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1BD230CF-CCB4-4ECB-B750-F174A7965A8E}" xr6:coauthVersionLast="47" xr6:coauthVersionMax="47" xr10:uidLastSave="{00000000-0000-0000-0000-000000000000}"/>
  <bookViews>
    <workbookView xWindow="28680" yWindow="-120" windowWidth="29040" windowHeight="15720"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6" i="220"/>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<sst xmlns="http://schemas.openxmlformats.org/spreadsheetml/2006/main" count="3825" uniqueCount="1880">
  <si>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</si>
  <si>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</si>
  <si>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</si>
  <si>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</si>
  <si>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</si>
  <si>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</si>
  <si>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</si>
  <si>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</si>
  <si>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</si>
  <si>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</si>
  <si>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</si>
  <si>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</si>
  <si>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</si>
  <si>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</si>
  <si>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</si>
  <si>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</si>
  <si>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</si>
  <si>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</si>
  <si>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</si>
  <si>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</si>
  <si>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</si>
  <si>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</si>
  <si>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</si>
  <si>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</si>
  <si>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</si>
  <si>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</si>
  <si>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</si>
  <si>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</si>
  <si>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</si>
  <si>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</si>
  <si>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</si>
  <si>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</si>
  <si>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</si>
  <si>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</si>
  <si>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</si>
  <si>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</si>
  <si>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</si>
  <si>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</si>
  <si>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</si>
  <si>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</si>
  <si>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</si>
  <si>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</si>
  <si>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</si>
  <si>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</si>
  <si>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</si>
  <si>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</si>
  <si>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</si>
  <si>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</si>
  <si>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</si>
  <si>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</si>
  <si>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</si>
  <si>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</si>
  <si>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</si>
  <si>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</si>
  <si>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</si>
  <si>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</si>
  <si>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</si>
  <si>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</si>
  <si>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</si>
  <si>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</si>
  <si>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</si>
  <si>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</si>
  <si>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</si>
  <si>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</si>
  <si>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</si>
  <si>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</si>
  <si>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</si>
  <si>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</si>
  <si>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</si>
  <si>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</si>
  <si>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</si>
  <si>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</si>
  <si>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</si>
  <si>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</si>
  <si>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</si>
  <si>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</si>
  <si>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</si>
  <si>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</si>
  <si>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</si>
  <si>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</si>
  <si>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</si>
  <si>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</si>
  <si>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</si>
  <si>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</si>
  <si>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</si>
  <si>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</si>
  <si>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</si>
  <si>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</si>
  <si>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</si>
  <si>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</si>
  <si>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</si>
  <si>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</si>
  <si>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</si>
  <si>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</si>
  <si>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</si>
  <si>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</si>
  <si>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</si>
  <si>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</si>
  <si>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</si>
  <si>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</si>
  <si>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</si>
  <si>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</si>
  <si>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</si>
  <si>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</si>
  <si>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</si>
  <si>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</si>
  <si>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</si>
  <si>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</si>
  <si>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</si>
  <si>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</si>
  <si>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</si>
  <si>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</si>
  <si>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</si>
  <si>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</si>
  <si>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</si>
  <si>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</si>
  <si>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</si>
  <si>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</si>
  <si>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</si>
  <si>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</si>
  <si>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</si>
  <si>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</si>
  <si>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</si>
  <si>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</si>
  <si>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</si>
  <si>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</si>
  <si>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</si>
  <si>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</si>
  <si>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</si>
  <si>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</si>
  <si>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</si>
  <si>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</si>
  <si>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</si>
  <si>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</si>
  <si>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</si>
  <si>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</si>
  <si>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</si>
  <si>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</si>
  <si>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</si>
  <si>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</si>
  <si>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</si>
  <si>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</si>
  <si>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</si>
  <si>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</si>
  <si>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</si>
  <si>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</si>
  <si>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</si>
  <si>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</si>
  <si>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</si>
  <si>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</si>
  <si>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</si>
  <si>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</si>
  <si>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</si>
  <si>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</si>
  <si>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</si>
  <si>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</si>
  <si>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</si>
  <si>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</si>
  <si>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</si>
  <si>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</si>
  <si>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</si>
  <si>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</si>
  <si>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</si>
  <si>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</si>
  <si>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</si>
  <si>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</si>
  <si>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</si>
  <si>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</si>
  <si>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</si>
  <si>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</si>
  <si>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</si>
  <si>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</si>
  <si>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</si>
  <si>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</si>
  <si>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</si>
  <si>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</si>
  <si>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</si>
  <si>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</si>
  <si>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</si>
  <si>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</si>
  <si>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</si>
  <si>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</si>
  <si>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</si>
  <si>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</si>
  <si>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</si>
  <si>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</si>
  <si>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</si>
  <si>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</si>
  <si>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</si>
  <si>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</si>
  <si>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</si>
  <si>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</si>
  <si>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</si>
  <si>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</si>
  <si>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</si>
  <si>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</si>
  <si>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</si>
  <si>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</si>
  <si>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</si>
  <si>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</si>
  <si>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</si>
  <si>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</si>
  <si>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</si>
  <si>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</si>
  <si>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</si>
  <si>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</si>
  <si>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</si>
  <si>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</si>
  <si>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</si>
  <si>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</si>
  <si>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</si>
  <si>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</si>
  <si>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</si>
  <si>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</si>
  <si>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</si>
  <si>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</si>
  <si>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</si>
  <si>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</si>
  <si>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</si>
  <si>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</si>
  <si>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</si>
  <si>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</si>
  <si>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</si>
  <si>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</si>
  <si>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</si>
  <si>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</si>
  <si>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</si>
  <si>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</si>
  <si>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</si>
  <si>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</si>
  <si>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</si>
  <si>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</si>
  <si>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</si>
  <si>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</si>
  <si>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</si>
  <si>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</si>
  <si>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</si>
  <si>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</si>
  <si>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</si>
  <si>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</si>
  <si>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</si>
  <si>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</si>
  <si>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</si>
  <si>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</si>
  <si>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</si>
  <si>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</si>
  <si>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</si>
  <si>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</si>
  <si>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</si>
  <si>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</si>
  <si>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</si>
  <si>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</si>
  <si>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</si>
  <si>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</si>
  <si>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</si>
  <si>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</si>
  <si>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</si>
  <si>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</si>
  <si>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</si>
  <si>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</si>
  <si>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</si>
  <si>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</si>
  <si>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</si>
  <si>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</si>
  <si>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</si>
  <si>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</si>
  <si>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</si>
  <si>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</si>
  <si>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</si>
  <si>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</si>
  <si>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</si>
  <si>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</si>
  <si>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</si>
  <si>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</si>
  <si>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</si>
  <si>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</si>
  <si>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</si>
  <si>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</si>
  <si>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</si>
  <si>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</si>
  <si>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</si>
  <si>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</si>
  <si>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</si>
  <si>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</si>
  <si>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</si>
  <si>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</si>
  <si>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</si>
  <si>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</si>
  <si>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</si>
  <si>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</si>
  <si>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</si>
  <si>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</si>
  <si>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</si>
  <si>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</si>
  <si>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</si>
  <si>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</si>
  <si>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</si>
  <si>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</si>
  <si>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</si>
  <si>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</si>
  <si>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</si>
  <si>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</si>
  <si>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</si>
  <si>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</si>
  <si>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</si>
  <si>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</si>
  <si>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</si>
  <si>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</si>
  <si>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</si>
  <si>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</si>
  <si>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</si>
  <si>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</si>
  <si>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</si>
  <si>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</si>
  <si>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</si>
  <si>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</si>
  <si>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</si>
  <si>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</si>
  <si>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</si>
  <si>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</si>
  <si>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</si>
  <si>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</si>
  <si>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</si>
  <si>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</si>
  <si>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</si>
  <si>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</si>
  <si>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</si>
  <si>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</si>
  <si>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</si>
  <si>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</si>
  <si>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</si>
  <si>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</si>
  <si>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</si>
  <si>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</si>
  <si>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</si>
  <si>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</si>
  <si>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</si>
  <si>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</si>
  <si>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</si>
  <si>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</si>
  <si>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</si>
  <si>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</si>
  <si>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</si>
  <si>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</si>
  <si>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</si>
  <si>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</si>
  <si>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</si>
  <si>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</si>
  <si>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</si>
  <si>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</si>
  <si>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</si>
  <si>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</si>
  <si>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</si>
  <si>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</si>
  <si>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</si>
  <si>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</si>
  <si>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</si>
  <si>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</si>
  <si>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</si>
  <si>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</si>
  <si>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</si>
  <si>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</si>
  <si>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</si>
  <si>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</si>
  <si>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</si>
  <si>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</si>
  <si>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</si>
  <si>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</si>
  <si>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</si>
  <si>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</si>
  <si>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</si>
  <si>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</si>
  <si>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</si>
  <si>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</si>
  <si>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</si>
  <si>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</si>
  <si>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</si>
  <si>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</si>
  <si>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</si>
  <si>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</si>
  <si>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</si>
  <si>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</si>
  <si>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</si>
  <si>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</si>
  <si>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</si>
  <si>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</si>
  <si>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</si>
  <si>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</si>
  <si>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</si>
  <si>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</si>
  <si>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</si>
  <si>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</si>
  <si>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</si>
  <si>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</si>
  <si>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</si>
  <si>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</si>
  <si>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</si>
  <si>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</si>
  <si>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</si>
  <si>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</si>
  <si>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</si>
  <si>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</si>
  <si>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</si>
  <si>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</si>
  <si>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</si>
  <si>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</si>
  <si>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</si>
  <si>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</si>
  <si>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</si>
  <si>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</si>
  <si>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</si>
  <si>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</si>
  <si>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</si>
  <si>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</si>
  <si>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</si>
  <si>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</si>
  <si>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</si>
  <si>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</si>
  <si>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</si>
  <si>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</si>
  <si>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</si>
  <si>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</si>
  <si>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</si>
  <si>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</si>
  <si>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</si>
  <si>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</si>
  <si>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</si>
  <si>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</si>
  <si>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</si>
  <si>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</si>
  <si>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</si>
  <si>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</si>
  <si>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</si>
  <si>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</si>
  <si>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</si>
  <si>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</si>
  <si>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</si>
  <si>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</si>
  <si>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</si>
  <si>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</si>
  <si>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</si>
  <si>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</si>
  <si>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</si>
  <si>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</si>
  <si>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</si>
  <si>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</si>
  <si>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</si>
  <si>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</si>
  <si>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</si>
  <si>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</si>
  <si>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</si>
  <si>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</si>
  <si>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</si>
  <si>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</si>
  <si>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</si>
  <si>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</si>
  <si>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</si>
  <si>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</si>
  <si>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</si>
  <si>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</si>
  <si>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</si>
  <si>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</si>
  <si>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</si>
  <si>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</si>
  <si>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</si>
  <si>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</si>
  <si>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</si>
  <si>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</si>
  <si>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</si>
  <si>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</si>
  <si>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</si>
  <si>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</si>
  <si>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</si>
  <si>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</si>
  <si>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</si>
  <si>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</si>
  <si>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</si>
  <si>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</si>
  <si>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</si>
  <si>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</si>
  <si>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</si>
  <si>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</si>
  <si>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</si>
  <si>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</si>
  <si>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</si>
  <si>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</si>
  <si>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</si>
  <si>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</si>
  <si>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</si>
  <si>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</si>
  <si>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</si>
  <si>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</si>
  <si>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</si>
  <si>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</si>
  <si>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</si>
  <si>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</si>
  <si>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</si>
  <si>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</si>
  <si>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</si>
  <si>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</si>
  <si>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</si>
  <si>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</si>
  <si>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</si>
  <si>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</si>
  <si>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</si>
  <si>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</si>
  <si>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</si>
  <si>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</si>
  <si>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</si>
  <si>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</si>
  <si>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</si>
  <si>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</si>
  <si>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</si>
  <si>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</si>
  <si>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</si>
  <si>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</si>
  <si>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</si>
  <si>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</si>
  <si>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</si>
  <si>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</si>
  <si>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</si>
  <si>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</si>
  <si>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</si>
  <si>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</si>
  <si>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</si>
  <si>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</si>
  <si>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</si>
  <si>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</si>
  <si>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</si>
  <si>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</si>
  <si>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</si>
  <si>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</si>
  <si>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</si>
  <si>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</si>
  <si>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</si>
  <si>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</si>
  <si>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</si>
  <si>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</si>
  <si>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</si>
  <si>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</si>
  <si>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</si>
  <si>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</si>
  <si>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</si>
  <si>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</si>
  <si>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</si>
  <si>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</si>
  <si>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</si>
  <si>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</si>
  <si>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</si>
  <si>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</si>
  <si>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</si>
  <si>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</si>
  <si>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</si>
  <si>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</si>
  <si>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</si>
  <si>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</si>
  <si>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</si>
  <si>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</si>
  <si>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</si>
  <si>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</si>
  <si>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</si>
  <si>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</si>
  <si>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</si>
  <si>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</si>
  <si>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</si>
  <si>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</si>
  <si>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</si>
  <si>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</si>
  <si>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</si>
  <si>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</si>
  <si>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</si>
  <si>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</si>
  <si>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</si>
  <si>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</si>
  <si>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</si>
  <si>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</si>
  <si>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</si>
  <si>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</si>
  <si>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</si>
  <si>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</si>
  <si>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</si>
  <si>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</si>
  <si>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</si>
  <si>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</si>
  <si>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</si>
  <si>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</si>
  <si>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</si>
  <si>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</si>
  <si>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</si>
  <si>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</si>
  <si>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</si>
  <si>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</si>
  <si>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</si>
  <si>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</si>
  <si>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</si>
  <si>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</si>
  <si>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</si>
  <si>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</si>
  <si>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</si>
  <si>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</si>
  <si>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</si>
  <si>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</si>
  <si>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</si>
  <si>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</si>
  <si>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</si>
  <si>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</si>
  <si>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</si>
  <si>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</si>
  <si>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</si>
  <si>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</si>
  <si>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</si>
  <si>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</si>
  <si>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</si>
  <si>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</si>
  <si>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</si>
  <si>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</si>
  <si>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</si>
  <si>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</si>
  <si>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</si>
  <si>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</si>
  <si>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</si>
  <si>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</si>
  <si>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</si>
  <si>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</si>
  <si>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</si>
  <si>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</si>
  <si>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</si>
  <si>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</si>
  <si>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</si>
  <si>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</si>
  <si>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</si>
  <si>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</si>
  <si>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</si>
  <si>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</si>
  <si>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</si>
  <si>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</si>
  <si>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</si>
  <si>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</si>
  <si>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</si>
  <si>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</si>
  <si>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</si>
  <si>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</si>
  <si>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</si>
  <si>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</si>
  <si>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</si>
  <si>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</si>
  <si>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</si>
  <si>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</si>
  <si>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</si>
  <si>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</si>
  <si>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</si>
  <si>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</si>
  <si>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</si>
  <si>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</si>
  <si>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</si>
  <si>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</si>
  <si>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</si>
  <si>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</si>
  <si>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</si>
  <si>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</si>
  <si>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</si>
  <si>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</si>
  <si>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</si>
  <si>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</si>
  <si>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</si>
  <si>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</si>
  <si>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</si>
  <si>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</si>
  <si>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</si>
  <si>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</si>
  <si>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</si>
  <si>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</si>
  <si>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</si>
  <si>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</si>
  <si>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</si>
  <si>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</si>
  <si>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</si>
  <si>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</si>
  <si>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</si>
  <si>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</si>
  <si>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</si>
  <si>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</si>
  <si>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</si>
  <si>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</si>
  <si>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</si>
  <si>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</si>
  <si>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</si>
  <si>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</si>
  <si>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</si>
  <si>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</si>
  <si>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</si>
  <si>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</si>
  <si>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</si>
  <si>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</si>
  <si>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</si>
  <si>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</si>
  <si>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</si>
  <si>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</si>
  <si>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</si>
  <si>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</si>
  <si>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</si>
  <si>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</si>
  <si>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</si>
  <si>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</si>
  <si>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</si>
  <si>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</si>
  <si>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</si>
  <si>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</si>
  <si>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</si>
  <si>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</si>
  <si>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</si>
  <si>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</si>
  <si>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</si>
  <si>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</si>
  <si>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</si>
  <si>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</si>
  <si>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</si>
  <si>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</si>
  <si>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</si>
  <si>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</si>
  <si>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</si>
  <si>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</si>
  <si>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</si>
  <si>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</si>
  <si>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</si>
  <si>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</si>
  <si>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</si>
  <si>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</si>
  <si>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</si>
  <si>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</si>
  <si>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</si>
  <si>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</si>
  <si>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</si>
  <si>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</si>
  <si>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</si>
  <si>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</si>
  <si>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</si>
  <si>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</si>
  <si>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</si>
  <si>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</si>
  <si>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</si>
  <si>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</si>
  <si>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</si>
  <si>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</si>
  <si>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</si>
  <si>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</si>
  <si>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</si>
  <si>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</si>
  <si>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</si>
  <si>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</si>
  <si>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</si>
  <si>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</si>
  <si>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</si>
  <si>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</si>
  <si>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</si>
  <si>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</si>
  <si>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</si>
  <si>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</si>
  <si>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</si>
  <si>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</si>
  <si>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</si>
  <si>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</si>
  <si>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</si>
  <si>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</si>
  <si>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</si>
  <si>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</si>
  <si>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</si>
  <si>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</si>
  <si>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</si>
  <si>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</si>
  <si>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</si>
  <si>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</si>
  <si>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</si>
  <si>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</si>
  <si>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</si>
  <si>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</si>
  <si>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</si>
  <si>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</si>
  <si>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</si>
  <si>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</si>
  <si>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</si>
  <si>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</si>
  <si>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</si>
  <si>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</si>
  <si>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</si>
  <si>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</si>
  <si>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</si>
  <si>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</si>
  <si>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</si>
  <si>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</si>
  <si>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</si>
  <si>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</si>
  <si>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</si>
  <si>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</si>
  <si>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</si>
  <si>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</si>
  <si>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</si>
  <si>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</si>
  <si>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</si>
  <si>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</si>
  <si>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</si>
  <si>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</si>
  <si>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</si>
  <si>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</si>
  <si>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</si>
  <si>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</si>
  <si>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</si>
  <si>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</si>
  <si>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</si>
  <si>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</si>
  <si>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</si>
  <si>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</si>
  <si>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</si>
  <si>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</si>
  <si>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</si>
  <si>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</si>
  <si>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</si>
  <si>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</si>
  <si>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</si>
  <si>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</si>
  <si>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</si>
  <si>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</si>
  <si>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</si>
  <si>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</si>
  <si>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</si>
  <si>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</si>
  <si>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</si>
  <si>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</si>
  <si>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</si>
  <si>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</si>
  <si>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</si>
  <si>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</si>
  <si>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</si>
  <si>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</si>
  <si>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</si>
  <si>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</si>
  <si>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</si>
  <si>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</si>
  <si>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</si>
  <si>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</si>
  <si>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</si>
  <si>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</si>
  <si>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</si>
  <si>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</si>
  <si>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</si>
  <si>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</si>
  <si>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</si>
  <si>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</si>
  <si>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</si>
  <si>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</si>
  <si>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</si>
  <si>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</si>
  <si>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</si>
  <si>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</si>
  <si>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</si>
  <si>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</si>
  <si>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</si>
  <si>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</si>
  <si>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</si>
  <si>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</si>
  <si>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</si>
  <si>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</si>
  <si>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</si>
  <si>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</si>
  <si>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</si>
  <si>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</si>
  <si>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</si>
  <si>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</si>
  <si>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</si>
  <si>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</si>
  <si>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</si>
  <si>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</si>
  <si>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</si>
  <si>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</si>
  <si>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</si>
  <si>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</si>
  <si>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</si>
  <si>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</si>
  <si>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</si>
  <si>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</si>
  <si>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</si>
  <si>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</si>
  <si>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</si>
  <si>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</si>
  <si>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</si>
  <si>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</si>
  <si>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</si>
  <si>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</si>
  <si>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</si>
  <si>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</si>
  <si>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</si>
  <si>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</si>
  <si>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</si>
  <si>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</si>
  <si>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</si>
  <si>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</si>
  <si>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</si>
  <si>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</si>
  <si>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</si>
  <si>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</si>
  <si>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</si>
  <si>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</si>
  <si>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</si>
  <si>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</si>
  <si>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</si>
  <si>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</si>
  <si>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</si>
  <si>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</si>
  <si>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</si>
  <si>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</si>
  <si>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</si>
  <si>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</si>
  <si>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</si>
  <si>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</si>
  <si>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</si>
  <si>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</si>
  <si>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</si>
  <si>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</si>
  <si>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</si>
  <si>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</si>
  <si>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</si>
  <si>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</si>
  <si>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</si>
  <si>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</si>
  <si>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</si>
  <si>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</si>
  <si>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</si>
  <si>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</si>
  <si>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</si>
  <si>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</si>
  <si>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</si>
  <si>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</si>
  <si>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</si>
  <si>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</si>
  <si>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</si>
  <si>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</si>
  <si>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</si>
  <si>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</si>
  <si>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</si>
  <si>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</si>
  <si>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</si>
  <si>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</si>
  <si>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</si>
  <si>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</si>
  <si>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</si>
  <si>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</si>
  <si>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</si>
  <si>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</si>
  <si>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</si>
  <si>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</si>
  <si>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</si>
  <si>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</si>
  <si>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</si>
  <si>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</si>
  <si>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</si>
  <si>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</si>
  <si>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</si>
  <si>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</si>
  <si>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</si>
  <si>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</si>
  <si>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</si>
  <si>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</si>
  <si>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</si>
  <si>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</si>
  <si>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</si>
  <si>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</si>
  <si>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</si>
  <si>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</si>
  <si>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</si>
  <si>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</si>
  <si>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</si>
  <si>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</si>
  <si>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</si>
  <si>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</si>
  <si>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</si>
  <si>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</si>
  <si>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</si>
  <si>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</si>
  <si>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</si>
  <si>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</si>
  <si>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</si>
  <si>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</si>
  <si>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</si>
  <si>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</si>
  <si>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</si>
  <si>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</si>
  <si>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</si>
  <si>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</si>
  <si>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</si>
  <si>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</si>
  <si>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</si>
  <si>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</si>
  <si>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</si>
  <si>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</si>
  <si>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</si>
  <si>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</si>
  <si>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</si>
  <si>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</si>
  <si>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</si>
  <si>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</si>
  <si>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</si>
  <si>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</si>
  <si>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</si>
  <si>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</si>
  <si>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</si>
  <si>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</si>
  <si>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</si>
  <si>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</si>
  <si>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</si>
  <si>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</si>
  <si>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</si>
  <si>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</si>
  <si>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</si>
  <si>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</si>
  <si>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</si>
  <si>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</si>
  <si>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</si>
  <si>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</si>
  <si>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</si>
  <si>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</si>
  <si>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</si>
  <si>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</si>
  <si>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</si>
  <si>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</si>
  <si>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</si>
  <si>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</si>
  <si>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</si>
  <si>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</si>
  <si>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</si>
  <si>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</si>
  <si>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</si>
  <si>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</si>
  <si>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</si>
  <si>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</si>
  <si>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</si>
  <si>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</si>
  <si>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</si>
  <si>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</si>
  <si>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</si>
  <si>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</si>
  <si>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</si>
  <si>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</si>
  <si>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</si>
  <si>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</si>
  <si>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</si>
  <si>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</si>
  <si>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</si>
  <si>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</si>
  <si>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</si>
  <si>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</si>
  <si>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</si>
  <si>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</si>
  <si>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</si>
  <si>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</si>
  <si>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</si>
  <si>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</si>
  <si>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</si>
  <si>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</si>
  <si>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</si>
  <si>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</si>
  <si>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</si>
  <si>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</si>
  <si>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</si>
  <si>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</si>
  <si>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</si>
  <si>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</si>
  <si>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</si>
  <si>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</si>
  <si>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</si>
  <si>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</si>
  <si>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</si>
  <si>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</si>
  <si>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</si>
  <si>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</si>
  <si>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</si>
  <si>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</si>
  <si>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</si>
  <si>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</si>
  <si>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</si>
  <si>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</si>
  <si>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</si>
  <si>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</si>
  <si>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</si>
  <si>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</si>
  <si>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</si>
  <si>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</si>
  <si>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</si>
  <si>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</si>
  <si>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</si>
  <si>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</si>
  <si>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</si>
  <si>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</si>
  <si>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</si>
  <si>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</si>
  <si>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</si>
  <si>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</si>
  <si>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</si>
  <si>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</si>
  <si>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</si>
  <si>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</si>
  <si>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</si>
  <si>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</si>
  <si>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</si>
  <si>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</si>
  <si>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</si>
  <si>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</si>
  <si>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</si>
  <si>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</si>
  <si>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</si>
  <si>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</si>
  <si>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</si>
  <si>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</si>
  <si>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</si>
  <si>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</si>
  <si>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</si>
  <si>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</si>
  <si>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</si>
  <si>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</si>
  <si>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</si>
  <si>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</si>
  <si>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</si>
  <si>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</si>
  <si>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</si>
  <si>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</si>
  <si>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</si>
  <si>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</si>
  <si>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</si>
  <si>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</si>
  <si>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</si>
  <si>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</si>
  <si>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</si>
  <si>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</si>
  <si>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</si>
  <si>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</si>
  <si>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</si>
  <si>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</si>
  <si>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</si>
  <si>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</si>
  <si>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</si>
  <si>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</si>
  <si>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</si>
  <si>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</si>
  <si>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</si>
  <si>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</si>
  <si>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</si>
  <si>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</si>
  <si>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</si>
  <si>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</si>
  <si>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</si>
  <si>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</si>
  <si>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</si>
  <si>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</si>
  <si>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</si>
  <si>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</si>
  <si>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</si>
  <si>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</si>
  <si>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</si>
  <si>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</si>
  <si>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</si>
  <si>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</si>
  <si>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</si>
  <si>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</si>
  <si>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</si>
  <si>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</si>
  <si>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</si>
  <si>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</si>
  <si>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</si>
  <si>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</si>
  <si>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</si>
  <si>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</si>
  <si>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</si>
  <si>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</si>
  <si>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</si>
  <si>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</si>
  <si>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</si>
  <si>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</si>
  <si>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</si>
  <si>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</si>
  <si>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</si>
  <si>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</si>
  <si>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</si>
  <si>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</si>
  <si>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</si>
  <si>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</si>
  <si>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</si>
  <si>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</si>
  <si>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</si>
  <si>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</si>
  <si>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</si>
  <si>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</si>
  <si>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</si>
  <si>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</si>
  <si>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</si>
  <si>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</si>
  <si>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</si>
  <si>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</si>
  <si>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</si>
  <si>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</si>
  <si>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</si>
  <si>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</si>
  <si>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</si>
  <si>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</si>
  <si>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</si>
  <si>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</si>
  <si>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</si>
  <si>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</si>
  <si>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</si>
  <si>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</si>
  <si>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</si>
  <si>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</si>
  <si>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</si>
  <si>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</si>
  <si>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</si>
  <si>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</si>
  <si>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</si>
  <si>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</si>
  <si>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</si>
  <si>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</si>
  <si>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</si>
  <si>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</si>
  <si>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</si>
  <si>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</si>
  <si>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</si>
  <si>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</si>
  <si>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</si>
  <si>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初回指定年月日：</t>
    <rPh sb="0" eb="2">
      <t>ショカイ</t>
    </rPh>
    <rPh sb="2" eb="4">
      <t>シテイ</t>
    </rPh>
    <rPh sb="4" eb="7">
      <t>ネンガッピ</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</si>
  <si>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</si>
  <si>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</si>
  <si>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</si>
  <si>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</si>
  <si>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</si>
  <si>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</si>
  <si>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</si>
  <si>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</si>
  <si>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</si>
  <si>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</si>
  <si>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</si>
  <si>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</si>
  <si>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</si>
  <si>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</si>
  <si>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</si>
  <si>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</si>
  <si>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</si>
  <si>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</si>
  <si>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</si>
  <si>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</si>
  <si>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</si>
  <si>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</si>
  <si>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</si>
  <si>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</si>
  <si>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</si>
  <si>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</si>
  <si>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</si>
  <si>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</si>
  <si>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</si>
  <si>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</si>
  <si>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</si>
  <si>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</si>
  <si>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</si>
  <si>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</si>
  <si>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</si>
  <si>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</si>
  <si>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</si>
  <si>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</si>
  <si>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</si>
  <si>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</si>
  <si>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</si>
  <si>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</si>
  <si>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</si>
  <si>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</si>
  <si>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</si>
  <si>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</si>
  <si>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</si>
  <si>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</si>
  <si>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</si>
  <si>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</si>
  <si>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</si>
  <si>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</si>
  <si>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</si>
  <si>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</si>
  <si>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</si>
  <si>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</si>
  <si>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</si>
  <si>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</si>
  <si>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</si>
  <si>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</si>
  <si>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</si>
  <si>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</si>
  <si>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</si>
  <si>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</si>
  <si>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</si>
  <si>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</si>
  <si>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</si>
  <si>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</si>
  <si>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</si>
  <si>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</si>
  <si>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</si>
  <si>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</si>
  <si>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</si>
  <si>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</si>
  <si>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</si>
  <si>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</si>
  <si>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</si>
  <si>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</si>
  <si>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</si>
  <si>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</si>
  <si>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</si>
  <si>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</si>
  <si>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</si>
  <si>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</si>
  <si>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</si>
  <si>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</si>
  <si>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</si>
  <si>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</si>
  <si>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</si>
  <si>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</si>
  <si>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</si>
  <si>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</si>
  <si>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</si>
  <si>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</si>
  <si>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</si>
  <si>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</si>
  <si>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</si>
  <si>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</si>
  <si>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</si>
  <si>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</si>
  <si>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</si>
  <si>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</si>
  <si>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</si>
  <si>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</si>
  <si>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</si>
  <si>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</si>
  <si>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</si>
  <si>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</si>
  <si>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</si>
  <si>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</si>
  <si>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</si>
  <si>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</si>
  <si>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</si>
  <si>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</si>
  <si>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</si>
  <si>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</si>
  <si>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</si>
  <si>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</si>
  <si>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</si>
  <si>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</si>
  <si>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</si>
  <si>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</si>
  <si>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</si>
  <si>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</si>
  <si>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</si>
  <si>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</si>
  <si>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</si>
  <si>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</si>
  <si>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</si>
  <si>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</si>
  <si>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</si>
  <si>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</si>
  <si>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</si>
  <si>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</si>
  <si>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</si>
  <si>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</si>
  <si>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</si>
  <si>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</si>
  <si>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</si>
  <si>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</si>
  <si>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</si>
  <si>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</si>
  <si>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</si>
  <si>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</si>
  <si>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</si>
  <si>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</si>
  <si>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</si>
  <si>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</si>
  <si>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</si>
  <si>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</si>
  <si>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</si>
  <si>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</si>
  <si>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</si>
  <si>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</si>
  <si>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</si>
  <si>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</si>
  <si>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</si>
  <si>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</si>
  <si>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</si>
  <si>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</si>
  <si>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</si>
  <si>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</si>
  <si>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</si>
  <si>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</si>
  <si>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</si>
  <si>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</si>
  <si>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</si>
  <si>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</si>
  <si>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</si>
  <si>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</si>
  <si>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</si>
  <si>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</si>
  <si>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</si>
  <si>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</si>
  <si>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</si>
  <si>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</si>
  <si>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</si>
  <si>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</si>
  <si>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</si>
  <si>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</si>
  <si>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</si>
  <si>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</si>
  <si>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</si>
  <si>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</si>
  <si>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</si>
  <si>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</si>
  <si>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</si>
  <si>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</si>
  <si>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</si>
  <si>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</si>
  <si>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</si>
  <si>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</si>
  <si>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</si>
  <si>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</si>
  <si>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</si>
  <si>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</si>
  <si>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</si>
  <si>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</si>
  <si>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</si>
  <si>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</si>
  <si>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</si>
  <si>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</si>
  <si>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</si>
  <si>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</si>
  <si>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</si>
  <si>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</si>
  <si>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</si>
  <si>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</si>
  <si>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</si>
  <si>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</si>
  <si>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</si>
  <si>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</si>
  <si>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</si>
  <si>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</si>
  <si>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</si>
  <si>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</si>
  <si>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</si>
  <si>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</si>
  <si>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</si>
  <si>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</si>
  <si>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</si>
  <si>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</si>
  <si>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</si>
  <si>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</si>
  <si>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</si>
  <si>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</si>
  <si>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</si>
  <si>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</si>
  <si>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</si>
  <si>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</si>
  <si>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</si>
  <si>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</si>
  <si>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</si>
  <si>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</si>
  <si>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</si>
  <si>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</si>
  <si>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</si>
  <si>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</si>
  <si>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</si>
  <si>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</si>
  <si>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</si>
  <si>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</si>
  <si>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</si>
  <si>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</si>
  <si>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</si>
  <si>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</si>
  <si>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</si>
  <si>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</si>
  <si>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</si>
  <si>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</si>
  <si>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</si>
  <si>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</si>
  <si>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</si>
  <si>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</si>
  <si>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</si>
  <si>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</si>
  <si>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</si>
  <si>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</si>
  <si>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</si>
  <si>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</si>
  <si>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</si>
  <si>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</si>
  <si>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</si>
  <si>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</si>
  <si>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</si>
  <si>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</si>
  <si>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</si>
  <si>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</si>
  <si>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</si>
  <si>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</si>
  <si>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</si>
  <si>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</si>
  <si>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</si>
  <si>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</si>
  <si>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</si>
  <si>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</si>
  <si>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</si>
  <si>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</si>
  <si>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</si>
  <si>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</si>
  <si>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</si>
  <si>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</si>
  <si>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</si>
  <si>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</si>
  <si>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</si>
  <si>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</si>
  <si>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</si>
  <si>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</si>
  <si>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</si>
  <si>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</si>
  <si>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</si>
  <si>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</si>
  <si>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</si>
  <si>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</si>
  <si>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</si>
  <si>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</si>
  <si>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</si>
  <si>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</si>
  <si>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</si>
  <si>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</si>
  <si>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</si>
  <si>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</si>
  <si>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</si>
  <si>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</si>
  <si>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</si>
  <si>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</si>
  <si>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</si>
  <si>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</si>
  <si>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</si>
  <si>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</si>
  <si>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</si>
  <si>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</si>
  <si>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</si>
  <si>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</si>
  <si>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</si>
  <si>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</si>
  <si>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</si>
  <si>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</si>
  <si>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</si>
  <si>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</si>
  <si>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</si>
  <si>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</si>
  <si>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</si>
  <si>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</si>
  <si>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</si>
  <si>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</si>
  <si>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</si>
  <si>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</si>
  <si>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</si>
  <si>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</si>
  <si>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</si>
  <si>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</si>
  <si>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</si>
  <si>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</si>
  <si>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</si>
  <si>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</si>
  <si>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</si>
  <si>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</si>
  <si>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</si>
  <si>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</si>
  <si>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</si>
  <si>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</si>
  <si>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</si>
  <si>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</si>
  <si>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</si>
  <si>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</si>
  <si>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</si>
  <si>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</si>
  <si>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</si>
  <si>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</si>
  <si>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</si>
  <si>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</si>
  <si>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</si>
  <si>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</si>
  <si>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</si>
  <si>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</si>
  <si>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</si>
  <si>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</si>
  <si>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</si>
  <si>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</si>
  <si>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</si>
  <si>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</si>
  <si>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</si>
  <si>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</si>
  <si>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</si>
  <si>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</si>
  <si>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</si>
  <si>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</si>
  <si>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</si>
  <si>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</si>
  <si>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</si>
  <si>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</si>
  <si>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</si>
  <si>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</si>
  <si>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</si>
  <si>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</si>
  <si>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</si>
  <si>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</si>
  <si>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</si>
  <si>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</si>
  <si>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</si>
  <si>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</si>
  <si>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</si>
  <si>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</si>
  <si>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</si>
  <si>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</si>
  <si>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</si>
  <si>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</si>
  <si>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大阪大学医学部附属病院</t>
    <rPh sb="0" eb="11">
      <t>オオサk</t>
    </rPh>
    <phoneticPr fontId="85"/>
  </si>
  <si>
    <t>市立豊中病院</t>
    <rPh sb="0" eb="6">
      <t>シリt</t>
    </rPh>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</si>
  <si>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</si>
  <si>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</si>
  <si>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</si>
  <si>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</si>
  <si>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</si>
  <si>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</si>
  <si>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85"/>
  </si>
  <si>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</si>
  <si>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</si>
  <si>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</si>
  <si>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</si>
  <si>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85"/>
  </si>
  <si>
    <t>松下記念病院</t>
  </si>
  <si>
    <t>関西医科大学総合医療センター</t>
  </si>
  <si>
    <t>社会医療法人美杉会　佐藤病院</t>
  </si>
  <si>
    <t>市立ひらかた病院</t>
    <rPh sb="0" eb="2">
      <t>シリツ</t>
    </rPh>
    <rPh sb="6" eb="8">
      <t>ビョウイン</t>
    </rPh>
    <phoneticPr fontId="85"/>
  </si>
  <si>
    <t>市立東大阪医療センター</t>
    <rPh sb="0" eb="7">
      <t>シリツヒガシオオサカイリョウ</t>
    </rPh>
    <phoneticPr fontId="85"/>
  </si>
  <si>
    <t>八尾市立病院</t>
    <rPh sb="0" eb="6">
      <t>ヤ</t>
    </rPh>
    <phoneticPr fontId="85"/>
  </si>
  <si>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</si>
  <si>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</si>
  <si>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</si>
  <si>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</si>
  <si>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</si>
  <si>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</si>
  <si>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</si>
  <si>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</si>
  <si>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</si>
  <si>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</si>
  <si>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</si>
  <si>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85"/>
  </si>
  <si>
    <t>堺市立総合医療センター</t>
    <rPh sb="0" eb="11">
      <t>サカ</t>
    </rPh>
    <phoneticPr fontId="85"/>
  </si>
  <si>
    <t>社会医療法人生長会ベルランド総合病院</t>
  </si>
  <si>
    <t>社会医療法人同仁会　耳原総合病院</t>
  </si>
  <si>
    <t>独立行政法人国立病院機構　近畿中央呼吸器センター</t>
  </si>
  <si>
    <t>市立岸和田市民病院</t>
    <rPh sb="0" eb="9">
      <t>シリt</t>
    </rPh>
    <phoneticPr fontId="85"/>
  </si>
  <si>
    <t>和泉市立総合医療センター</t>
    <rPh sb="0" eb="8">
      <t>イズミシリツソウゴウイリョウ</t>
    </rPh>
    <phoneticPr fontId="31"/>
  </si>
  <si>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</si>
  <si>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</si>
  <si>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</si>
  <si>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85"/>
  </si>
  <si>
    <t>大阪公立大学医学部付属病院</t>
    <rPh sb="0" eb="2">
      <t>オオサカ</t>
    </rPh>
    <rPh sb="2" eb="4">
      <t>コウリツ</t>
    </rPh>
    <rPh sb="4" eb="6">
      <t>ダイガク</t>
    </rPh>
    <rPh sb="6" eb="8">
      <t>イガク</t>
    </rPh>
    <rPh sb="8" eb="9">
      <t>ブ</t>
    </rPh>
    <rPh sb="9" eb="11">
      <t>フゾク</t>
    </rPh>
    <rPh sb="11" eb="13">
      <t>ビョウイン</t>
    </rPh>
    <phoneticPr fontId="85"/>
  </si>
  <si>
    <t>大阪市立総合医療センター</t>
    <rPh sb="0" eb="12">
      <t>オオサk</t>
    </rPh>
    <phoneticPr fontId="85"/>
  </si>
  <si>
    <t>大阪赤十字病院</t>
    <rPh sb="0" eb="7">
      <t>オオサk</t>
    </rPh>
    <phoneticPr fontId="85"/>
  </si>
  <si>
    <t>大阪医療センター</t>
    <rPh sb="0" eb="8">
      <t>オオサk</t>
    </rPh>
    <phoneticPr fontId="85"/>
  </si>
  <si>
    <t>大阪急性期・総合医療センター</t>
    <rPh sb="0" eb="2">
      <t>オオサカ</t>
    </rPh>
    <rPh sb="2" eb="5">
      <t>キュウセイキ</t>
    </rPh>
    <rPh sb="6" eb="8">
      <t>ソウゴウ</t>
    </rPh>
    <rPh sb="8" eb="10">
      <t>イリョウ</t>
    </rPh>
    <phoneticPr fontId="85"/>
  </si>
  <si>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</si>
  <si>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</si>
  <si>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</si>
  <si>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</si>
  <si>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</si>
  <si>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</si>
  <si>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</si>
  <si>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</si>
  <si>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</si>
  <si>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</si>
  <si>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</si>
  <si>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</si>
  <si>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</si>
  <si>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</si>
  <si>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十三市民病院</t>
    <rPh sb="0" eb="2">
      <t>ジュウソウ</t>
    </rPh>
    <rPh sb="2" eb="4">
      <t>シミン</t>
    </rPh>
    <rPh sb="4" eb="6">
      <t>ビョウイン</t>
    </rPh>
    <phoneticPr fontId="85"/>
  </si>
  <si>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</si>
  <si>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</si>
  <si>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</si>
  <si>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</si>
  <si>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</si>
  <si>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</si>
  <si>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</si>
  <si>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</si>
  <si>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</si>
  <si>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</si>
  <si>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</si>
  <si>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</si>
  <si>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</si>
  <si>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</si>
  <si>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</si>
  <si>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</si>
  <si>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</si>
  <si>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</si>
  <si>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</si>
  <si>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</si>
  <si>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</si>
  <si>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</si>
  <si>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</si>
  <si>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</si>
  <si>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</si>
  <si>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</si>
  <si>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</si>
  <si>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</si>
  <si>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</si>
  <si>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</si>
  <si>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</si>
  <si>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</si>
  <si>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</si>
  <si>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</si>
  <si>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</si>
  <si>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</si>
  <si>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</si>
  <si>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</si>
  <si>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</si>
  <si>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</si>
  <si>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</si>
  <si>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</si>
  <si>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</si>
  <si>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</si>
  <si>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</si>
  <si>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</si>
  <si>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</si>
  <si>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</si>
  <si>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</si>
  <si>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</si>
  <si>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</si>
  <si>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</si>
  <si>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</si>
  <si>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</si>
  <si>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</si>
  <si>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社会医療法人警和会　大阪けいさつ病院</t>
    <rPh sb="10" eb="12">
      <t>オオサカ</t>
    </rPh>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</si>
  <si>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</si>
  <si>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</si>
  <si>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</si>
  <si>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</si>
  <si>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</si>
  <si>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</si>
  <si>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</si>
  <si>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</si>
  <si>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</si>
  <si>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</si>
  <si>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</si>
  <si>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</si>
  <si>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</si>
  <si>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</si>
  <si>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</si>
  <si>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</si>
  <si>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</si>
  <si>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</si>
  <si>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</si>
  <si>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</si>
  <si>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泉大津急性期メディカルセンター</t>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</si>
  <si>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</si>
  <si>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</si>
  <si>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</si>
  <si>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</si>
  <si>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</si>
  <si>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</si>
  <si>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</si>
  <si>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</si>
  <si>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</si>
  <si>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あり</t>
  </si>
  <si>
    <t>がん性疼痛外来</t>
    <rPh sb="2" eb="3">
      <t>セイ</t>
    </rPh>
    <rPh sb="3" eb="5">
      <t>トウツウ</t>
    </rPh>
    <rPh sb="5" eb="7">
      <t>ガイライ</t>
    </rPh>
    <phoneticPr fontId="8"/>
  </si>
  <si>
    <t>麻酔・緩和医療科</t>
    <rPh sb="0" eb="2">
      <t>マスイ</t>
    </rPh>
    <rPh sb="3" eb="7">
      <t>カンワイリョウ</t>
    </rPh>
    <rPh sb="7" eb="8">
      <t>カ</t>
    </rPh>
    <phoneticPr fontId="8"/>
  </si>
  <si>
    <t>がん性疼痛の診断と治療</t>
    <rPh sb="2" eb="3">
      <t>セイ</t>
    </rPh>
    <rPh sb="3" eb="5">
      <t>トウツウ</t>
    </rPh>
    <rPh sb="6" eb="8">
      <t>シンダン</t>
    </rPh>
    <rPh sb="9" eb="11">
      <t>チリョウ</t>
    </rPh>
    <phoneticPr fontId="8"/>
  </si>
  <si>
    <t>https://www.nissay-hp.or.jp/section/masui-ka/</t>
  </si>
  <si>
    <t>はい</t>
  </si>
  <si>
    <t>がん治療センター　がん相談支援センター</t>
    <rPh sb="2" eb="4">
      <t>チリョウ</t>
    </rPh>
    <rPh sb="11" eb="13">
      <t>ソウダン</t>
    </rPh>
    <rPh sb="13" eb="15">
      <t>シエン</t>
    </rPh>
    <phoneticPr fontId="8"/>
  </si>
  <si>
    <t>06-6443-3446</t>
  </si>
  <si>
    <t>地域医療相談窓口　あったかサポートセンター　医療連携グループ</t>
    <rPh sb="0" eb="2">
      <t>チイキ</t>
    </rPh>
    <rPh sb="2" eb="4">
      <t>イリョウ</t>
    </rPh>
    <rPh sb="4" eb="6">
      <t>ソウダン</t>
    </rPh>
    <rPh sb="6" eb="8">
      <t>マドグチ</t>
    </rPh>
    <rPh sb="22" eb="24">
      <t>イリョウ</t>
    </rPh>
    <rPh sb="24" eb="26">
      <t>レンケイ</t>
    </rPh>
    <phoneticPr fontId="8"/>
  </si>
  <si>
    <t>患者毎により適切ながん医療を提供できるように、各診療科の意思やがん治療に関与する看護師、薬剤師、放射線技師、理学療法士、医療ソーシャルワーカー等が月１回カンファレンスを開催して、患者さんの症状、病態及び治療方針等について意見交換・検討を行い、情報を共有しています。</t>
    <rPh sb="0" eb="2">
      <t>カンジャ</t>
    </rPh>
    <rPh sb="2" eb="3">
      <t>ゴト</t>
    </rPh>
    <rPh sb="6" eb="8">
      <t>テキセツ</t>
    </rPh>
    <rPh sb="11" eb="13">
      <t>イリョウ</t>
    </rPh>
    <rPh sb="14" eb="16">
      <t>テイキョウ</t>
    </rPh>
    <rPh sb="23" eb="24">
      <t>カク</t>
    </rPh>
    <rPh sb="24" eb="27">
      <t>シンリョウカ</t>
    </rPh>
    <rPh sb="28" eb="30">
      <t>イシ</t>
    </rPh>
    <rPh sb="33" eb="35">
      <t>チリョウ</t>
    </rPh>
    <rPh sb="36" eb="38">
      <t>カンヨ</t>
    </rPh>
    <rPh sb="40" eb="43">
      <t>カンゴシ</t>
    </rPh>
    <rPh sb="44" eb="47">
      <t>ヤクザイシ</t>
    </rPh>
    <rPh sb="48" eb="51">
      <t>ホウシャセン</t>
    </rPh>
    <rPh sb="51" eb="53">
      <t>ギシ</t>
    </rPh>
    <rPh sb="54" eb="56">
      <t>リガク</t>
    </rPh>
    <rPh sb="56" eb="59">
      <t>リョウホウシ</t>
    </rPh>
    <rPh sb="60" eb="62">
      <t>イリョウ</t>
    </rPh>
    <rPh sb="71" eb="72">
      <t>トウ</t>
    </rPh>
    <rPh sb="73" eb="74">
      <t>ツキ</t>
    </rPh>
    <rPh sb="75" eb="76">
      <t>カイ</t>
    </rPh>
    <rPh sb="84" eb="86">
      <t>カイサイ</t>
    </rPh>
    <rPh sb="89" eb="91">
      <t>カンジャ</t>
    </rPh>
    <rPh sb="94" eb="96">
      <t>ショウジョウ</t>
    </rPh>
    <rPh sb="97" eb="99">
      <t>ビョウタイ</t>
    </rPh>
    <rPh sb="99" eb="100">
      <t>オヨ</t>
    </rPh>
    <rPh sb="101" eb="103">
      <t>チリョウ</t>
    </rPh>
    <rPh sb="103" eb="105">
      <t>ホウシン</t>
    </rPh>
    <rPh sb="105" eb="106">
      <t>トウ</t>
    </rPh>
    <rPh sb="110" eb="112">
      <t>イケン</t>
    </rPh>
    <rPh sb="112" eb="114">
      <t>コウカン</t>
    </rPh>
    <rPh sb="115" eb="117">
      <t>ケントウ</t>
    </rPh>
    <rPh sb="118" eb="119">
      <t>オコナ</t>
    </rPh>
    <rPh sb="121" eb="123">
      <t>ジョウホウ</t>
    </rPh>
    <rPh sb="124" eb="126">
      <t>キョウユウ</t>
    </rPh>
    <phoneticPr fontId="8"/>
  </si>
  <si>
    <t>病棟がありません</t>
  </si>
  <si>
    <t>臨床心理士</t>
    <rPh sb="0" eb="5">
      <t>リンショウシンリシ</t>
    </rPh>
    <phoneticPr fontId="8"/>
  </si>
  <si>
    <t>ＭＳＷ</t>
  </si>
  <si>
    <t>理学療法士</t>
    <rPh sb="0" eb="5">
      <t>リガクリョウホウシ</t>
    </rPh>
    <phoneticPr fontId="8"/>
  </si>
  <si>
    <t>常勤</t>
  </si>
  <si>
    <t>認定看護分野緩和ケア</t>
  </si>
  <si>
    <t>がんのリハビリテーション終了</t>
    <rPh sb="12" eb="14">
      <t>シュウリョウ</t>
    </rPh>
    <phoneticPr fontId="8"/>
  </si>
  <si>
    <t>・医療機関において安心・安全に電波を利用するための手引き（電波協議会）
・WiFi利用者向け簡易マニュアル～安全なWiFiの利用に向けて～（総務省）
・WiFi提供者向け簡易マニュアル～安全なWiFiの利用に向けて～（総務省）
・総務省「無線 LAN のセキュリティに関するガイドライン」における医療機関で重要となる対策のポイント
・医療情報システムの安全管理に関する ガイドラン（厚労省）</t>
  </si>
  <si>
    <t>いいえ</t>
  </si>
  <si>
    <t>現在マニュアルを整備し、院内で確認中</t>
    <rPh sb="0" eb="2">
      <t>ゲンザイ</t>
    </rPh>
    <rPh sb="8" eb="10">
      <t>セイビ</t>
    </rPh>
    <rPh sb="12" eb="14">
      <t>インナイ</t>
    </rPh>
    <rPh sb="15" eb="18">
      <t>カクニンチュウ</t>
    </rPh>
    <phoneticPr fontId="8"/>
  </si>
  <si>
    <t>がん相談支援センター</t>
    <rPh sb="2" eb="4">
      <t>ソウダン</t>
    </rPh>
    <rPh sb="4" eb="6">
      <t>シエン</t>
    </rPh>
    <phoneticPr fontId="7"/>
  </si>
  <si>
    <t>hikoukai</t>
  </si>
  <si>
    <t>実施</t>
  </si>
  <si>
    <t>未実施</t>
  </si>
  <si>
    <t>ストーマ外来</t>
    <rPh sb="4" eb="6">
      <t>ガイライ</t>
    </rPh>
    <phoneticPr fontId="8"/>
  </si>
  <si>
    <t>コロストーマとウロストーマ</t>
  </si>
  <si>
    <t>すべてのがん</t>
  </si>
  <si>
    <t>リンパ浮腫ケア外来</t>
    <rPh sb="3" eb="5">
      <t>フシュ</t>
    </rPh>
    <rPh sb="7" eb="9">
      <t>ガイライ</t>
    </rPh>
    <phoneticPr fontId="8"/>
  </si>
  <si>
    <t>各診療科</t>
    <rPh sb="0" eb="1">
      <t>カク</t>
    </rPh>
    <rPh sb="1" eb="4">
      <t>シンリョウカ</t>
    </rPh>
    <phoneticPr fontId="8"/>
  </si>
  <si>
    <t>対応している</t>
  </si>
  <si>
    <t>臨床研究管理室</t>
    <rPh sb="0" eb="4">
      <t>リンショウケンキュウ</t>
    </rPh>
    <rPh sb="4" eb="7">
      <t>カンリシツ</t>
    </rPh>
    <phoneticPr fontId="8"/>
  </si>
  <si>
    <t>https://www.nissay-hp.or.jp/nissay/chiken/</t>
  </si>
  <si>
    <t>臨床試験専用の窓口がある</t>
  </si>
  <si>
    <t>治験専用の窓口がある</t>
  </si>
  <si>
    <t>公益財団法人　日本医療機能評価機構</t>
    <rPh sb="0" eb="2">
      <t>コウエキ</t>
    </rPh>
    <rPh sb="2" eb="6">
      <t>ザイダンホウジン</t>
    </rPh>
    <rPh sb="7" eb="9">
      <t>ニホン</t>
    </rPh>
    <rPh sb="9" eb="11">
      <t>イリョウ</t>
    </rPh>
    <rPh sb="11" eb="15">
      <t>キノウヒョウカ</t>
    </rPh>
    <rPh sb="15" eb="17">
      <t>キコウ</t>
    </rPh>
    <phoneticPr fontId="8"/>
  </si>
  <si>
    <t>R30507</t>
    <phoneticPr fontId="8"/>
  </si>
  <si>
    <t>定め無し</t>
    <rPh sb="0" eb="1">
      <t>サダ</t>
    </rPh>
    <rPh sb="2" eb="3">
      <t>ナ</t>
    </rPh>
    <phoneticPr fontId="8"/>
  </si>
  <si>
    <t>兼任（5割未満）</t>
  </si>
  <si>
    <t>医療安全管理養成研修</t>
    <rPh sb="0" eb="2">
      <t>イリョウ</t>
    </rPh>
    <rPh sb="2" eb="4">
      <t>アンゼン</t>
    </rPh>
    <rPh sb="4" eb="6">
      <t>カンリ</t>
    </rPh>
    <rPh sb="6" eb="8">
      <t>ヨウセイ</t>
    </rPh>
    <rPh sb="8" eb="10">
      <t>ケンシュウ</t>
    </rPh>
    <phoneticPr fontId="8"/>
  </si>
  <si>
    <t>髙久　史麿</t>
    <rPh sb="0" eb="1">
      <t>タカ</t>
    </rPh>
    <rPh sb="1" eb="2">
      <t>ヒサ</t>
    </rPh>
    <rPh sb="3" eb="4">
      <t>シ</t>
    </rPh>
    <rPh sb="4" eb="5">
      <t>マロ</t>
    </rPh>
    <phoneticPr fontId="8"/>
  </si>
  <si>
    <t>専任</t>
  </si>
  <si>
    <t>初級認定試験・受験なし</t>
  </si>
  <si>
    <t>中級認定者</t>
  </si>
  <si>
    <t>なし</t>
    <phoneticPr fontId="8"/>
  </si>
  <si>
    <t>非定期</t>
    <rPh sb="0" eb="1">
      <t>ヒ</t>
    </rPh>
    <rPh sb="1" eb="3">
      <t>テイキ</t>
    </rPh>
    <phoneticPr fontId="8"/>
  </si>
  <si>
    <t>大阪緩和ケア連携カンファレンス</t>
    <rPh sb="0" eb="2">
      <t>オオサカ</t>
    </rPh>
    <rPh sb="2" eb="4">
      <t>カンワ</t>
    </rPh>
    <rPh sb="6" eb="8">
      <t>レンケイ</t>
    </rPh>
    <phoneticPr fontId="8"/>
  </si>
  <si>
    <t>△</t>
  </si>
  <si>
    <t>無</t>
  </si>
  <si>
    <t>◎</t>
  </si>
  <si>
    <t>有</t>
  </si>
  <si>
    <t>脳神経外科</t>
    <rPh sb="0" eb="5">
      <t>ノウシンケイゲカ</t>
    </rPh>
    <phoneticPr fontId="3"/>
  </si>
  <si>
    <t>眼科</t>
    <rPh sb="0" eb="2">
      <t>ガンカ</t>
    </rPh>
    <phoneticPr fontId="3"/>
  </si>
  <si>
    <t>耳鼻咽喉・頭頸部外科</t>
    <rPh sb="0" eb="4">
      <t>ジビインコウ</t>
    </rPh>
    <rPh sb="5" eb="8">
      <t>トウケイブ</t>
    </rPh>
    <rPh sb="8" eb="10">
      <t>ゲカ</t>
    </rPh>
    <phoneticPr fontId="3"/>
  </si>
  <si>
    <t>乳腺外科</t>
    <rPh sb="0" eb="4">
      <t>ニュウセンゲカ</t>
    </rPh>
    <phoneticPr fontId="3"/>
  </si>
  <si>
    <t>呼吸器・免疫内科</t>
    <rPh sb="0" eb="3">
      <t>コキュウキ</t>
    </rPh>
    <rPh sb="4" eb="6">
      <t>メンエキ</t>
    </rPh>
    <rPh sb="6" eb="8">
      <t>ナイカ</t>
    </rPh>
    <phoneticPr fontId="3"/>
  </si>
  <si>
    <t>呼吸器外科・呼吸器・免疫内科</t>
    <rPh sb="0" eb="5">
      <t>コキュウキゲカ</t>
    </rPh>
    <rPh sb="6" eb="9">
      <t>コキュウキ</t>
    </rPh>
    <rPh sb="10" eb="12">
      <t>メンエキ</t>
    </rPh>
    <rPh sb="12" eb="14">
      <t>ナイカ</t>
    </rPh>
    <phoneticPr fontId="3"/>
  </si>
  <si>
    <t>消化器外科・消化器内科</t>
    <rPh sb="0" eb="5">
      <t>ショウカキゲカ</t>
    </rPh>
    <rPh sb="6" eb="9">
      <t>ショウカキ</t>
    </rPh>
    <rPh sb="9" eb="10">
      <t>ナイ</t>
    </rPh>
    <rPh sb="10" eb="11">
      <t>カ</t>
    </rPh>
    <phoneticPr fontId="3"/>
  </si>
  <si>
    <t>消化器内科</t>
    <rPh sb="0" eb="5">
      <t>ショウカキナイカ</t>
    </rPh>
    <phoneticPr fontId="3"/>
  </si>
  <si>
    <t>消化器外科</t>
    <rPh sb="0" eb="5">
      <t>ショウカキゲカ</t>
    </rPh>
    <phoneticPr fontId="3"/>
  </si>
  <si>
    <t>泌尿器科</t>
    <rPh sb="0" eb="4">
      <t>ヒニョウキカ</t>
    </rPh>
    <phoneticPr fontId="3"/>
  </si>
  <si>
    <t>産婦人科</t>
    <rPh sb="0" eb="4">
      <t>サンフジンカ</t>
    </rPh>
    <phoneticPr fontId="3"/>
  </si>
  <si>
    <t>整形外科</t>
    <rPh sb="0" eb="4">
      <t>セイケイゲカ</t>
    </rPh>
    <phoneticPr fontId="3"/>
  </si>
  <si>
    <t>形成再建外科</t>
    <rPh sb="0" eb="2">
      <t>ケイセイ</t>
    </rPh>
    <rPh sb="2" eb="4">
      <t>サイケン</t>
    </rPh>
    <rPh sb="4" eb="6">
      <t>ゲカ</t>
    </rPh>
    <phoneticPr fontId="3"/>
  </si>
  <si>
    <t>血液・化学療法内科</t>
    <rPh sb="0" eb="2">
      <t>ケツエキ</t>
    </rPh>
    <rPh sb="3" eb="7">
      <t>カガクリョウホウ</t>
    </rPh>
    <rPh sb="7" eb="9">
      <t>ナイカ</t>
    </rPh>
    <phoneticPr fontId="3"/>
  </si>
  <si>
    <t>小児科</t>
    <rPh sb="0" eb="3">
      <t>ショウニカ</t>
    </rPh>
    <phoneticPr fontId="3"/>
  </si>
  <si>
    <t>回／週</t>
  </si>
  <si>
    <t>「生活のしやすさに関する質問票」の見直しを行い、入院時と入院センター（外来）で苦痛の把握を行い、症状緩和に関する支援を行っている。</t>
    <rPh sb="1" eb="3">
      <t>セイカツ</t>
    </rPh>
    <rPh sb="9" eb="10">
      <t>カン</t>
    </rPh>
    <rPh sb="12" eb="15">
      <t>シツモンヒョウ</t>
    </rPh>
    <rPh sb="17" eb="19">
      <t>ミナオ</t>
    </rPh>
    <rPh sb="21" eb="22">
      <t>オコナ</t>
    </rPh>
    <rPh sb="24" eb="27">
      <t>ニュウインジ</t>
    </rPh>
    <rPh sb="28" eb="30">
      <t>ニュウイン</t>
    </rPh>
    <rPh sb="35" eb="37">
      <t>ガイライ</t>
    </rPh>
    <rPh sb="39" eb="41">
      <t>クツウ</t>
    </rPh>
    <rPh sb="42" eb="44">
      <t>ハアク</t>
    </rPh>
    <rPh sb="45" eb="46">
      <t>オコナ</t>
    </rPh>
    <rPh sb="48" eb="52">
      <t>ショウジョウカンワ</t>
    </rPh>
    <rPh sb="53" eb="54">
      <t>カン</t>
    </rPh>
    <rPh sb="56" eb="58">
      <t>シエン</t>
    </rPh>
    <rPh sb="59" eb="60">
      <t>オコナ</t>
    </rPh>
    <phoneticPr fontId="8"/>
  </si>
  <si>
    <t>緩和ケアに関する研修は、看護師や他の職種スタッフにPEACE研修、ELNEC-J研修の受講を促している。病棟、外来で「生活のしやすさに関する質問票」を活用し、苦痛の把握を行い、必要時専門チームに繋げていくように指導。</t>
    <rPh sb="0" eb="2">
      <t>カンワ</t>
    </rPh>
    <rPh sb="5" eb="6">
      <t>カン</t>
    </rPh>
    <rPh sb="8" eb="10">
      <t>ケンシュウ</t>
    </rPh>
    <rPh sb="12" eb="15">
      <t>カンゴシ</t>
    </rPh>
    <rPh sb="16" eb="17">
      <t>ホカ</t>
    </rPh>
    <rPh sb="18" eb="20">
      <t>ショクシュ</t>
    </rPh>
    <rPh sb="30" eb="32">
      <t>ケンシュウ</t>
    </rPh>
    <rPh sb="40" eb="42">
      <t>ケンシュウ</t>
    </rPh>
    <rPh sb="43" eb="45">
      <t>ジュコウ</t>
    </rPh>
    <rPh sb="46" eb="47">
      <t>ウナガ</t>
    </rPh>
    <rPh sb="52" eb="54">
      <t>ビョウトウ</t>
    </rPh>
    <rPh sb="55" eb="57">
      <t>ガイライ</t>
    </rPh>
    <rPh sb="59" eb="61">
      <t>セイカツ</t>
    </rPh>
    <rPh sb="67" eb="68">
      <t>カン</t>
    </rPh>
    <rPh sb="70" eb="73">
      <t>シツモンヒョウ</t>
    </rPh>
    <rPh sb="75" eb="77">
      <t>カツヨウ</t>
    </rPh>
    <rPh sb="79" eb="81">
      <t>クツウ</t>
    </rPh>
    <rPh sb="82" eb="84">
      <t>ハアク</t>
    </rPh>
    <rPh sb="85" eb="86">
      <t>オコナ</t>
    </rPh>
    <rPh sb="88" eb="91">
      <t>ヒツヨウジ</t>
    </rPh>
    <rPh sb="91" eb="93">
      <t>センモン</t>
    </rPh>
    <rPh sb="97" eb="98">
      <t>ツナ</t>
    </rPh>
    <rPh sb="105" eb="107">
      <t>シドウ</t>
    </rPh>
    <phoneticPr fontId="8"/>
  </si>
  <si>
    <t>化学療法（曝露対策）</t>
    <rPh sb="0" eb="4">
      <t>カガクリョウホウ</t>
    </rPh>
    <rPh sb="5" eb="7">
      <t>バクロ</t>
    </rPh>
    <rPh sb="7" eb="9">
      <t>タイサク</t>
    </rPh>
    <phoneticPr fontId="8"/>
  </si>
  <si>
    <t>医療原子力技術研究振興財団</t>
    <rPh sb="0" eb="2">
      <t>イリョウ</t>
    </rPh>
    <rPh sb="2" eb="5">
      <t>ゲンシリョク</t>
    </rPh>
    <rPh sb="5" eb="7">
      <t>ギジュツ</t>
    </rPh>
    <rPh sb="7" eb="9">
      <t>ケンキュウ</t>
    </rPh>
    <rPh sb="9" eb="11">
      <t>シンコウ</t>
    </rPh>
    <rPh sb="11" eb="13">
      <t>ザイダン</t>
    </rPh>
    <phoneticPr fontId="6"/>
  </si>
  <si>
    <t>依頼時、必要なデータを提供</t>
    <rPh sb="0" eb="3">
      <t>イライジ</t>
    </rPh>
    <rPh sb="4" eb="6">
      <t>ヒツヨウ</t>
    </rPh>
    <rPh sb="11" eb="13">
      <t>テイキョウ</t>
    </rPh>
    <phoneticPr fontId="8"/>
  </si>
  <si>
    <t>放射線治療品質管理士2名</t>
    <rPh sb="0" eb="5">
      <t>ホウシャセンチリョウ</t>
    </rPh>
    <rPh sb="5" eb="7">
      <t>ヒンシツ</t>
    </rPh>
    <rPh sb="7" eb="10">
      <t>カンリシ</t>
    </rPh>
    <rPh sb="11" eb="12">
      <t>メイ</t>
    </rPh>
    <phoneticPr fontId="6"/>
  </si>
  <si>
    <t>ホームページに掲載</t>
    <rPh sb="7" eb="9">
      <t>ケイサイ</t>
    </rPh>
    <phoneticPr fontId="8"/>
  </si>
  <si>
    <t>日本医療機能評価機構 病院機能評価</t>
  </si>
  <si>
    <t>可</t>
  </si>
  <si>
    <t>相談支援センター相談員研修およびがん専門相談員研修、両立支援コーディネーター研修を受講した認定看護師およびMSWが相談対応し、必要に応じて専門機関と連携しながら支援している。</t>
    <phoneticPr fontId="8"/>
  </si>
  <si>
    <t>がん相談支援センターの認定看護師が相談・支援をしている。大阪がん・生殖医療ネットワーク主催の研修会などを定期的に受講し、スキルアップを図っている。</t>
    <rPh sb="11" eb="13">
      <t>ニンテイ</t>
    </rPh>
    <rPh sb="13" eb="16">
      <t>カンゴシ</t>
    </rPh>
    <rPh sb="17" eb="19">
      <t>ソウダン</t>
    </rPh>
    <rPh sb="20" eb="22">
      <t>シエン</t>
    </rPh>
    <rPh sb="28" eb="30">
      <t>オオサカ</t>
    </rPh>
    <rPh sb="33" eb="35">
      <t>セイショク</t>
    </rPh>
    <rPh sb="35" eb="37">
      <t>イリョウ</t>
    </rPh>
    <rPh sb="43" eb="45">
      <t>シュサイ</t>
    </rPh>
    <rPh sb="46" eb="49">
      <t>ケンシュウカイ</t>
    </rPh>
    <rPh sb="52" eb="55">
      <t>テイキテキ</t>
    </rPh>
    <rPh sb="56" eb="58">
      <t>ジュコウ</t>
    </rPh>
    <rPh sb="67" eb="68">
      <t>ハカ</t>
    </rPh>
    <phoneticPr fontId="8"/>
  </si>
  <si>
    <t>がん相談支援センターの認定看護師が主治医からの病状説明に同席し、相談・支援をしている。大阪府がん患者等妊よう性温存治療費等助成事業のリーフレットをお渡しし、個別に助成事業の説明を行っている。グループウェアにも助成事業の案内および実施医療機関一覧を掲載し、院内職員への周知を図っている。</t>
    <phoneticPr fontId="8"/>
  </si>
  <si>
    <t>がん相談支援センター相談員研修およびがん専門相談員研修を受講した認定看護師およびMSWが相談対応し、必要に応じて専門機関と連携しながら支援している。</t>
    <rPh sb="2" eb="4">
      <t>ソウダン</t>
    </rPh>
    <rPh sb="4" eb="6">
      <t>シエン</t>
    </rPh>
    <rPh sb="10" eb="13">
      <t>ソウダンイン</t>
    </rPh>
    <rPh sb="13" eb="15">
      <t>ケンシュウ</t>
    </rPh>
    <rPh sb="20" eb="22">
      <t>センモン</t>
    </rPh>
    <rPh sb="22" eb="25">
      <t>ソウダンイン</t>
    </rPh>
    <rPh sb="25" eb="27">
      <t>ケンシュウ</t>
    </rPh>
    <rPh sb="28" eb="30">
      <t>ジュコウ</t>
    </rPh>
    <rPh sb="32" eb="34">
      <t>ニンテイ</t>
    </rPh>
    <rPh sb="34" eb="37">
      <t>カンゴシ</t>
    </rPh>
    <rPh sb="44" eb="46">
      <t>ソウダン</t>
    </rPh>
    <rPh sb="46" eb="48">
      <t>タイオウ</t>
    </rPh>
    <rPh sb="50" eb="52">
      <t>ヒツヨウ</t>
    </rPh>
    <rPh sb="53" eb="54">
      <t>オウ</t>
    </rPh>
    <rPh sb="56" eb="58">
      <t>センモン</t>
    </rPh>
    <rPh sb="58" eb="60">
      <t>キカン</t>
    </rPh>
    <rPh sb="61" eb="63">
      <t>レンケイ</t>
    </rPh>
    <rPh sb="67" eb="69">
      <t>シエン</t>
    </rPh>
    <phoneticPr fontId="8"/>
  </si>
  <si>
    <t>がん相談支援センター相談員研修、両立支援コーディネーター研修等を受講した認定看護師およびMSWが相談対応し、必要に応じて専門機関と連携しながら支援している。</t>
    <rPh sb="2" eb="6">
      <t>ソウダンシエン</t>
    </rPh>
    <rPh sb="10" eb="13">
      <t>ソウダンイン</t>
    </rPh>
    <rPh sb="13" eb="15">
      <t>ケンシュウ</t>
    </rPh>
    <rPh sb="16" eb="18">
      <t>リョウリツ</t>
    </rPh>
    <rPh sb="18" eb="20">
      <t>シエン</t>
    </rPh>
    <rPh sb="28" eb="30">
      <t>ケンシュウ</t>
    </rPh>
    <rPh sb="30" eb="31">
      <t>トウ</t>
    </rPh>
    <rPh sb="32" eb="34">
      <t>ジュコウ</t>
    </rPh>
    <rPh sb="36" eb="38">
      <t>ニンテイ</t>
    </rPh>
    <rPh sb="38" eb="41">
      <t>カンゴシ</t>
    </rPh>
    <rPh sb="48" eb="50">
      <t>ソウダン</t>
    </rPh>
    <rPh sb="50" eb="52">
      <t>タイオウ</t>
    </rPh>
    <rPh sb="54" eb="56">
      <t>ヒツヨウ</t>
    </rPh>
    <rPh sb="57" eb="58">
      <t>オウ</t>
    </rPh>
    <rPh sb="60" eb="62">
      <t>センモン</t>
    </rPh>
    <rPh sb="62" eb="64">
      <t>キカン</t>
    </rPh>
    <rPh sb="65" eb="67">
      <t>レンケイ</t>
    </rPh>
    <rPh sb="71" eb="73">
      <t>シエン</t>
    </rPh>
    <phoneticPr fontId="8"/>
  </si>
  <si>
    <t>認定看護師およびMSWが相談対応し、状態に応じた助言や助成事業等についての情報提供、医師への処方相談等を行っている。
がんサロンにてメーカーからの情報提供、個別相談の機会を作っている。</t>
    <rPh sb="0" eb="2">
      <t>ニンテイ</t>
    </rPh>
    <rPh sb="2" eb="5">
      <t>カンゴシ</t>
    </rPh>
    <rPh sb="12" eb="14">
      <t>ソウダン</t>
    </rPh>
    <rPh sb="14" eb="16">
      <t>タイオウ</t>
    </rPh>
    <rPh sb="18" eb="20">
      <t>ジョウタイ</t>
    </rPh>
    <rPh sb="21" eb="22">
      <t>オウ</t>
    </rPh>
    <rPh sb="24" eb="26">
      <t>ジョゲン</t>
    </rPh>
    <rPh sb="27" eb="29">
      <t>ジョセイ</t>
    </rPh>
    <rPh sb="29" eb="31">
      <t>ジギョウ</t>
    </rPh>
    <rPh sb="31" eb="32">
      <t>トウ</t>
    </rPh>
    <rPh sb="37" eb="41">
      <t>ジョウホウテイキョウ</t>
    </rPh>
    <rPh sb="42" eb="44">
      <t>イシ</t>
    </rPh>
    <rPh sb="46" eb="48">
      <t>ショホウ</t>
    </rPh>
    <rPh sb="48" eb="50">
      <t>ソウダン</t>
    </rPh>
    <rPh sb="50" eb="51">
      <t>トウ</t>
    </rPh>
    <rPh sb="52" eb="53">
      <t>オコナ</t>
    </rPh>
    <rPh sb="73" eb="77">
      <t>ジョウホウテイキョウ</t>
    </rPh>
    <rPh sb="78" eb="80">
      <t>コベツ</t>
    </rPh>
    <rPh sb="80" eb="82">
      <t>ソウダン</t>
    </rPh>
    <rPh sb="83" eb="85">
      <t>キカイ</t>
    </rPh>
    <rPh sb="86" eb="87">
      <t>ツク</t>
    </rPh>
    <phoneticPr fontId="8"/>
  </si>
  <si>
    <t>現在整備中です。</t>
    <rPh sb="0" eb="2">
      <t>ゲンザイ</t>
    </rPh>
    <rPh sb="2" eb="5">
      <t>セイビチュウ</t>
    </rPh>
    <phoneticPr fontId="7"/>
  </si>
  <si>
    <t>整備していない。</t>
    <rPh sb="0" eb="2">
      <t>セイビ</t>
    </rPh>
    <phoneticPr fontId="7"/>
  </si>
  <si>
    <t>がん相談支援センター
外来化学療法室</t>
  </si>
  <si>
    <t>喉頭摘出術等により音声・言語機能を失った方が、食道発声法や電動式人工喉頭使用の訓練を希望した場合、教室への参加を相談・依頼している。</t>
    <rPh sb="0" eb="5">
      <t>コウトウテキシュツジュツ</t>
    </rPh>
    <rPh sb="5" eb="6">
      <t>トウ</t>
    </rPh>
    <rPh sb="9" eb="11">
      <t>オンセイ</t>
    </rPh>
    <rPh sb="12" eb="14">
      <t>ゲンゴ</t>
    </rPh>
    <rPh sb="14" eb="16">
      <t>キノウ</t>
    </rPh>
    <rPh sb="17" eb="18">
      <t>ウシナ</t>
    </rPh>
    <rPh sb="20" eb="21">
      <t>カタ</t>
    </rPh>
    <rPh sb="23" eb="25">
      <t>ショクドウ</t>
    </rPh>
    <rPh sb="25" eb="28">
      <t>ハッセイホウ</t>
    </rPh>
    <rPh sb="29" eb="32">
      <t>デンドウシキ</t>
    </rPh>
    <rPh sb="32" eb="36">
      <t>ジンコウコウトウ</t>
    </rPh>
    <rPh sb="36" eb="38">
      <t>シヨウ</t>
    </rPh>
    <rPh sb="39" eb="41">
      <t>クンレン</t>
    </rPh>
    <rPh sb="42" eb="44">
      <t>キボウ</t>
    </rPh>
    <rPh sb="46" eb="48">
      <t>バアイ</t>
    </rPh>
    <rPh sb="49" eb="51">
      <t>キョウシツ</t>
    </rPh>
    <rPh sb="53" eb="55">
      <t>サンカ</t>
    </rPh>
    <rPh sb="56" eb="58">
      <t>ソウダン</t>
    </rPh>
    <rPh sb="59" eb="61">
      <t>イライ</t>
    </rPh>
    <phoneticPr fontId="7"/>
  </si>
  <si>
    <t>喉頭がん</t>
    <rPh sb="0" eb="2">
      <t>コウトウ</t>
    </rPh>
    <phoneticPr fontId="7"/>
  </si>
  <si>
    <t>阪喉会</t>
    <rPh sb="0" eb="1">
      <t>ハン</t>
    </rPh>
    <rPh sb="1" eb="2">
      <t>ノド</t>
    </rPh>
    <rPh sb="2" eb="3">
      <t>カイ</t>
    </rPh>
    <phoneticPr fontId="7"/>
  </si>
  <si>
    <t>歯科医師(院外)</t>
  </si>
  <si>
    <t>看護師(院内)</t>
  </si>
  <si>
    <t>薬剤師(院内)</t>
  </si>
  <si>
    <t>言語聴覚士(院内)</t>
  </si>
  <si>
    <t>管理栄養士(院内)</t>
  </si>
  <si>
    <t>事務職員(院内)</t>
  </si>
  <si>
    <t>地区歯科医師会に所属している歯科医院の歯科医師</t>
    <rPh sb="0" eb="2">
      <t>チク</t>
    </rPh>
    <rPh sb="1" eb="2">
      <t>ク</t>
    </rPh>
    <rPh sb="2" eb="7">
      <t>シカイシカイ</t>
    </rPh>
    <rPh sb="8" eb="10">
      <t>ショゾク</t>
    </rPh>
    <rPh sb="14" eb="16">
      <t>シカ</t>
    </rPh>
    <rPh sb="16" eb="18">
      <t>イイン</t>
    </rPh>
    <rPh sb="19" eb="21">
      <t>シカ</t>
    </rPh>
    <rPh sb="21" eb="23">
      <t>イシ</t>
    </rPh>
    <phoneticPr fontId="7"/>
  </si>
  <si>
    <t>病棟師長（1名）、認定看護師（3名）</t>
    <rPh sb="0" eb="2">
      <t>ビョウトウ</t>
    </rPh>
    <rPh sb="2" eb="4">
      <t>シチョウ</t>
    </rPh>
    <rPh sb="6" eb="7">
      <t>メイ</t>
    </rPh>
    <rPh sb="9" eb="14">
      <t>ニンテイカンゴシ</t>
    </rPh>
    <rPh sb="16" eb="17">
      <t>メイ</t>
    </rPh>
    <phoneticPr fontId="7"/>
  </si>
  <si>
    <t>医療ソーシャルワーカー（職種選択になかったため、事務職員を選択）</t>
    <rPh sb="0" eb="2">
      <t>イリョウ</t>
    </rPh>
    <rPh sb="12" eb="14">
      <t>ショクシュ</t>
    </rPh>
    <rPh sb="14" eb="16">
      <t>センタク</t>
    </rPh>
    <rPh sb="24" eb="26">
      <t>ジム</t>
    </rPh>
    <rPh sb="26" eb="28">
      <t>ショクイン</t>
    </rPh>
    <rPh sb="29" eb="31">
      <t>センタク</t>
    </rPh>
    <phoneticPr fontId="7"/>
  </si>
  <si>
    <t>地域の歯科医師と連携体制を構築</t>
  </si>
  <si>
    <t>連携体制を構築していない</t>
  </si>
  <si>
    <t>＜入院患者の場合＞
・地区歯科医師会の在宅ケアステーションを通じて訪問歯科診療を依頼している。
・診療依頼の判断がつかない場合は、口腔ケアサポートチームの活動時にラウンドにて治療の要否を評価している。
・口腔ケアサポートチーム・NST歯科連携チームのラウンドにて口腔ケアおよび治療要否の評価や看護師によるケアの助言を行っている。
＜外来患者の場合＞
・かかりつけ歯科医院との連携を行っている。
・かかりつけ歯科医院がない場合は、地区歯科医師会からの情報提供に基づき、対応可能な歯科医院と連携を行っている。</t>
    <rPh sb="117" eb="119">
      <t>シカ</t>
    </rPh>
    <rPh sb="119" eb="121">
      <t>レンケイ</t>
    </rPh>
    <phoneticPr fontId="7"/>
  </si>
  <si>
    <t>06-6443-3557</t>
  </si>
  <si>
    <t>pta@nissay-hp.or.jp</t>
  </si>
  <si>
    <t>https://www.nissay-hp.or.jp</t>
  </si>
  <si>
    <t>大阪市西区江之子島2丁目1番54号</t>
    <rPh sb="0" eb="3">
      <t>おおさかし</t>
    </rPh>
    <rPh sb="3" eb="5">
      <t>にしく</t>
    </rPh>
    <rPh sb="5" eb="9">
      <t>えのこじま</t>
    </rPh>
    <rPh sb="10" eb="12">
      <t>ちょうめ</t>
    </rPh>
    <rPh sb="13" eb="14">
      <t>ばん</t>
    </rPh>
    <rPh sb="16" eb="17">
      <t>ごう</t>
    </rPh>
    <phoneticPr fontId="8" type="Hiragana"/>
  </si>
  <si>
    <t>おおさかしにしくえのこじま</t>
  </si>
  <si>
    <t>550-0006</t>
  </si>
  <si>
    <t>大阪府</t>
  </si>
  <si>
    <t>こうえきざいだんほうじん　にほんせいめいさいせいかい　にほんせいめいびょういん</t>
  </si>
  <si>
    <t>ホームページ、院内掲示、入院案内</t>
    <rPh sb="7" eb="9">
      <t>インナイ</t>
    </rPh>
    <rPh sb="9" eb="11">
      <t>ケイジ</t>
    </rPh>
    <rPh sb="12" eb="14">
      <t>ニュウイン</t>
    </rPh>
    <rPh sb="14" eb="16">
      <t>アンナイ</t>
    </rPh>
    <phoneticPr fontId="5"/>
  </si>
  <si>
    <t>ホームページに掲載</t>
    <rPh sb="7" eb="9">
      <t>ケイサイ</t>
    </rPh>
    <phoneticPr fontId="5"/>
  </si>
  <si>
    <t>適切な機関に紹介</t>
  </si>
  <si>
    <t>健康講座「あなたは大丈夫ですか？乳がん」</t>
    <phoneticPr fontId="8"/>
  </si>
  <si>
    <t>専従（8割以上）</t>
  </si>
  <si>
    <t>高橋　弘枝</t>
    <rPh sb="0" eb="2">
      <t>タカハシ</t>
    </rPh>
    <rPh sb="3" eb="5">
      <t>ヒロエ</t>
    </rPh>
    <phoneticPr fontId="8"/>
  </si>
  <si>
    <t>公益財団法人日本生命済生会日本生命病院</t>
    <rPh sb="0" eb="6">
      <t>コウエキザイダンホウジン</t>
    </rPh>
    <rPh sb="6" eb="13">
      <t>ニホンセイメイサイセイカイ</t>
    </rPh>
    <rPh sb="13" eb="19">
      <t>ニホンセイメイビョウイン</t>
    </rPh>
    <phoneticPr fontId="8"/>
  </si>
  <si>
    <t>大阪府がん診療拠点病院</t>
  </si>
  <si>
    <t>大阪市</t>
  </si>
  <si>
    <t>症状コントロールと在宅での支え方について/放射線治療について</t>
    <rPh sb="0" eb="2">
      <t>ショウジョウ</t>
    </rPh>
    <rPh sb="9" eb="11">
      <t>ザイタク</t>
    </rPh>
    <rPh sb="13" eb="14">
      <t>ササ</t>
    </rPh>
    <rPh sb="15" eb="16">
      <t>カタ</t>
    </rPh>
    <rPh sb="21" eb="26">
      <t>ホウシャセンチリョウ</t>
    </rPh>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</si>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</sst>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9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8" fillId="0" borderId="1" xfId="9" applyNumberFormat="1" applyFont="1" applyBorder="1" applyAlignment="1" applyProtection="1">
      <alignment horizontal="left" vertical="center"/>
      <protection locked="0"/>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0" fontId="67" fillId="5" borderId="1" xfId="0" applyFont="1" applyFill="1" applyBorder="1" applyAlignment="1" applyProtection="1">
      <alignment horizontal="center" vertical="center" wrapText="1"/>
      <protection locked="0"/>
    </xf>
    <xf numFmtId="0" fontId="42" fillId="0" borderId="117" xfId="30" applyFont="1" applyBorder="1" applyAlignment="1" applyProtection="1">
      <alignment horizontal="center" vertical="center"/>
      <protection locked="0"/>
    </xf>
    <xf numFmtId="0" fontId="42" fillId="35" borderId="117" xfId="30" applyFont="1" applyFill="1" applyBorder="1" applyAlignment="1">
      <alignment horizontal="center" vertical="center"/>
    </xf>
    <xf numFmtId="0" fontId="42" fillId="15" borderId="117" xfId="29" applyFont="1" applyFill="1" applyBorder="1" applyAlignment="1">
      <alignment horizontal="center" vertical="center" wrapText="1"/>
    </xf>
    <xf numFmtId="14" fontId="14" fillId="5" borderId="1" xfId="0" applyNumberFormat="1" applyFont="1" applyFill="1" applyBorder="1" applyAlignment="1" applyProtection="1">
      <alignment horizontal="center"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9" applyFont="1" applyFill="1" applyBorder="1" applyAlignment="1">
      <alignment horizontal="center" vertical="center" wrapText="1"/>
    </xf>
    <xf numFmtId="0" fontId="42" fillId="15" borderId="43" xfId="29" applyFont="1" applyFill="1" applyBorder="1" applyAlignment="1">
      <alignment horizontal="center" vertical="center" wrapText="1"/>
    </xf>
    <xf numFmtId="0" fontId="42" fillId="15" borderId="118" xfId="29" applyFont="1" applyFill="1" applyBorder="1" applyAlignment="1">
      <alignment horizontal="center" vertical="center"/>
    </xf>
    <xf numFmtId="0" fontId="42" fillId="15" borderId="119" xfId="29" applyFont="1" applyFill="1" applyBorder="1" applyAlignment="1">
      <alignment horizontal="center" vertical="center"/>
    </xf>
    <xf numFmtId="0" fontId="42" fillId="15" borderId="114" xfId="29"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42" fillId="15" borderId="206" xfId="29"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wrapText="1"/>
      <protection locked="0"/>
    </xf>
    <xf numFmtId="0" fontId="13" fillId="14" borderId="201" xfId="0" applyFont="1" applyFill="1" applyBorder="1" applyAlignment="1" applyProtection="1">
      <alignment horizontal="left" vertical="top" wrapText="1"/>
      <protection locked="0"/>
    </xf>
    <xf numFmtId="0" fontId="13" fillId="14" borderId="191" xfId="0" applyFont="1" applyFill="1" applyBorder="1" applyAlignment="1" applyProtection="1">
      <alignment horizontal="left" vertical="top" wrapText="1"/>
      <protection locked="0"/>
    </xf>
    <xf numFmtId="0" fontId="13" fillId="14" borderId="122" xfId="0" applyFont="1" applyFill="1" applyBorder="1" applyAlignment="1" applyProtection="1">
      <alignment horizontal="left" vertical="top" wrapText="1"/>
      <protection locked="0"/>
    </xf>
    <xf numFmtId="0" fontId="13" fillId="14" borderId="0" xfId="0" applyFont="1" applyFill="1" applyAlignment="1" applyProtection="1">
      <alignment horizontal="left" vertical="top" wrapText="1"/>
      <protection locked="0"/>
    </xf>
    <xf numFmtId="0" fontId="13" fillId="14" borderId="21" xfId="0" applyFont="1" applyFill="1" applyBorder="1" applyAlignment="1" applyProtection="1">
      <alignment horizontal="left" vertical="top" wrapText="1"/>
      <protection locked="0"/>
    </xf>
    <xf numFmtId="0" fontId="13" fillId="14" borderId="83" xfId="0" applyFont="1" applyFill="1" applyBorder="1" applyAlignment="1" applyProtection="1">
      <alignment horizontal="left" vertical="top" wrapText="1"/>
      <protection locked="0"/>
    </xf>
    <xf numFmtId="0" fontId="13" fillId="14" borderId="127" xfId="0" applyFont="1" applyFill="1" applyBorder="1" applyAlignment="1" applyProtection="1">
      <alignment horizontal="left" vertical="top" wrapText="1"/>
      <protection locked="0"/>
    </xf>
    <xf numFmtId="0" fontId="13" fillId="14" borderId="128" xfId="0" applyFont="1" applyFill="1" applyBorder="1" applyAlignment="1" applyProtection="1">
      <alignment horizontal="left" vertical="top" wrapText="1"/>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wrapText="1" shrinkToFit="1"/>
      <protection locked="0"/>
    </xf>
    <xf numFmtId="0" fontId="31" fillId="14" borderId="58" xfId="9" applyFill="1" applyBorder="1" applyAlignment="1" applyProtection="1">
      <alignment horizontal="left" vertical="top" wrapText="1"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31" fillId="14" borderId="28" xfId="9" applyFill="1" applyBorder="1" applyAlignment="1" applyProtection="1">
      <alignment horizontal="left" vertical="top" wrapText="1"/>
      <protection locked="0"/>
    </xf>
    <xf numFmtId="0" fontId="31" fillId="14" borderId="13" xfId="9" applyFill="1" applyBorder="1" applyAlignment="1" applyProtection="1">
      <alignment horizontal="left" vertical="top" wrapText="1"/>
      <protection locked="0"/>
    </xf>
    <xf numFmtId="0" fontId="31" fillId="14" borderId="58" xfId="9" applyFill="1" applyBorder="1" applyAlignment="1" applyProtection="1">
      <alignment horizontal="left" vertical="top" wrapTex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14" borderId="118" xfId="0" applyFill="1" applyBorder="1" applyAlignment="1" applyProtection="1">
      <alignment horizontal="center" vertical="center" wrapText="1"/>
      <protection locked="0"/>
    </xf>
    <xf numFmtId="0" fontId="0" fillId="14" borderId="119" xfId="0" applyFill="1" applyBorder="1" applyAlignment="1" applyProtection="1">
      <alignment horizontal="center" vertical="center" wrapText="1"/>
      <protection locked="0"/>
    </xf>
    <xf numFmtId="0" fontId="0" fillId="14" borderId="114" xfId="0" applyFill="1" applyBorder="1" applyAlignment="1" applyProtection="1">
      <alignment horizontal="center" vertical="center" wrapText="1"/>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8" t="s">
        <v>6</v>
      </c>
      <c r="X5" s="1209"/>
      <c r="Y5" s="1209"/>
      <c r="Z5" s="1209"/>
      <c r="AA5" s="1209"/>
      <c r="AB5" s="1209"/>
      <c r="AC5" s="121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1.1707317073170731</v>
      </c>
      <c r="X7" s="94">
        <f>'様式4（全般事項）'!R232/('様式4（全般事項）'!R231+'様式4（全般事項）'!R232)</f>
        <v>0.77333333333333332</v>
      </c>
      <c r="Y7" s="94">
        <f>'様式4（全般事項）'!R236/('様式4（全般事項）'!R235+'様式4（全般事項）'!R236)</f>
        <v>0.8666666666666667</v>
      </c>
      <c r="Z7" s="94">
        <f>'様式4（全般事項）'!R248/('様式4（全般事項）'!R247+'様式4（全般事項）'!R248)</f>
        <v>1</v>
      </c>
      <c r="AA7" s="94">
        <f>'様式4（全般事項）'!R252/('様式4（全般事項）'!R251+'様式4（全般事項）'!R252)</f>
        <v>0.875</v>
      </c>
      <c r="AB7" s="94">
        <f>'様式4（全般事項）'!R258/('様式4（全般事項）'!R257+'様式4（全般事項）'!R258)</f>
        <v>0</v>
      </c>
      <c r="AC7" s="94">
        <f>'様式4（全般事項）'!R263/('様式4（全般事項）'!R262+'様式4（全般事項）'!R263)</f>
        <v>1</v>
      </c>
      <c r="AD7" s="92" t="e">
        <f>+IF($H$7="地域がん診療病院",'様式４(機能別)'!#REF!,'様式４(機能別)'!J35)</f>
        <v>#REF!</v>
      </c>
      <c r="AE7" s="92" t="str">
        <f>'様式４(機能別)'!J36</f>
        <v>いいえ</v>
      </c>
      <c r="AF7" s="92" t="e">
        <f>'様式４(機能別)'!#REF!</f>
        <v>#REF!</v>
      </c>
      <c r="AG7" s="92">
        <f>'様式４(機能別)'!J143</f>
        <v>4</v>
      </c>
      <c r="AH7" s="92">
        <f>'様式４(機能別)'!J153</f>
        <v>1</v>
      </c>
      <c r="AI7" s="92">
        <f>'様式４(機能別)'!J158</f>
        <v>2</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1</v>
      </c>
      <c r="AR7" s="92">
        <f>'様式４(機能別)'!J195</f>
        <v>16</v>
      </c>
      <c r="AS7" s="92">
        <f>別紙11相談内容!C23</f>
        <v>22</v>
      </c>
      <c r="AT7" s="92" t="str">
        <f>別紙15専門外来!D22</f>
        <v>はい</v>
      </c>
      <c r="AU7" s="92" t="str">
        <f>別紙15専門外来!W15</f>
        <v>はい</v>
      </c>
      <c r="AV7" s="92">
        <f>'様式4（全般事項）'!R286+'様式4（全般事項）'!R287+'様式4（全般事項）'!R288</f>
        <v>238</v>
      </c>
      <c r="AW7" s="92">
        <f>別紙5緩和外来!U22</f>
        <v>6</v>
      </c>
      <c r="AX7" s="92">
        <f>別紙7地域緩和ケア連携体制!H7</f>
        <v>0</v>
      </c>
      <c r="AY7" s="92">
        <f>別紙5緩和外来!U25</f>
        <v>3</v>
      </c>
      <c r="AZ7" s="92" t="str">
        <f>別紙10患者の特性に応じた支援!Q16</f>
        <v>はい</v>
      </c>
      <c r="BA7" s="92">
        <f>別紙11相談内容!C22</f>
        <v>5</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臨床試験専用の窓口がある</v>
      </c>
      <c r="BN7" s="92">
        <f>別紙11相談内容!C11+別紙11相談内容!C12</f>
        <v>597</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11</v>
      </c>
      <c r="BS7" s="92">
        <f>別紙11相談内容!F21</f>
        <v>41</v>
      </c>
      <c r="BT7" s="92">
        <f>別紙14連携協力体制!E7</f>
        <v>0</v>
      </c>
      <c r="BU7" s="92">
        <f>別紙11相談内容!C23</f>
        <v>22</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273" t="s">
        <v>835</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53"/>
      <c r="Z1" s="53"/>
      <c r="AA1" s="53"/>
    </row>
    <row r="2" spans="1:28" ht="24.95" customHeight="1" thickTop="1" thickBot="1">
      <c r="A2" s="1392" t="s">
        <v>832</v>
      </c>
      <c r="B2" s="1392"/>
      <c r="C2" s="1392"/>
      <c r="D2" s="1392"/>
      <c r="E2" s="1392"/>
      <c r="F2" s="1392"/>
      <c r="G2" s="1392"/>
      <c r="H2" s="1392"/>
      <c r="I2" s="1392"/>
      <c r="J2" s="1392"/>
      <c r="K2" s="1392"/>
      <c r="L2" s="1392"/>
      <c r="M2" s="1392"/>
      <c r="N2" s="1392"/>
      <c r="O2" s="1392"/>
      <c r="P2" s="1392"/>
      <c r="Q2" s="1392"/>
      <c r="R2" s="1392"/>
      <c r="S2" s="1392"/>
      <c r="T2" s="1392"/>
      <c r="U2" s="1392"/>
      <c r="V2" s="1392"/>
      <c r="W2" s="1393"/>
      <c r="X2" s="387" t="str">
        <f>IF(COUNTIF(Z:Z,"×")=0,"入力済","未入力あり")</f>
        <v>入力済</v>
      </c>
      <c r="Y2" s="53"/>
      <c r="Z2" s="53"/>
      <c r="AA2" s="53"/>
    </row>
    <row r="3" spans="1:28"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62"/>
      <c r="X3" s="436"/>
    </row>
    <row r="4" spans="1:28" ht="20.25" customHeight="1">
      <c r="A4" s="436"/>
      <c r="B4" s="436"/>
      <c r="C4" s="436"/>
      <c r="D4" s="436"/>
      <c r="E4" s="390" t="s">
        <v>725</v>
      </c>
      <c r="F4" s="1394" t="str">
        <f>表紙!E2</f>
        <v>公益財団法人日本生命済生会日本生命病院</v>
      </c>
      <c r="G4" s="1394"/>
      <c r="H4" s="1394"/>
      <c r="I4" s="1394"/>
      <c r="J4" s="1394"/>
      <c r="K4" s="1394"/>
      <c r="L4" s="1394"/>
      <c r="M4" s="1395"/>
      <c r="N4" s="1395"/>
      <c r="O4" s="1395"/>
      <c r="P4" s="1395"/>
      <c r="Q4" s="1395"/>
      <c r="R4" s="1395"/>
      <c r="S4" s="1395"/>
      <c r="T4" s="1395"/>
      <c r="U4" s="1395"/>
      <c r="V4" s="1395"/>
      <c r="W4" s="1395"/>
      <c r="X4" s="1395"/>
      <c r="Y4" s="53"/>
      <c r="Z4" s="53"/>
      <c r="AA4" s="53"/>
    </row>
    <row r="5" spans="1:28" ht="20.100000000000001" customHeight="1" thickBot="1">
      <c r="A5" s="436"/>
      <c r="B5" s="436"/>
      <c r="C5" s="436"/>
      <c r="D5" s="436"/>
      <c r="E5" s="1095" t="s">
        <v>878</v>
      </c>
      <c r="F5" t="str">
        <f>別紙1未充足要件!E5</f>
        <v>令和７年９月１日時点</v>
      </c>
      <c r="G5"/>
      <c r="H5"/>
      <c r="I5"/>
      <c r="J5"/>
      <c r="K5"/>
      <c r="L5"/>
      <c r="M5"/>
      <c r="N5"/>
      <c r="O5" s="386"/>
      <c r="P5" s="386"/>
      <c r="Q5" s="386"/>
      <c r="R5" s="386"/>
      <c r="S5" s="386"/>
      <c r="T5" s="386"/>
      <c r="U5" s="386"/>
      <c r="V5" s="386"/>
      <c r="W5" s="386"/>
      <c r="X5" s="386"/>
      <c r="Y5" s="463"/>
      <c r="Z5" s="463"/>
      <c r="AA5" s="463"/>
      <c r="AB5" s="138" t="s">
        <v>204</v>
      </c>
    </row>
    <row r="6" spans="1:28" ht="27" customHeight="1" thickBot="1">
      <c r="A6" s="464">
        <v>1</v>
      </c>
      <c r="B6" s="465" t="s">
        <v>836</v>
      </c>
      <c r="C6" s="466"/>
      <c r="D6" s="466"/>
      <c r="E6" s="467"/>
      <c r="F6" s="467"/>
      <c r="G6" s="467"/>
      <c r="H6" s="467"/>
      <c r="I6" s="467"/>
      <c r="J6" s="467"/>
      <c r="K6" s="467"/>
      <c r="L6" s="467"/>
      <c r="M6" s="467"/>
      <c r="N6" s="467"/>
      <c r="O6" s="467"/>
      <c r="P6" s="467"/>
      <c r="Q6" s="467"/>
      <c r="R6" s="467"/>
      <c r="S6" s="467"/>
      <c r="T6" s="467"/>
      <c r="U6" s="467"/>
      <c r="V6" s="467"/>
      <c r="W6" s="467"/>
      <c r="X6" s="36" t="s">
        <v>1767</v>
      </c>
      <c r="Z6" s="8" t="str">
        <f>IF(X6&lt;&gt;"","○","×")</f>
        <v>○</v>
      </c>
      <c r="AB6" s="124"/>
    </row>
    <row r="7" spans="1:28" ht="27" customHeight="1" thickBot="1">
      <c r="A7" s="464">
        <v>2</v>
      </c>
      <c r="B7" s="1396" t="s">
        <v>837</v>
      </c>
      <c r="C7" s="1397"/>
      <c r="D7" s="1397"/>
      <c r="E7" s="1270" t="s">
        <v>1763</v>
      </c>
      <c r="F7" s="1354"/>
      <c r="G7" s="1354"/>
      <c r="H7" s="1354"/>
      <c r="I7" s="1354"/>
      <c r="J7" s="1354"/>
      <c r="K7" s="1354"/>
      <c r="L7" s="1354"/>
      <c r="M7" s="1354"/>
      <c r="N7" s="1354"/>
      <c r="O7" s="1354"/>
      <c r="P7" s="1354"/>
      <c r="Q7" s="1354"/>
      <c r="R7" s="1354"/>
      <c r="S7" s="1354"/>
      <c r="T7" s="1354"/>
      <c r="U7" s="1354"/>
      <c r="V7" s="1354"/>
      <c r="W7" s="1354"/>
      <c r="X7" s="1271"/>
      <c r="Z7" s="8" t="str">
        <f>IF(AND($X$6="はい",E7=""),"×","○")</f>
        <v>○</v>
      </c>
      <c r="AB7" s="74"/>
    </row>
    <row r="8" spans="1:28" ht="27" customHeight="1" thickBot="1">
      <c r="A8" s="464">
        <v>3</v>
      </c>
      <c r="B8" s="1386" t="s">
        <v>838</v>
      </c>
      <c r="C8" s="1387"/>
      <c r="D8" s="1387"/>
      <c r="E8" s="1270" t="s">
        <v>1764</v>
      </c>
      <c r="F8" s="1354"/>
      <c r="G8" s="1354"/>
      <c r="H8" s="1354"/>
      <c r="I8" s="1354"/>
      <c r="J8" s="1354"/>
      <c r="K8" s="1354"/>
      <c r="L8" s="1354"/>
      <c r="M8" s="1354"/>
      <c r="N8" s="1354"/>
      <c r="O8" s="1354"/>
      <c r="P8" s="1354"/>
      <c r="Q8" s="1354"/>
      <c r="R8" s="1354"/>
      <c r="S8" s="1354"/>
      <c r="T8" s="1354"/>
      <c r="U8" s="1354"/>
      <c r="V8" s="1354"/>
      <c r="W8" s="1354"/>
      <c r="X8" s="1271"/>
      <c r="Z8" s="8" t="str">
        <f>IF(AND($X$6="はい",E8=""),"×","○")</f>
        <v>○</v>
      </c>
      <c r="AB8" s="74"/>
    </row>
    <row r="9" spans="1:28" ht="27" customHeight="1" thickBot="1">
      <c r="A9" s="464">
        <v>4</v>
      </c>
      <c r="B9" s="1388" t="s">
        <v>839</v>
      </c>
      <c r="C9" s="1389"/>
      <c r="D9" s="1389"/>
      <c r="E9" s="1270">
        <v>5</v>
      </c>
      <c r="F9" s="1354"/>
      <c r="G9" s="1354"/>
      <c r="H9" s="1354"/>
      <c r="I9" s="1354"/>
      <c r="J9" s="1354"/>
      <c r="K9" s="1354"/>
      <c r="L9" s="1354"/>
      <c r="M9" s="1354"/>
      <c r="N9" s="1354"/>
      <c r="O9" s="1354"/>
      <c r="P9" s="1354"/>
      <c r="Q9" s="1354"/>
      <c r="R9" s="1354"/>
      <c r="S9" s="1354"/>
      <c r="T9" s="1354"/>
      <c r="U9" s="1354"/>
      <c r="V9" s="1354"/>
      <c r="W9" s="1354"/>
      <c r="X9" s="1271"/>
      <c r="Z9" s="8" t="str">
        <f>IF(AND($X$6="はい",E9=""),"×","○")</f>
        <v>○</v>
      </c>
      <c r="AB9" s="74"/>
    </row>
    <row r="10" spans="1:28" ht="54" customHeight="1" thickBot="1">
      <c r="A10" s="464">
        <v>5</v>
      </c>
      <c r="B10" s="1390" t="s">
        <v>840</v>
      </c>
      <c r="C10" s="1391"/>
      <c r="D10" s="1391"/>
      <c r="E10" s="1270" t="s">
        <v>1765</v>
      </c>
      <c r="F10" s="1354"/>
      <c r="G10" s="1354"/>
      <c r="H10" s="1354"/>
      <c r="I10" s="1354"/>
      <c r="J10" s="1354"/>
      <c r="K10" s="1354"/>
      <c r="L10" s="1354"/>
      <c r="M10" s="1354"/>
      <c r="N10" s="1354"/>
      <c r="O10" s="1354"/>
      <c r="P10" s="1354"/>
      <c r="Q10" s="1354"/>
      <c r="R10" s="1354"/>
      <c r="S10" s="1354"/>
      <c r="T10" s="1354"/>
      <c r="U10" s="1354"/>
      <c r="V10" s="1354"/>
      <c r="W10" s="1354"/>
      <c r="X10" s="1271"/>
      <c r="Z10" s="8" t="str">
        <f>IF(AND($X$6="はい",E10=""),"×","○")</f>
        <v>○</v>
      </c>
      <c r="AB10" s="74"/>
    </row>
    <row r="11" spans="1:28" ht="26.25" customHeight="1" thickBot="1">
      <c r="A11" s="1368">
        <v>6</v>
      </c>
      <c r="B11" s="1370" t="s">
        <v>841</v>
      </c>
      <c r="C11" s="1371"/>
      <c r="D11" s="468" t="s">
        <v>842</v>
      </c>
      <c r="E11" s="1374" t="s">
        <v>1764</v>
      </c>
      <c r="F11" s="1375"/>
      <c r="G11" s="1375"/>
      <c r="H11" s="1375"/>
      <c r="I11" s="1375"/>
      <c r="J11" s="1375"/>
      <c r="K11" s="1375"/>
      <c r="L11" s="1375"/>
      <c r="M11" s="1375"/>
      <c r="N11" s="1375"/>
      <c r="O11" s="1375"/>
      <c r="P11" s="1375"/>
      <c r="Q11" s="1375"/>
      <c r="R11" s="1375"/>
      <c r="S11" s="1375"/>
      <c r="T11" s="1375"/>
      <c r="U11" s="1375"/>
      <c r="V11" s="1375"/>
      <c r="W11" s="1375"/>
      <c r="X11" s="1376"/>
      <c r="AB11" s="74"/>
    </row>
    <row r="12" spans="1:28" ht="54" customHeight="1" thickBot="1">
      <c r="A12" s="1369"/>
      <c r="B12" s="1372"/>
      <c r="C12" s="1373"/>
      <c r="D12" s="469" t="s">
        <v>843</v>
      </c>
      <c r="E12" s="1270" t="s">
        <v>1766</v>
      </c>
      <c r="F12" s="1354"/>
      <c r="G12" s="1354"/>
      <c r="H12" s="1354"/>
      <c r="I12" s="1354"/>
      <c r="J12" s="1354"/>
      <c r="K12" s="1354"/>
      <c r="L12" s="1354"/>
      <c r="M12" s="1354"/>
      <c r="N12" s="1354"/>
      <c r="O12" s="1354"/>
      <c r="P12" s="1354"/>
      <c r="Q12" s="1354"/>
      <c r="R12" s="1354"/>
      <c r="S12" s="1354"/>
      <c r="T12" s="1354"/>
      <c r="U12" s="1354"/>
      <c r="V12" s="1354"/>
      <c r="W12" s="1354"/>
      <c r="X12" s="1271"/>
      <c r="AB12" s="74"/>
    </row>
    <row r="13" spans="1:28" ht="24" customHeight="1" thickBot="1">
      <c r="A13" s="464">
        <v>7</v>
      </c>
      <c r="B13" s="470" t="s">
        <v>844</v>
      </c>
      <c r="C13" s="471"/>
      <c r="D13" s="471"/>
      <c r="E13" s="472"/>
      <c r="F13" s="472"/>
      <c r="G13" s="472"/>
      <c r="H13" s="472"/>
      <c r="I13" s="472"/>
      <c r="J13" s="472"/>
      <c r="K13" s="472"/>
      <c r="L13" s="472"/>
      <c r="M13" s="472"/>
      <c r="N13" s="472"/>
      <c r="O13" s="472"/>
      <c r="P13" s="472"/>
      <c r="Q13" s="472"/>
      <c r="R13" s="472"/>
      <c r="S13" s="472"/>
      <c r="T13" s="472"/>
      <c r="U13" s="472"/>
      <c r="V13" s="472"/>
      <c r="W13" s="472"/>
      <c r="X13" s="36" t="s">
        <v>1767</v>
      </c>
      <c r="Z13" s="8" t="str">
        <f>IF(AND($X$6="はい",X13=""),"×","○")</f>
        <v>○</v>
      </c>
      <c r="AB13" s="74"/>
    </row>
    <row r="14" spans="1:28" ht="24" customHeight="1" thickBot="1">
      <c r="A14" s="1348">
        <v>8</v>
      </c>
      <c r="B14" s="1377" t="s">
        <v>845</v>
      </c>
      <c r="C14" s="1378"/>
      <c r="D14" s="1378"/>
      <c r="E14" s="1379"/>
      <c r="F14" s="1379"/>
      <c r="G14" s="1379"/>
      <c r="H14" s="1379"/>
      <c r="I14" s="1379"/>
      <c r="J14" s="1379"/>
      <c r="K14" s="1379"/>
      <c r="L14" s="1379"/>
      <c r="M14" s="1379"/>
      <c r="N14" s="1379"/>
      <c r="O14" s="1379"/>
      <c r="P14" s="1379"/>
      <c r="Q14" s="1379"/>
      <c r="R14" s="1379"/>
      <c r="S14" s="1379"/>
      <c r="T14" s="1379"/>
      <c r="U14" s="1379"/>
      <c r="V14" s="1379"/>
      <c r="W14" s="1379"/>
      <c r="X14" s="37" t="s">
        <v>1767</v>
      </c>
      <c r="Z14" s="8" t="str">
        <f>IF(AND($X$6="はい",X14=""),"×","○")</f>
        <v>○</v>
      </c>
      <c r="AB14" s="74"/>
    </row>
    <row r="15" spans="1:28" ht="24" customHeight="1" thickBot="1">
      <c r="A15" s="1349"/>
      <c r="B15" s="1351" t="s">
        <v>846</v>
      </c>
      <c r="C15" s="1352"/>
      <c r="D15" s="1352"/>
      <c r="E15" s="1270" t="s">
        <v>1768</v>
      </c>
      <c r="F15" s="1354"/>
      <c r="G15" s="1354"/>
      <c r="H15" s="1354"/>
      <c r="I15" s="1354"/>
      <c r="J15" s="1354"/>
      <c r="K15" s="1354"/>
      <c r="L15" s="1354"/>
      <c r="M15" s="1354"/>
      <c r="N15" s="1354"/>
      <c r="O15" s="1354"/>
      <c r="P15" s="1354"/>
      <c r="Q15" s="1354"/>
      <c r="R15" s="1354"/>
      <c r="S15" s="1354"/>
      <c r="T15" s="1354"/>
      <c r="U15" s="1354"/>
      <c r="V15" s="1354"/>
      <c r="W15" s="1354"/>
      <c r="X15" s="1271"/>
      <c r="Z15" s="8" t="str">
        <f>IF(AND($X$14="はい",E15=""),"×","○")</f>
        <v>○</v>
      </c>
      <c r="AB15" s="74"/>
    </row>
    <row r="16" spans="1:28" ht="24" customHeight="1" thickBot="1">
      <c r="A16" s="1350"/>
      <c r="B16" s="1355" t="s">
        <v>847</v>
      </c>
      <c r="C16" s="1356"/>
      <c r="D16" s="1357"/>
      <c r="E16" s="1380" t="s">
        <v>1769</v>
      </c>
      <c r="F16" s="1381"/>
      <c r="G16" s="1381"/>
      <c r="H16" s="1381"/>
      <c r="I16" s="1381"/>
      <c r="J16" s="1381"/>
      <c r="K16" s="1381"/>
      <c r="L16" s="1381"/>
      <c r="M16" s="1381"/>
      <c r="N16" s="1382"/>
      <c r="O16" s="1383" t="s">
        <v>848</v>
      </c>
      <c r="P16" s="1384"/>
      <c r="Q16" s="1385"/>
      <c r="R16" s="1365"/>
      <c r="S16" s="1366"/>
      <c r="T16" s="1366"/>
      <c r="U16" s="1366"/>
      <c r="V16" s="1366"/>
      <c r="W16" s="1366"/>
      <c r="X16" s="1367"/>
      <c r="Z16" s="8" t="str">
        <f>IF(AND($X$14="はい",E16=""),"×","○")</f>
        <v>○</v>
      </c>
      <c r="AB16" s="74"/>
    </row>
    <row r="17" spans="1:30" ht="24" customHeight="1" thickBot="1">
      <c r="A17" s="1348">
        <v>9</v>
      </c>
      <c r="B17" s="473" t="s">
        <v>849</v>
      </c>
      <c r="C17" s="474"/>
      <c r="D17" s="474"/>
      <c r="E17" s="475"/>
      <c r="F17" s="475"/>
      <c r="G17" s="475"/>
      <c r="H17" s="475"/>
      <c r="I17" s="475"/>
      <c r="J17" s="475"/>
      <c r="K17" s="475"/>
      <c r="L17" s="475"/>
      <c r="M17" s="475"/>
      <c r="N17" s="475"/>
      <c r="O17" s="475"/>
      <c r="P17" s="475"/>
      <c r="Q17" s="475"/>
      <c r="R17" s="475"/>
      <c r="S17" s="475"/>
      <c r="T17" s="475"/>
      <c r="U17" s="475"/>
      <c r="V17" s="475"/>
      <c r="W17" s="475"/>
      <c r="X17" s="36" t="s">
        <v>1767</v>
      </c>
      <c r="Z17" s="8" t="str">
        <f>IF(AND($X$6="はい",X17=""),"×","○")</f>
        <v>○</v>
      </c>
      <c r="AB17" s="74"/>
    </row>
    <row r="18" spans="1:30" ht="24" customHeight="1" thickBot="1">
      <c r="A18" s="1349"/>
      <c r="B18" s="1351" t="s">
        <v>846</v>
      </c>
      <c r="C18" s="1352"/>
      <c r="D18" s="1353"/>
      <c r="E18" s="1270" t="s">
        <v>1770</v>
      </c>
      <c r="F18" s="1354"/>
      <c r="G18" s="1354"/>
      <c r="H18" s="1354"/>
      <c r="I18" s="1354"/>
      <c r="J18" s="1354"/>
      <c r="K18" s="1354"/>
      <c r="L18" s="1354"/>
      <c r="M18" s="1354"/>
      <c r="N18" s="1354"/>
      <c r="O18" s="1354"/>
      <c r="P18" s="1354"/>
      <c r="Q18" s="1354"/>
      <c r="R18" s="1354"/>
      <c r="S18" s="1354"/>
      <c r="T18" s="1354"/>
      <c r="U18" s="1354"/>
      <c r="V18" s="1354"/>
      <c r="W18" s="1354"/>
      <c r="X18" s="1271"/>
      <c r="Z18" s="8" t="str">
        <f>IF(AND($X$17="はい",E18=""),"×","○")</f>
        <v>○</v>
      </c>
      <c r="AB18" s="74"/>
    </row>
    <row r="19" spans="1:30" ht="24" customHeight="1" thickBot="1">
      <c r="A19" s="1349"/>
      <c r="B19" s="1355" t="s">
        <v>847</v>
      </c>
      <c r="C19" s="1356"/>
      <c r="D19" s="1357"/>
      <c r="E19" s="1358" t="s">
        <v>1769</v>
      </c>
      <c r="F19" s="1359"/>
      <c r="G19" s="1359"/>
      <c r="H19" s="1359"/>
      <c r="I19" s="1359"/>
      <c r="J19" s="1359"/>
      <c r="K19" s="1359"/>
      <c r="L19" s="1359"/>
      <c r="M19" s="1359"/>
      <c r="N19" s="1360"/>
      <c r="O19" s="1361" t="s">
        <v>848</v>
      </c>
      <c r="P19" s="1361"/>
      <c r="Q19" s="1361"/>
      <c r="R19" s="1365"/>
      <c r="S19" s="1366"/>
      <c r="T19" s="1366"/>
      <c r="U19" s="1366"/>
      <c r="V19" s="1366"/>
      <c r="W19" s="1366"/>
      <c r="X19" s="1367"/>
      <c r="Z19" s="8" t="str">
        <f>IF(AND($X$17="はい",E19=""),"×","○")</f>
        <v>○</v>
      </c>
      <c r="AB19" s="74"/>
    </row>
    <row r="20" spans="1:30" ht="24" customHeight="1" thickBot="1">
      <c r="A20" s="1350"/>
      <c r="B20" s="1362" t="s">
        <v>850</v>
      </c>
      <c r="C20" s="1363"/>
      <c r="D20" s="1364"/>
      <c r="E20" s="1270">
        <v>0</v>
      </c>
      <c r="F20" s="1354"/>
      <c r="G20" s="1354"/>
      <c r="H20" s="1354"/>
      <c r="I20" s="1354"/>
      <c r="J20" s="1354"/>
      <c r="K20" s="1354"/>
      <c r="L20" s="1354"/>
      <c r="M20" s="1354"/>
      <c r="N20" s="1354"/>
      <c r="O20" s="1354"/>
      <c r="P20" s="1354"/>
      <c r="Q20" s="1354"/>
      <c r="R20" s="1354"/>
      <c r="S20" s="1354"/>
      <c r="T20" s="1354"/>
      <c r="U20" s="1354"/>
      <c r="V20" s="1354"/>
      <c r="W20" s="1354"/>
      <c r="X20" s="1271"/>
      <c r="AB20" s="74"/>
    </row>
    <row r="21" spans="1:30" ht="24" customHeight="1">
      <c r="A21" s="1342">
        <v>10</v>
      </c>
      <c r="B21" s="476"/>
      <c r="C21" s="477"/>
      <c r="D21" s="478"/>
      <c r="E21" s="479" t="s">
        <v>851</v>
      </c>
      <c r="F21" s="480"/>
      <c r="G21" s="480"/>
      <c r="H21" s="480"/>
      <c r="I21" s="480"/>
      <c r="J21" s="480"/>
      <c r="K21" s="480"/>
      <c r="L21" s="480"/>
      <c r="M21" s="480"/>
      <c r="N21" s="480"/>
      <c r="O21" s="480"/>
      <c r="P21" s="480"/>
      <c r="Q21" s="480"/>
      <c r="R21" s="480"/>
      <c r="S21" s="480"/>
      <c r="T21" s="480"/>
      <c r="U21" s="480"/>
      <c r="V21" s="480"/>
      <c r="W21" s="480"/>
      <c r="X21" s="481"/>
      <c r="AB21" s="74"/>
    </row>
    <row r="22" spans="1:30" ht="24" customHeight="1" thickBot="1">
      <c r="A22" s="1343"/>
      <c r="B22" s="482"/>
      <c r="C22" s="483"/>
      <c r="D22" s="484"/>
      <c r="E22" s="485" t="s">
        <v>852</v>
      </c>
      <c r="F22" s="486"/>
      <c r="G22" s="486"/>
      <c r="H22" s="486"/>
      <c r="I22" s="486"/>
      <c r="J22" s="486"/>
      <c r="K22" s="486"/>
      <c r="L22" s="486"/>
      <c r="M22" s="486"/>
      <c r="N22" s="486"/>
      <c r="O22" s="486"/>
      <c r="P22" s="486"/>
      <c r="Q22" s="486"/>
      <c r="R22" s="486"/>
      <c r="S22" s="486"/>
      <c r="T22" s="487"/>
      <c r="U22" s="1345">
        <v>6</v>
      </c>
      <c r="V22" s="1346"/>
      <c r="W22" s="1347"/>
      <c r="X22" s="488" t="s">
        <v>349</v>
      </c>
      <c r="Y22" s="489"/>
      <c r="Z22" s="8" t="str">
        <f>IF(AND($X$6="はい",U22=""),"×","○")</f>
        <v>○</v>
      </c>
      <c r="AB22" s="74"/>
      <c r="AC22" s="490">
        <v>0</v>
      </c>
      <c r="AD22" s="490">
        <v>330</v>
      </c>
    </row>
    <row r="23" spans="1:30" ht="24" customHeight="1" thickBot="1">
      <c r="A23" s="1343"/>
      <c r="B23" s="482" t="s">
        <v>175</v>
      </c>
      <c r="C23" s="483"/>
      <c r="D23" s="484"/>
      <c r="E23" s="491" t="s">
        <v>853</v>
      </c>
      <c r="F23" s="492"/>
      <c r="G23" s="492"/>
      <c r="H23" s="492"/>
      <c r="I23" s="492"/>
      <c r="J23" s="492"/>
      <c r="K23" s="492"/>
      <c r="L23" s="492"/>
      <c r="M23" s="492"/>
      <c r="N23" s="492"/>
      <c r="O23" s="492"/>
      <c r="P23" s="492"/>
      <c r="Q23" s="492"/>
      <c r="R23" s="492"/>
      <c r="S23" s="492"/>
      <c r="T23" s="493"/>
      <c r="U23" s="1345">
        <v>195</v>
      </c>
      <c r="V23" s="1346"/>
      <c r="W23" s="1347"/>
      <c r="X23" s="488" t="s">
        <v>349</v>
      </c>
      <c r="Z23" s="8" t="str">
        <f>IF(AND($X$6="はい",U23=""),"×","○")</f>
        <v>○</v>
      </c>
      <c r="AB23" s="74"/>
      <c r="AC23" s="490">
        <v>0</v>
      </c>
      <c r="AD23" s="490">
        <v>2400</v>
      </c>
    </row>
    <row r="24" spans="1:30" ht="24" customHeight="1">
      <c r="A24" s="1343"/>
      <c r="B24" s="494" t="s">
        <v>1721</v>
      </c>
      <c r="C24" s="483"/>
      <c r="D24" s="484"/>
      <c r="E24" s="479" t="s">
        <v>854</v>
      </c>
      <c r="F24" s="480"/>
      <c r="G24" s="480"/>
      <c r="H24" s="480"/>
      <c r="I24" s="480"/>
      <c r="J24" s="480"/>
      <c r="K24" s="480"/>
      <c r="L24" s="480"/>
      <c r="M24" s="480"/>
      <c r="N24" s="480"/>
      <c r="O24" s="480"/>
      <c r="P24" s="480"/>
      <c r="Q24" s="480"/>
      <c r="R24" s="480"/>
      <c r="S24" s="480"/>
      <c r="T24" s="480"/>
      <c r="U24" s="480"/>
      <c r="V24" s="480"/>
      <c r="W24" s="480"/>
      <c r="X24" s="495"/>
      <c r="AB24" s="74"/>
    </row>
    <row r="25" spans="1:30" ht="24" customHeight="1" thickBot="1">
      <c r="A25" s="1343"/>
      <c r="B25" s="482"/>
      <c r="C25" s="483"/>
      <c r="D25" s="484"/>
      <c r="E25" s="496" t="s">
        <v>855</v>
      </c>
      <c r="F25" s="497"/>
      <c r="G25" s="497"/>
      <c r="H25" s="497"/>
      <c r="I25" s="497"/>
      <c r="J25" s="497"/>
      <c r="K25" s="497"/>
      <c r="L25" s="497"/>
      <c r="M25" s="497"/>
      <c r="N25" s="497"/>
      <c r="O25" s="497"/>
      <c r="P25" s="497"/>
      <c r="Q25" s="497"/>
      <c r="R25" s="497"/>
      <c r="S25" s="497"/>
      <c r="T25" s="498"/>
      <c r="U25" s="1345">
        <v>3</v>
      </c>
      <c r="V25" s="1346"/>
      <c r="W25" s="1347"/>
      <c r="X25" s="488" t="s">
        <v>349</v>
      </c>
      <c r="Z25" s="8" t="str">
        <f t="shared" ref="Z25:Z26" si="0">IF(AND($X$6="はい",U25=""),"×","○")</f>
        <v>○</v>
      </c>
      <c r="AB25" s="74"/>
      <c r="AC25" s="490">
        <v>0</v>
      </c>
      <c r="AD25" s="499">
        <v>500</v>
      </c>
    </row>
    <row r="26" spans="1:30" ht="24" customHeight="1" thickBot="1">
      <c r="A26" s="1344"/>
      <c r="B26" s="500"/>
      <c r="C26" s="501"/>
      <c r="D26" s="502"/>
      <c r="E26" s="491" t="s">
        <v>856</v>
      </c>
      <c r="F26" s="503"/>
      <c r="G26" s="503"/>
      <c r="H26" s="503"/>
      <c r="I26" s="503"/>
      <c r="J26" s="503"/>
      <c r="K26" s="503"/>
      <c r="L26" s="503"/>
      <c r="M26" s="503"/>
      <c r="N26" s="503"/>
      <c r="O26" s="503"/>
      <c r="P26" s="503"/>
      <c r="Q26" s="503"/>
      <c r="R26" s="503"/>
      <c r="S26" s="503"/>
      <c r="T26" s="504"/>
      <c r="U26" s="1345">
        <v>24</v>
      </c>
      <c r="V26" s="1346"/>
      <c r="W26" s="1347"/>
      <c r="X26" s="505" t="s">
        <v>349</v>
      </c>
      <c r="Z26" s="8" t="str">
        <f t="shared" si="0"/>
        <v>○</v>
      </c>
      <c r="AB26" s="112"/>
      <c r="AC26" s="490">
        <v>0</v>
      </c>
      <c r="AD26" s="499">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3" customWidth="1"/>
    <col min="30" max="31" width="0" style="8" hidden="1" customWidth="1"/>
    <col min="32" max="16384" width="9" style="8"/>
  </cols>
  <sheetData>
    <row r="1" spans="1:31" ht="15.95" customHeight="1" thickBot="1">
      <c r="A1" s="1273" t="s">
        <v>857</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3"/>
      <c r="AA1" s="96"/>
      <c r="AB1" s="53"/>
      <c r="AC1" s="17"/>
    </row>
    <row r="2" spans="1:31" ht="24.95" customHeight="1" thickTop="1" thickBot="1">
      <c r="A2" s="1392" t="s">
        <v>832</v>
      </c>
      <c r="B2" s="1392"/>
      <c r="C2" s="1392"/>
      <c r="D2" s="1392"/>
      <c r="E2" s="1392"/>
      <c r="F2" s="1392"/>
      <c r="G2" s="1392"/>
      <c r="H2" s="1392"/>
      <c r="I2" s="1392"/>
      <c r="J2" s="1392"/>
      <c r="K2" s="1392"/>
      <c r="L2" s="1392"/>
      <c r="M2" s="1392"/>
      <c r="N2" s="1392"/>
      <c r="O2" s="1392"/>
      <c r="P2" s="1392"/>
      <c r="Q2" s="1392"/>
      <c r="R2" s="1392"/>
      <c r="S2" s="1392"/>
      <c r="T2" s="1392"/>
      <c r="U2" s="1392"/>
      <c r="V2" s="1392"/>
      <c r="W2" s="1392"/>
      <c r="X2" s="1393"/>
      <c r="Y2" s="387" t="str">
        <f>IF(COUNTIF(AA:AA,"×")=0,"入力済","未入力あり")</f>
        <v>入力済</v>
      </c>
      <c r="Z2" s="53"/>
      <c r="AA2" s="96"/>
      <c r="AB2" s="53"/>
    </row>
    <row r="3" spans="1:31"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row>
    <row r="4" spans="1:31" ht="20.25" customHeight="1">
      <c r="A4" s="436"/>
      <c r="B4" s="436"/>
      <c r="C4" s="436"/>
      <c r="D4" s="436"/>
      <c r="E4" s="436"/>
      <c r="F4" s="390" t="s">
        <v>725</v>
      </c>
      <c r="G4" s="1490" t="str">
        <f>表紙!E2</f>
        <v>公益財団法人日本生命済生会日本生命病院</v>
      </c>
      <c r="H4" s="1491"/>
      <c r="I4" s="1491"/>
      <c r="J4" s="1491"/>
      <c r="K4" s="1491"/>
      <c r="L4" s="1491"/>
      <c r="M4" s="1491"/>
      <c r="N4" s="1491"/>
      <c r="O4" s="1491"/>
      <c r="P4" s="1491"/>
      <c r="Q4" s="1491"/>
      <c r="R4" s="1491"/>
      <c r="S4" s="1491"/>
      <c r="T4" s="1491"/>
      <c r="U4" s="1491"/>
      <c r="V4" s="1491"/>
      <c r="W4" s="1491"/>
      <c r="X4" s="1491"/>
      <c r="Y4" s="1492"/>
      <c r="Z4" s="53"/>
      <c r="AA4" s="96"/>
      <c r="AB4" s="53"/>
    </row>
    <row r="5" spans="1:31" ht="15.75" customHeight="1">
      <c r="A5" s="436"/>
      <c r="B5" s="436"/>
      <c r="C5" s="436"/>
      <c r="D5" s="436"/>
      <c r="E5" s="436"/>
      <c r="F5" s="1095" t="s">
        <v>878</v>
      </c>
      <c r="G5" t="str">
        <f>別紙1未充足要件!E5</f>
        <v>令和７年９月１日時点</v>
      </c>
      <c r="H5"/>
      <c r="I5"/>
      <c r="J5"/>
      <c r="K5"/>
      <c r="L5"/>
      <c r="M5"/>
      <c r="N5" s="506"/>
      <c r="O5" s="506"/>
      <c r="P5" s="506"/>
      <c r="Q5" s="506"/>
      <c r="R5" s="507"/>
      <c r="S5" s="507"/>
      <c r="T5" s="507"/>
      <c r="U5" s="507"/>
      <c r="V5" s="507"/>
      <c r="W5" s="507"/>
      <c r="X5" s="507"/>
      <c r="Y5" s="507"/>
      <c r="Z5" s="463"/>
      <c r="AA5" s="463"/>
      <c r="AB5" s="463"/>
      <c r="AC5" s="454" t="s">
        <v>204</v>
      </c>
    </row>
    <row r="6" spans="1:31" ht="20.100000000000001" customHeight="1" thickBot="1">
      <c r="A6" s="436"/>
      <c r="B6" s="1088" t="s">
        <v>1404</v>
      </c>
      <c r="C6" s="436"/>
      <c r="D6" s="436"/>
      <c r="E6" s="436"/>
      <c r="F6" s="436"/>
      <c r="G6" s="436"/>
      <c r="H6" s="436"/>
      <c r="I6" s="436"/>
      <c r="J6" s="436"/>
      <c r="K6" s="436"/>
      <c r="L6" s="436"/>
      <c r="M6" s="436"/>
      <c r="N6" s="436"/>
      <c r="O6" s="436"/>
      <c r="P6" s="436"/>
      <c r="Q6" s="436"/>
      <c r="R6" s="436"/>
      <c r="S6" s="436"/>
      <c r="T6" s="436"/>
      <c r="U6" s="436"/>
      <c r="V6" s="436"/>
      <c r="W6" s="436"/>
      <c r="X6" s="436"/>
      <c r="Y6" s="436"/>
      <c r="AC6" s="125"/>
    </row>
    <row r="7" spans="1:31" ht="18" customHeight="1" thickBot="1">
      <c r="A7" s="509">
        <v>1</v>
      </c>
      <c r="B7" s="1482" t="s">
        <v>858</v>
      </c>
      <c r="C7" s="1483"/>
      <c r="D7" s="1483"/>
      <c r="E7" s="1483"/>
      <c r="F7" s="1484" t="s">
        <v>1772</v>
      </c>
      <c r="G7" s="1485"/>
      <c r="H7" s="1485"/>
      <c r="I7" s="1485"/>
      <c r="J7" s="1485"/>
      <c r="K7" s="1485"/>
      <c r="L7" s="1485"/>
      <c r="M7" s="1485"/>
      <c r="N7" s="1485"/>
      <c r="O7" s="1486"/>
      <c r="P7" s="510"/>
      <c r="Q7" s="510"/>
      <c r="R7" s="510"/>
      <c r="S7" s="510"/>
      <c r="T7" s="510"/>
      <c r="U7" s="510"/>
      <c r="V7" s="510"/>
      <c r="W7" s="510"/>
      <c r="X7" s="510"/>
      <c r="Y7" s="511"/>
      <c r="AA7" s="426" t="str">
        <f>IF($F$7&lt;&gt;"","○","×")</f>
        <v>○</v>
      </c>
      <c r="AB7" s="426"/>
      <c r="AC7" s="125"/>
    </row>
    <row r="8" spans="1:31" ht="18" customHeight="1" thickBot="1">
      <c r="A8" s="509">
        <v>2</v>
      </c>
      <c r="B8" s="1482" t="s">
        <v>859</v>
      </c>
      <c r="C8" s="1483"/>
      <c r="D8" s="1483"/>
      <c r="E8" s="1483"/>
      <c r="F8" s="1487"/>
      <c r="G8" s="1488"/>
      <c r="H8" s="1488"/>
      <c r="I8" s="1488"/>
      <c r="J8" s="1488"/>
      <c r="K8" s="1488"/>
      <c r="L8" s="1488"/>
      <c r="M8" s="1488"/>
      <c r="N8" s="1488"/>
      <c r="O8" s="1489"/>
      <c r="P8" s="386"/>
      <c r="Q8" s="386"/>
      <c r="R8" s="386"/>
      <c r="S8" s="386"/>
      <c r="T8" s="386"/>
      <c r="U8" s="386"/>
      <c r="V8" s="386"/>
      <c r="W8" s="386"/>
      <c r="X8" s="386"/>
      <c r="Y8" s="512"/>
      <c r="AA8" s="426" t="str">
        <f>IF(AND($F$7="病棟があります",F8=""),"×","○")</f>
        <v>○</v>
      </c>
      <c r="AB8" s="426"/>
      <c r="AC8" s="125"/>
    </row>
    <row r="9" spans="1:31" ht="18" customHeight="1" thickBot="1">
      <c r="A9" s="509">
        <v>3</v>
      </c>
      <c r="B9" s="1482" t="s">
        <v>860</v>
      </c>
      <c r="C9" s="1483"/>
      <c r="D9" s="1483"/>
      <c r="E9" s="1483"/>
      <c r="F9" s="1484"/>
      <c r="G9" s="1485"/>
      <c r="H9" s="1485"/>
      <c r="I9" s="1485"/>
      <c r="J9" s="1485"/>
      <c r="K9" s="1485"/>
      <c r="L9" s="1485"/>
      <c r="M9" s="1485"/>
      <c r="N9" s="1485"/>
      <c r="O9" s="1486"/>
      <c r="P9" s="386"/>
      <c r="Q9" s="386"/>
      <c r="R9" s="386"/>
      <c r="S9" s="386"/>
      <c r="T9" s="386"/>
      <c r="U9" s="386"/>
      <c r="V9" s="386"/>
      <c r="W9" s="386"/>
      <c r="X9" s="386"/>
      <c r="Y9" s="512"/>
      <c r="AA9" s="426" t="str">
        <f t="shared" ref="AA9:AA10" si="0">IF(AND($F$7="病棟があります",F9=""),"×","○")</f>
        <v>○</v>
      </c>
      <c r="AB9" s="426"/>
      <c r="AC9" s="125"/>
    </row>
    <row r="10" spans="1:31" ht="18" customHeight="1" thickBot="1">
      <c r="A10" s="509">
        <v>4</v>
      </c>
      <c r="B10" s="1482" t="s">
        <v>861</v>
      </c>
      <c r="C10" s="1483"/>
      <c r="D10" s="1483"/>
      <c r="E10" s="1483"/>
      <c r="F10" s="287"/>
      <c r="G10" s="513" t="s">
        <v>862</v>
      </c>
      <c r="H10" s="386"/>
      <c r="I10" s="386"/>
      <c r="J10" s="386"/>
      <c r="K10" s="386"/>
      <c r="L10" s="386"/>
      <c r="M10" s="386"/>
      <c r="N10" s="386"/>
      <c r="O10" s="386"/>
      <c r="P10" s="386"/>
      <c r="Q10" s="386"/>
      <c r="R10" s="386"/>
      <c r="S10" s="386"/>
      <c r="T10" s="386"/>
      <c r="U10" s="386"/>
      <c r="V10" s="386"/>
      <c r="W10" s="386"/>
      <c r="X10" s="386"/>
      <c r="Y10" s="512"/>
      <c r="Z10" s="435"/>
      <c r="AA10" s="426" t="str">
        <f t="shared" si="0"/>
        <v>○</v>
      </c>
      <c r="AB10" s="426"/>
      <c r="AC10" s="125"/>
      <c r="AD10" s="490">
        <v>0</v>
      </c>
      <c r="AE10" s="490">
        <v>40</v>
      </c>
    </row>
    <row r="11" spans="1:31" ht="18" customHeight="1" thickBot="1">
      <c r="A11" s="1469">
        <v>5</v>
      </c>
      <c r="B11" s="1470" t="s">
        <v>863</v>
      </c>
      <c r="C11" s="1470"/>
      <c r="D11" s="1470"/>
      <c r="E11" s="1470"/>
      <c r="F11" s="1470"/>
      <c r="G11" s="1471"/>
      <c r="H11" s="1470"/>
      <c r="I11" s="1470"/>
      <c r="J11" s="1470"/>
      <c r="K11" s="1470"/>
      <c r="L11" s="1470"/>
      <c r="M11" s="1470"/>
      <c r="N11" s="1470"/>
      <c r="O11" s="1470"/>
      <c r="P11" s="1470"/>
      <c r="Q11" s="1470"/>
      <c r="R11" s="1470"/>
      <c r="S11" s="1470"/>
      <c r="T11" s="1470"/>
      <c r="U11" s="1470"/>
      <c r="V11" s="1472"/>
      <c r="W11" s="1480"/>
      <c r="X11" s="1481"/>
      <c r="Y11" s="488" t="s">
        <v>864</v>
      </c>
      <c r="Z11" s="514"/>
      <c r="AA11" s="426" t="str">
        <f>IF(AND($F$7="病棟があります",W11=""),"×","○")</f>
        <v>○</v>
      </c>
      <c r="AB11" s="426"/>
      <c r="AC11" s="125"/>
      <c r="AD11" s="515">
        <v>0</v>
      </c>
      <c r="AE11" s="490">
        <v>40</v>
      </c>
    </row>
    <row r="12" spans="1:31" ht="18" customHeight="1" thickBot="1">
      <c r="A12" s="1469"/>
      <c r="B12" s="1470" t="s">
        <v>1729</v>
      </c>
      <c r="C12" s="1470"/>
      <c r="D12" s="1470"/>
      <c r="E12" s="1470"/>
      <c r="F12" s="1470"/>
      <c r="G12" s="1470"/>
      <c r="H12" s="1470"/>
      <c r="I12" s="1470"/>
      <c r="J12" s="1470"/>
      <c r="K12" s="1470"/>
      <c r="L12" s="1470"/>
      <c r="M12" s="1470"/>
      <c r="N12" s="1470"/>
      <c r="O12" s="1470"/>
      <c r="P12" s="1470"/>
      <c r="Q12" s="1470"/>
      <c r="R12" s="1470"/>
      <c r="S12" s="1470"/>
      <c r="T12" s="1470"/>
      <c r="U12" s="1470"/>
      <c r="V12" s="1472"/>
      <c r="W12" s="1480"/>
      <c r="X12" s="1481"/>
      <c r="Y12" s="488" t="s">
        <v>232</v>
      </c>
      <c r="Z12" s="410"/>
      <c r="AA12" s="426" t="str">
        <f t="shared" ref="AA12:AA13" si="1">IF(AND($F$7="病棟があります",W12=""),"×","○")</f>
        <v>○</v>
      </c>
      <c r="AB12" s="426"/>
      <c r="AC12" s="125"/>
      <c r="AD12" s="515">
        <v>0</v>
      </c>
      <c r="AE12" s="490">
        <v>500</v>
      </c>
    </row>
    <row r="13" spans="1:31" ht="18" customHeight="1" thickBot="1">
      <c r="A13" s="1469"/>
      <c r="B13" s="1470" t="s">
        <v>1730</v>
      </c>
      <c r="C13" s="1470"/>
      <c r="D13" s="1470"/>
      <c r="E13" s="1470"/>
      <c r="F13" s="1470"/>
      <c r="G13" s="1478"/>
      <c r="H13" s="1478"/>
      <c r="I13" s="1478"/>
      <c r="J13" s="1478"/>
      <c r="K13" s="1478"/>
      <c r="L13" s="1478"/>
      <c r="M13" s="1478"/>
      <c r="N13" s="1478"/>
      <c r="O13" s="1478"/>
      <c r="P13" s="1478"/>
      <c r="Q13" s="1478"/>
      <c r="R13" s="1478"/>
      <c r="S13" s="1478"/>
      <c r="T13" s="1478"/>
      <c r="U13" s="1478"/>
      <c r="V13" s="1479"/>
      <c r="W13" s="1480"/>
      <c r="X13" s="1481"/>
      <c r="Y13" s="516" t="s">
        <v>232</v>
      </c>
      <c r="Z13" s="410"/>
      <c r="AA13" s="426" t="str">
        <f t="shared" si="1"/>
        <v>○</v>
      </c>
      <c r="AB13" s="426"/>
      <c r="AC13" s="125"/>
      <c r="AD13" s="515">
        <v>0</v>
      </c>
      <c r="AE13" s="490">
        <v>400</v>
      </c>
    </row>
    <row r="14" spans="1:31" ht="18" customHeight="1" thickBot="1">
      <c r="A14" s="1458">
        <v>6</v>
      </c>
      <c r="B14" s="1399" t="s">
        <v>865</v>
      </c>
      <c r="C14" s="1415"/>
      <c r="D14" s="1415"/>
      <c r="E14" s="1473"/>
      <c r="F14" s="517" t="s">
        <v>842</v>
      </c>
      <c r="G14" s="1475"/>
      <c r="H14" s="1476"/>
      <c r="I14" s="1476"/>
      <c r="J14" s="1476"/>
      <c r="K14" s="1476"/>
      <c r="L14" s="1476"/>
      <c r="M14" s="1476"/>
      <c r="N14" s="1476"/>
      <c r="O14" s="1476"/>
      <c r="P14" s="1476"/>
      <c r="Q14" s="1476"/>
      <c r="R14" s="1476"/>
      <c r="S14" s="1476"/>
      <c r="T14" s="1476"/>
      <c r="U14" s="1476"/>
      <c r="V14" s="1476"/>
      <c r="W14" s="1476"/>
      <c r="X14" s="1476"/>
      <c r="Y14" s="1477"/>
      <c r="Z14" s="435"/>
      <c r="AA14" s="435"/>
      <c r="AB14" s="435"/>
      <c r="AC14" s="125"/>
    </row>
    <row r="15" spans="1:31" ht="40.5" customHeight="1" thickBot="1">
      <c r="A15" s="1460"/>
      <c r="B15" s="1401"/>
      <c r="C15" s="1402"/>
      <c r="D15" s="1402"/>
      <c r="E15" s="1474"/>
      <c r="F15" s="518" t="s">
        <v>866</v>
      </c>
      <c r="G15" s="1449"/>
      <c r="H15" s="1450"/>
      <c r="I15" s="1450"/>
      <c r="J15" s="1450"/>
      <c r="K15" s="1450"/>
      <c r="L15" s="1450"/>
      <c r="M15" s="1450"/>
      <c r="N15" s="1450"/>
      <c r="O15" s="1450"/>
      <c r="P15" s="1450"/>
      <c r="Q15" s="1450"/>
      <c r="R15" s="1450"/>
      <c r="S15" s="1450"/>
      <c r="T15" s="1450"/>
      <c r="U15" s="1450"/>
      <c r="V15" s="1450"/>
      <c r="W15" s="1450"/>
      <c r="X15" s="1450"/>
      <c r="Y15" s="1451"/>
      <c r="Z15" s="435"/>
      <c r="AA15" s="435"/>
      <c r="AB15" s="435"/>
      <c r="AC15" s="125"/>
    </row>
    <row r="16" spans="1:31" ht="18" customHeight="1" thickBot="1">
      <c r="A16" s="1458">
        <v>7</v>
      </c>
      <c r="B16" s="1461" t="s">
        <v>867</v>
      </c>
      <c r="C16" s="1400"/>
      <c r="D16" s="1463" t="s">
        <v>868</v>
      </c>
      <c r="E16" s="1464"/>
      <c r="F16" s="1464"/>
      <c r="G16" s="1464"/>
      <c r="H16" s="1464"/>
      <c r="I16" s="1465"/>
      <c r="J16" s="519">
        <v>2</v>
      </c>
      <c r="K16" s="386"/>
      <c r="L16" s="1466" t="s">
        <v>869</v>
      </c>
      <c r="M16" s="1467"/>
      <c r="N16" s="1467"/>
      <c r="O16" s="1467"/>
      <c r="P16" s="1467"/>
      <c r="Q16" s="1467"/>
      <c r="R16" s="1467"/>
      <c r="S16" s="1467"/>
      <c r="T16" s="1467"/>
      <c r="U16" s="1467"/>
      <c r="V16" s="1467"/>
      <c r="W16" s="1468"/>
      <c r="X16" s="519">
        <v>1</v>
      </c>
      <c r="Y16" s="520"/>
      <c r="AC16" s="125"/>
    </row>
    <row r="17" spans="1:31" ht="18" customHeight="1" thickBot="1">
      <c r="A17" s="1459"/>
      <c r="B17" s="1462"/>
      <c r="C17" s="1433"/>
      <c r="D17" s="1440"/>
      <c r="E17" s="1441"/>
      <c r="F17" s="1441"/>
      <c r="G17" s="1441"/>
      <c r="H17" s="1441"/>
      <c r="I17" s="1442"/>
      <c r="J17" s="287"/>
      <c r="K17" s="386"/>
      <c r="L17" s="1455"/>
      <c r="M17" s="1456"/>
      <c r="N17" s="1456"/>
      <c r="O17" s="1456"/>
      <c r="P17" s="1456"/>
      <c r="Q17" s="1456"/>
      <c r="R17" s="1456"/>
      <c r="S17" s="1456"/>
      <c r="T17" s="1456"/>
      <c r="U17" s="1456"/>
      <c r="V17" s="1456"/>
      <c r="W17" s="1457"/>
      <c r="X17" s="287"/>
      <c r="Y17" s="520"/>
      <c r="AA17" s="426" t="str">
        <f>IF(AND($F$7="病棟があります",OR(D17="",J17="")),"×","○")</f>
        <v>○</v>
      </c>
      <c r="AB17" s="426"/>
      <c r="AC17" s="125"/>
      <c r="AD17" s="490">
        <v>0</v>
      </c>
      <c r="AE17" s="499">
        <v>20</v>
      </c>
    </row>
    <row r="18" spans="1:31" ht="18" customHeight="1" thickBot="1">
      <c r="A18" s="1459"/>
      <c r="B18" s="1462"/>
      <c r="C18" s="1433"/>
      <c r="D18" s="1440"/>
      <c r="E18" s="1441"/>
      <c r="F18" s="1441"/>
      <c r="G18" s="1441"/>
      <c r="H18" s="1441"/>
      <c r="I18" s="1442"/>
      <c r="J18" s="287"/>
      <c r="K18" s="386"/>
      <c r="L18" s="1455"/>
      <c r="M18" s="1456"/>
      <c r="N18" s="1456"/>
      <c r="O18" s="1456"/>
      <c r="P18" s="1456"/>
      <c r="Q18" s="1456"/>
      <c r="R18" s="1456"/>
      <c r="S18" s="1456"/>
      <c r="T18" s="1456"/>
      <c r="U18" s="1456"/>
      <c r="V18" s="1456"/>
      <c r="W18" s="1457"/>
      <c r="X18" s="287"/>
      <c r="Y18" s="520"/>
      <c r="AC18" s="125"/>
      <c r="AD18" s="490">
        <v>0</v>
      </c>
      <c r="AE18" s="499">
        <v>20</v>
      </c>
    </row>
    <row r="19" spans="1:31" ht="18" customHeight="1" thickBot="1">
      <c r="A19" s="1459"/>
      <c r="B19" s="1462"/>
      <c r="C19" s="1433"/>
      <c r="D19" s="1440"/>
      <c r="E19" s="1441"/>
      <c r="F19" s="1441"/>
      <c r="G19" s="1441"/>
      <c r="H19" s="1441"/>
      <c r="I19" s="1442"/>
      <c r="J19" s="287"/>
      <c r="K19" s="386"/>
      <c r="L19" s="1455"/>
      <c r="M19" s="1456"/>
      <c r="N19" s="1456"/>
      <c r="O19" s="1456"/>
      <c r="P19" s="1456"/>
      <c r="Q19" s="1456"/>
      <c r="R19" s="1456"/>
      <c r="S19" s="1456"/>
      <c r="T19" s="1456"/>
      <c r="U19" s="1456"/>
      <c r="V19" s="1456"/>
      <c r="W19" s="1457"/>
      <c r="X19" s="287"/>
      <c r="Y19" s="520"/>
      <c r="AC19" s="125"/>
      <c r="AD19" s="490">
        <v>0</v>
      </c>
      <c r="AE19" s="499">
        <v>20</v>
      </c>
    </row>
    <row r="20" spans="1:31" ht="18" customHeight="1" thickBot="1">
      <c r="A20" s="1459"/>
      <c r="B20" s="1462"/>
      <c r="C20" s="1433"/>
      <c r="D20" s="1440"/>
      <c r="E20" s="1441"/>
      <c r="F20" s="1441"/>
      <c r="G20" s="1441"/>
      <c r="H20" s="1441"/>
      <c r="I20" s="1442"/>
      <c r="J20" s="287"/>
      <c r="K20" s="386"/>
      <c r="L20" s="1455"/>
      <c r="M20" s="1456"/>
      <c r="N20" s="1456"/>
      <c r="O20" s="1456"/>
      <c r="P20" s="1456"/>
      <c r="Q20" s="1456"/>
      <c r="R20" s="1456"/>
      <c r="S20" s="1456"/>
      <c r="T20" s="1456"/>
      <c r="U20" s="1456"/>
      <c r="V20" s="1456"/>
      <c r="W20" s="1457"/>
      <c r="X20" s="287"/>
      <c r="Y20" s="520"/>
      <c r="AC20" s="125"/>
      <c r="AD20" s="490">
        <v>0</v>
      </c>
      <c r="AE20" s="499">
        <v>20</v>
      </c>
    </row>
    <row r="21" spans="1:31" ht="18" customHeight="1" thickBot="1">
      <c r="A21" s="1459"/>
      <c r="B21" s="1462"/>
      <c r="C21" s="1433"/>
      <c r="D21" s="1440"/>
      <c r="E21" s="1441"/>
      <c r="F21" s="1441"/>
      <c r="G21" s="1441"/>
      <c r="H21" s="1441"/>
      <c r="I21" s="1442"/>
      <c r="J21" s="287"/>
      <c r="K21" s="386"/>
      <c r="L21" s="1455"/>
      <c r="M21" s="1456"/>
      <c r="N21" s="1456"/>
      <c r="O21" s="1456"/>
      <c r="P21" s="1456"/>
      <c r="Q21" s="1456"/>
      <c r="R21" s="1456"/>
      <c r="S21" s="1456"/>
      <c r="T21" s="1456"/>
      <c r="U21" s="1456"/>
      <c r="V21" s="1456"/>
      <c r="W21" s="1457"/>
      <c r="X21" s="287"/>
      <c r="Y21" s="520"/>
      <c r="AC21" s="125"/>
      <c r="AD21" s="490">
        <v>0</v>
      </c>
      <c r="AE21" s="499">
        <v>20</v>
      </c>
    </row>
    <row r="22" spans="1:31" ht="18" customHeight="1" thickBot="1">
      <c r="A22" s="1459"/>
      <c r="B22" s="1462"/>
      <c r="C22" s="1433"/>
      <c r="D22" s="1440"/>
      <c r="E22" s="1441"/>
      <c r="F22" s="1441"/>
      <c r="G22" s="1441"/>
      <c r="H22" s="1441"/>
      <c r="I22" s="1442"/>
      <c r="J22" s="287"/>
      <c r="K22" s="386"/>
      <c r="L22" s="1455"/>
      <c r="M22" s="1456"/>
      <c r="N22" s="1456"/>
      <c r="O22" s="1456"/>
      <c r="P22" s="1456"/>
      <c r="Q22" s="1456"/>
      <c r="R22" s="1456"/>
      <c r="S22" s="1456"/>
      <c r="T22" s="1456"/>
      <c r="U22" s="1456"/>
      <c r="V22" s="1456"/>
      <c r="W22" s="1457"/>
      <c r="X22" s="287"/>
      <c r="Y22" s="520"/>
      <c r="AC22" s="125"/>
      <c r="AD22" s="490">
        <v>0</v>
      </c>
      <c r="AE22" s="499">
        <v>20</v>
      </c>
    </row>
    <row r="23" spans="1:31" ht="18" customHeight="1" thickBot="1">
      <c r="A23" s="1459"/>
      <c r="B23" s="1462"/>
      <c r="C23" s="1433"/>
      <c r="D23" s="1440"/>
      <c r="E23" s="1441"/>
      <c r="F23" s="1441"/>
      <c r="G23" s="1441"/>
      <c r="H23" s="1441"/>
      <c r="I23" s="1442"/>
      <c r="J23" s="287"/>
      <c r="K23" s="386"/>
      <c r="L23" s="1455"/>
      <c r="M23" s="1456"/>
      <c r="N23" s="1456"/>
      <c r="O23" s="1456"/>
      <c r="P23" s="1456"/>
      <c r="Q23" s="1456"/>
      <c r="R23" s="1456"/>
      <c r="S23" s="1456"/>
      <c r="T23" s="1456"/>
      <c r="U23" s="1456"/>
      <c r="V23" s="1456"/>
      <c r="W23" s="1457"/>
      <c r="X23" s="287"/>
      <c r="Y23" s="520"/>
      <c r="AC23" s="125"/>
      <c r="AD23" s="490">
        <v>0</v>
      </c>
      <c r="AE23" s="499">
        <v>20</v>
      </c>
    </row>
    <row r="24" spans="1:31" ht="18" customHeight="1" thickBot="1">
      <c r="A24" s="1459"/>
      <c r="B24" s="1462"/>
      <c r="C24" s="1433"/>
      <c r="D24" s="1440"/>
      <c r="E24" s="1441"/>
      <c r="F24" s="1441"/>
      <c r="G24" s="1441"/>
      <c r="H24" s="1441"/>
      <c r="I24" s="1442"/>
      <c r="J24" s="287"/>
      <c r="K24" s="386"/>
      <c r="L24" s="1455"/>
      <c r="M24" s="1456"/>
      <c r="N24" s="1456"/>
      <c r="O24" s="1456"/>
      <c r="P24" s="1456"/>
      <c r="Q24" s="1456"/>
      <c r="R24" s="1456"/>
      <c r="S24" s="1456"/>
      <c r="T24" s="1456"/>
      <c r="U24" s="1456"/>
      <c r="V24" s="1456"/>
      <c r="W24" s="1457"/>
      <c r="X24" s="287"/>
      <c r="Y24" s="520"/>
      <c r="AC24" s="125"/>
      <c r="AD24" s="490">
        <v>0</v>
      </c>
      <c r="AE24" s="499">
        <v>20</v>
      </c>
    </row>
    <row r="25" spans="1:31" ht="18" customHeight="1" thickBot="1">
      <c r="A25" s="1459"/>
      <c r="B25" s="1462"/>
      <c r="C25" s="1433"/>
      <c r="D25" s="1440"/>
      <c r="E25" s="1441"/>
      <c r="F25" s="1441"/>
      <c r="G25" s="1441"/>
      <c r="H25" s="1441"/>
      <c r="I25" s="1442"/>
      <c r="J25" s="287"/>
      <c r="K25" s="386"/>
      <c r="L25" s="1455"/>
      <c r="M25" s="1456"/>
      <c r="N25" s="1456"/>
      <c r="O25" s="1456"/>
      <c r="P25" s="1456"/>
      <c r="Q25" s="1456"/>
      <c r="R25" s="1456"/>
      <c r="S25" s="1456"/>
      <c r="T25" s="1456"/>
      <c r="U25" s="1456"/>
      <c r="V25" s="1456"/>
      <c r="W25" s="1457"/>
      <c r="X25" s="287"/>
      <c r="Y25" s="520"/>
      <c r="AC25" s="125"/>
      <c r="AD25" s="490">
        <v>0</v>
      </c>
      <c r="AE25" s="499">
        <v>20</v>
      </c>
    </row>
    <row r="26" spans="1:31" ht="18" customHeight="1" thickBot="1">
      <c r="A26" s="1460"/>
      <c r="B26" s="1401"/>
      <c r="C26" s="1402"/>
      <c r="D26" s="1440"/>
      <c r="E26" s="1441"/>
      <c r="F26" s="1441"/>
      <c r="G26" s="1441"/>
      <c r="H26" s="1441"/>
      <c r="I26" s="1442"/>
      <c r="J26" s="287"/>
      <c r="K26" s="521"/>
      <c r="L26" s="1443"/>
      <c r="M26" s="1444"/>
      <c r="N26" s="1444"/>
      <c r="O26" s="1444"/>
      <c r="P26" s="1444"/>
      <c r="Q26" s="1444"/>
      <c r="R26" s="1444"/>
      <c r="S26" s="1444"/>
      <c r="T26" s="1444"/>
      <c r="U26" s="1444"/>
      <c r="V26" s="1444"/>
      <c r="W26" s="1445"/>
      <c r="X26" s="287"/>
      <c r="Y26" s="520"/>
      <c r="AC26" s="125"/>
      <c r="AD26" s="490">
        <v>0</v>
      </c>
      <c r="AE26" s="499">
        <v>20</v>
      </c>
    </row>
    <row r="27" spans="1:31" ht="18" customHeight="1" thickBot="1">
      <c r="A27" s="1421">
        <v>8</v>
      </c>
      <c r="B27" s="1430" t="s">
        <v>845</v>
      </c>
      <c r="C27" s="1431"/>
      <c r="D27" s="1432"/>
      <c r="E27" s="1432"/>
      <c r="F27" s="1433"/>
      <c r="G27" s="1433"/>
      <c r="H27" s="1433"/>
      <c r="I27" s="1433"/>
      <c r="J27" s="1433"/>
      <c r="K27" s="1433"/>
      <c r="L27" s="1433"/>
      <c r="M27" s="1433"/>
      <c r="N27" s="1433"/>
      <c r="O27" s="1433"/>
      <c r="P27" s="1433"/>
      <c r="Q27" s="1433"/>
      <c r="R27" s="1433"/>
      <c r="S27" s="1433"/>
      <c r="T27" s="1433"/>
      <c r="U27" s="1433"/>
      <c r="V27" s="1433"/>
      <c r="W27" s="1433"/>
      <c r="X27" s="1433"/>
      <c r="Y27" s="37"/>
      <c r="AA27" s="426" t="str">
        <f>IF(AND($F$7="病棟があります",Y27=""),"×","○")</f>
        <v>○</v>
      </c>
      <c r="AB27" s="426"/>
      <c r="AC27" s="125"/>
    </row>
    <row r="28" spans="1:31" ht="18" customHeight="1" thickBot="1">
      <c r="A28" s="1349"/>
      <c r="B28" s="1422" t="s">
        <v>846</v>
      </c>
      <c r="C28" s="1423"/>
      <c r="D28" s="1423"/>
      <c r="E28" s="1423"/>
      <c r="F28" s="1424"/>
      <c r="G28" s="1425"/>
      <c r="H28" s="1425"/>
      <c r="I28" s="1425"/>
      <c r="J28" s="1425"/>
      <c r="K28" s="1425"/>
      <c r="L28" s="1425"/>
      <c r="M28" s="1425"/>
      <c r="N28" s="1425"/>
      <c r="O28" s="1425"/>
      <c r="P28" s="1425"/>
      <c r="Q28" s="1425"/>
      <c r="R28" s="1425"/>
      <c r="S28" s="1425"/>
      <c r="T28" s="1425"/>
      <c r="U28" s="1425"/>
      <c r="V28" s="1425"/>
      <c r="W28" s="1425"/>
      <c r="X28" s="1425"/>
      <c r="Y28" s="1429"/>
      <c r="AA28" s="426" t="str">
        <f>IF(AND($Y$27="はい",F28=""),"×","○")</f>
        <v>○</v>
      </c>
      <c r="AB28" s="426"/>
      <c r="AC28" s="125"/>
    </row>
    <row r="29" spans="1:31" ht="18" customHeight="1" thickBot="1">
      <c r="A29" s="1349"/>
      <c r="B29" s="1422" t="s">
        <v>847</v>
      </c>
      <c r="C29" s="1427"/>
      <c r="D29" s="1427"/>
      <c r="E29" s="1428"/>
      <c r="F29" s="1424"/>
      <c r="G29" s="1425"/>
      <c r="H29" s="1425"/>
      <c r="I29" s="1425"/>
      <c r="J29" s="1425"/>
      <c r="K29" s="1425"/>
      <c r="L29" s="1425"/>
      <c r="M29" s="1425"/>
      <c r="N29" s="1425"/>
      <c r="O29" s="1429"/>
      <c r="P29" s="1361" t="s">
        <v>848</v>
      </c>
      <c r="Q29" s="1361"/>
      <c r="R29" s="1361"/>
      <c r="S29" s="1452"/>
      <c r="T29" s="1453"/>
      <c r="U29" s="1453"/>
      <c r="V29" s="1453"/>
      <c r="W29" s="1453"/>
      <c r="X29" s="1453"/>
      <c r="Y29" s="1454"/>
      <c r="AA29" s="426"/>
      <c r="AB29" s="426"/>
      <c r="AC29" s="125"/>
    </row>
    <row r="30" spans="1:31" ht="18" customHeight="1" thickBot="1">
      <c r="A30" s="1349"/>
      <c r="B30" s="1434" t="s">
        <v>870</v>
      </c>
      <c r="C30" s="1435"/>
      <c r="D30" s="1435"/>
      <c r="E30" s="1436"/>
      <c r="F30" s="517" t="s">
        <v>842</v>
      </c>
      <c r="G30" s="1446"/>
      <c r="H30" s="1447"/>
      <c r="I30" s="1447"/>
      <c r="J30" s="1447"/>
      <c r="K30" s="1447"/>
      <c r="L30" s="1447"/>
      <c r="M30" s="1447"/>
      <c r="N30" s="1447"/>
      <c r="O30" s="1447"/>
      <c r="P30" s="1447"/>
      <c r="Q30" s="1447"/>
      <c r="R30" s="1447"/>
      <c r="S30" s="1447"/>
      <c r="T30" s="1447"/>
      <c r="U30" s="1447"/>
      <c r="V30" s="1447"/>
      <c r="W30" s="1447"/>
      <c r="X30" s="1447"/>
      <c r="Y30" s="1448"/>
      <c r="AC30" s="125"/>
    </row>
    <row r="31" spans="1:31" ht="18" customHeight="1" thickBot="1">
      <c r="A31" s="1350"/>
      <c r="B31" s="1437"/>
      <c r="C31" s="1438"/>
      <c r="D31" s="1438"/>
      <c r="E31" s="1439"/>
      <c r="F31" s="518" t="s">
        <v>866</v>
      </c>
      <c r="G31" s="1449"/>
      <c r="H31" s="1450"/>
      <c r="I31" s="1450"/>
      <c r="J31" s="1450"/>
      <c r="K31" s="1450"/>
      <c r="L31" s="1450"/>
      <c r="M31" s="1450"/>
      <c r="N31" s="1450"/>
      <c r="O31" s="1450"/>
      <c r="P31" s="1450"/>
      <c r="Q31" s="1450"/>
      <c r="R31" s="1450"/>
      <c r="S31" s="1450"/>
      <c r="T31" s="1450"/>
      <c r="U31" s="1450"/>
      <c r="V31" s="1450"/>
      <c r="W31" s="1450"/>
      <c r="X31" s="1450"/>
      <c r="Y31" s="1451"/>
      <c r="AC31" s="125"/>
    </row>
    <row r="32" spans="1:31" ht="35.25" customHeight="1" thickBot="1">
      <c r="A32" s="1421">
        <v>9</v>
      </c>
      <c r="B32" s="522" t="s">
        <v>849</v>
      </c>
      <c r="C32" s="523"/>
      <c r="D32" s="523"/>
      <c r="E32" s="523"/>
      <c r="F32" s="524"/>
      <c r="G32" s="524"/>
      <c r="H32" s="524"/>
      <c r="I32" s="524"/>
      <c r="J32" s="524"/>
      <c r="K32" s="524"/>
      <c r="L32" s="524"/>
      <c r="M32" s="524"/>
      <c r="N32" s="524"/>
      <c r="O32" s="524"/>
      <c r="P32" s="524"/>
      <c r="Q32" s="524"/>
      <c r="R32" s="524"/>
      <c r="S32" s="524"/>
      <c r="T32" s="524"/>
      <c r="U32" s="524"/>
      <c r="V32" s="524"/>
      <c r="W32" s="524"/>
      <c r="X32" s="525"/>
      <c r="Y32" s="36"/>
      <c r="AA32" s="426" t="str">
        <f>IF(AND($F$7="病棟があります",Y32=""),"×","○")</f>
        <v>○</v>
      </c>
      <c r="AB32" s="426"/>
      <c r="AC32" s="125"/>
    </row>
    <row r="33" spans="1:29" ht="18" customHeight="1" thickBot="1">
      <c r="A33" s="1349"/>
      <c r="B33" s="1422" t="s">
        <v>846</v>
      </c>
      <c r="C33" s="1423"/>
      <c r="D33" s="1423"/>
      <c r="E33" s="1423"/>
      <c r="F33" s="1424"/>
      <c r="G33" s="1425"/>
      <c r="H33" s="1425"/>
      <c r="I33" s="1425"/>
      <c r="J33" s="1425"/>
      <c r="K33" s="1425"/>
      <c r="L33" s="1425"/>
      <c r="M33" s="1425"/>
      <c r="N33" s="1425"/>
      <c r="O33" s="1425"/>
      <c r="P33" s="1425"/>
      <c r="Q33" s="1425"/>
      <c r="R33" s="1425"/>
      <c r="S33" s="1425"/>
      <c r="T33" s="1425"/>
      <c r="U33" s="1425"/>
      <c r="V33" s="1425"/>
      <c r="W33" s="1425"/>
      <c r="X33" s="1425"/>
      <c r="Y33" s="1426"/>
      <c r="AA33" s="426" t="str">
        <f>IF(AND($Y$32="はい",F33=""),"×","○")</f>
        <v>○</v>
      </c>
      <c r="AB33" s="426"/>
      <c r="AC33" s="125"/>
    </row>
    <row r="34" spans="1:29" ht="18" customHeight="1" thickBot="1">
      <c r="A34" s="1349"/>
      <c r="B34" s="1422" t="s">
        <v>847</v>
      </c>
      <c r="C34" s="1427"/>
      <c r="D34" s="1427"/>
      <c r="E34" s="1428"/>
      <c r="F34" s="1424"/>
      <c r="G34" s="1425"/>
      <c r="H34" s="1425"/>
      <c r="I34" s="1425"/>
      <c r="J34" s="1425"/>
      <c r="K34" s="1425"/>
      <c r="L34" s="1425"/>
      <c r="M34" s="1425"/>
      <c r="N34" s="1425"/>
      <c r="O34" s="1429"/>
      <c r="P34" s="1361" t="s">
        <v>848</v>
      </c>
      <c r="Q34" s="1361"/>
      <c r="R34" s="1361"/>
      <c r="S34" s="1452"/>
      <c r="T34" s="1453"/>
      <c r="U34" s="1453"/>
      <c r="V34" s="1453"/>
      <c r="W34" s="1453"/>
      <c r="X34" s="1453"/>
      <c r="Y34" s="1454"/>
      <c r="AC34" s="125"/>
    </row>
    <row r="35" spans="1:29" ht="18" customHeight="1" thickBot="1">
      <c r="A35" s="1349"/>
      <c r="B35" s="1407" t="s">
        <v>870</v>
      </c>
      <c r="C35" s="1408"/>
      <c r="D35" s="1408"/>
      <c r="E35" s="1409"/>
      <c r="F35" s="517" t="s">
        <v>842</v>
      </c>
      <c r="G35" s="1413"/>
      <c r="H35" s="1413"/>
      <c r="I35" s="1413"/>
      <c r="J35" s="1413"/>
      <c r="K35" s="1413"/>
      <c r="L35" s="1413"/>
      <c r="M35" s="1413"/>
      <c r="N35" s="1413"/>
      <c r="O35" s="1413"/>
      <c r="P35" s="1413"/>
      <c r="Q35" s="1413"/>
      <c r="R35" s="1413"/>
      <c r="S35" s="1413"/>
      <c r="T35" s="1413"/>
      <c r="U35" s="1413"/>
      <c r="V35" s="1413"/>
      <c r="W35" s="1413"/>
      <c r="X35" s="1413"/>
      <c r="Y35" s="1413"/>
      <c r="AC35" s="125"/>
    </row>
    <row r="36" spans="1:29" ht="18" customHeight="1" thickBot="1">
      <c r="A36" s="1350"/>
      <c r="B36" s="1410"/>
      <c r="C36" s="1411"/>
      <c r="D36" s="1411"/>
      <c r="E36" s="1412"/>
      <c r="F36" s="518" t="s">
        <v>866</v>
      </c>
      <c r="G36" s="1414"/>
      <c r="H36" s="1414"/>
      <c r="I36" s="1414"/>
      <c r="J36" s="1414"/>
      <c r="K36" s="1414"/>
      <c r="L36" s="1414"/>
      <c r="M36" s="1414"/>
      <c r="N36" s="1414"/>
      <c r="O36" s="1414"/>
      <c r="P36" s="1414"/>
      <c r="Q36" s="1414"/>
      <c r="R36" s="1414"/>
      <c r="S36" s="1414"/>
      <c r="T36" s="1414"/>
      <c r="U36" s="1414"/>
      <c r="V36" s="1414"/>
      <c r="W36" s="1414"/>
      <c r="X36" s="1414"/>
      <c r="Y36" s="1414"/>
      <c r="AC36" s="125"/>
    </row>
    <row r="37" spans="1:29" ht="35.25" customHeight="1" thickBot="1">
      <c r="A37" s="1321">
        <v>10</v>
      </c>
      <c r="B37" s="1399" t="s">
        <v>871</v>
      </c>
      <c r="C37" s="1415"/>
      <c r="D37" s="1416" t="s">
        <v>872</v>
      </c>
      <c r="E37" s="1417"/>
      <c r="F37" s="1417"/>
      <c r="G37" s="1418"/>
      <c r="H37" s="1418"/>
      <c r="I37" s="1418"/>
      <c r="J37" s="1418"/>
      <c r="K37" s="1418"/>
      <c r="L37" s="1418"/>
      <c r="M37" s="1418"/>
      <c r="N37" s="1418"/>
      <c r="O37" s="1418"/>
      <c r="P37" s="1418"/>
      <c r="Q37" s="1418"/>
      <c r="R37" s="1418"/>
      <c r="S37" s="1418"/>
      <c r="T37" s="1418"/>
      <c r="U37" s="1418"/>
      <c r="V37" s="1418"/>
      <c r="W37" s="1418"/>
      <c r="X37" s="1418"/>
      <c r="Y37" s="1419"/>
      <c r="AC37" s="125"/>
    </row>
    <row r="38" spans="1:29" ht="24.95" customHeight="1" thickBot="1">
      <c r="A38" s="1321"/>
      <c r="B38" s="1401"/>
      <c r="C38" s="1402"/>
      <c r="D38" s="1420"/>
      <c r="E38" s="1420"/>
      <c r="F38" s="1420"/>
      <c r="G38" s="1420"/>
      <c r="H38" s="1420"/>
      <c r="I38" s="1420"/>
      <c r="J38" s="1420"/>
      <c r="K38" s="1420"/>
      <c r="L38" s="1420"/>
      <c r="M38" s="1420"/>
      <c r="N38" s="1420"/>
      <c r="O38" s="1420"/>
      <c r="P38" s="1420"/>
      <c r="Q38" s="1420"/>
      <c r="R38" s="1420"/>
      <c r="S38" s="1420"/>
      <c r="T38" s="1420"/>
      <c r="U38" s="1420"/>
      <c r="V38" s="1420"/>
      <c r="W38" s="1420"/>
      <c r="X38" s="1420"/>
      <c r="Y38" s="1420"/>
      <c r="AA38" s="426" t="str">
        <f>IF(AND($F$7="病棟があります",D38=""),"×","○")</f>
        <v>○</v>
      </c>
      <c r="AB38" s="426"/>
      <c r="AC38" s="125"/>
    </row>
    <row r="39" spans="1:29" ht="33.75" customHeight="1" thickBot="1">
      <c r="A39" s="1318">
        <v>11</v>
      </c>
      <c r="B39" s="1399" t="s">
        <v>873</v>
      </c>
      <c r="C39" s="1400"/>
      <c r="D39" s="1403" t="s">
        <v>874</v>
      </c>
      <c r="E39" s="1404"/>
      <c r="F39" s="1404"/>
      <c r="G39" s="1404"/>
      <c r="H39" s="1404"/>
      <c r="I39" s="1404"/>
      <c r="J39" s="1404"/>
      <c r="K39" s="1404"/>
      <c r="L39" s="1404"/>
      <c r="M39" s="1404"/>
      <c r="N39" s="1404"/>
      <c r="O39" s="1404"/>
      <c r="P39" s="1404"/>
      <c r="Q39" s="1404"/>
      <c r="R39" s="1404"/>
      <c r="S39" s="1404"/>
      <c r="T39" s="1404"/>
      <c r="U39" s="1404"/>
      <c r="V39" s="1404"/>
      <c r="W39" s="1404"/>
      <c r="X39" s="1404"/>
      <c r="Y39" s="1405"/>
      <c r="AC39" s="125"/>
    </row>
    <row r="40" spans="1:29" ht="30" customHeight="1" thickBot="1">
      <c r="A40" s="1398"/>
      <c r="B40" s="1401"/>
      <c r="C40" s="1402"/>
      <c r="D40" s="1406"/>
      <c r="E40" s="1406"/>
      <c r="F40" s="1406"/>
      <c r="G40" s="1406"/>
      <c r="H40" s="1406"/>
      <c r="I40" s="1406"/>
      <c r="J40" s="1406"/>
      <c r="K40" s="1406"/>
      <c r="L40" s="1406"/>
      <c r="M40" s="1406"/>
      <c r="N40" s="1406"/>
      <c r="O40" s="1406"/>
      <c r="P40" s="1406"/>
      <c r="Q40" s="1406"/>
      <c r="R40" s="1406"/>
      <c r="S40" s="1406"/>
      <c r="T40" s="1406"/>
      <c r="U40" s="1406"/>
      <c r="V40" s="1406"/>
      <c r="W40" s="1406"/>
      <c r="X40" s="1406"/>
      <c r="Y40" s="1406"/>
      <c r="AA40" s="426" t="str">
        <f>IF(AND($F$7="病棟があります",D40=""),"×","○")</f>
        <v>○</v>
      </c>
      <c r="AB40" s="426"/>
      <c r="AC40" s="126"/>
    </row>
    <row r="41" spans="1:29" ht="54" customHeight="1">
      <c r="AC41" s="526"/>
    </row>
    <row r="1048576" spans="29:29">
      <c r="AC1048576" s="508"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8" sqref="H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2" customWidth="1"/>
    <col min="15" max="16" width="0" hidden="1" customWidth="1"/>
  </cols>
  <sheetData>
    <row r="1" spans="1:16" ht="20.25" customHeight="1" thickBot="1">
      <c r="A1" s="1493" t="s">
        <v>876</v>
      </c>
      <c r="B1" s="1493"/>
      <c r="C1" s="1493"/>
      <c r="D1" s="1493"/>
      <c r="E1" s="1493"/>
      <c r="F1" s="1493"/>
      <c r="G1" s="1493"/>
      <c r="H1" s="1493"/>
      <c r="I1" s="1493"/>
      <c r="J1" s="1493"/>
      <c r="M1" s="82"/>
    </row>
    <row r="2" spans="1:16" ht="24.95" customHeight="1" thickTop="1" thickBot="1">
      <c r="A2" s="1392" t="s">
        <v>877</v>
      </c>
      <c r="B2" s="1392"/>
      <c r="C2" s="1392"/>
      <c r="D2" s="1392"/>
      <c r="E2" s="1392"/>
      <c r="F2" s="1392"/>
      <c r="G2" s="1392"/>
      <c r="H2" s="1392"/>
      <c r="I2" s="1393"/>
      <c r="J2" s="387" t="str">
        <f>IF(COUNTIF(L7:L18,"×")=0,"入力済","未入力あり")</f>
        <v>入力済</v>
      </c>
      <c r="K2" s="1281"/>
      <c r="L2" s="451"/>
      <c r="M2" s="82"/>
    </row>
    <row r="3" spans="1:16" ht="5.0999999999999996" customHeight="1" thickTop="1">
      <c r="K3" s="1281"/>
      <c r="L3" s="451"/>
      <c r="M3" s="82"/>
    </row>
    <row r="4" spans="1:16" ht="20.100000000000001" customHeight="1">
      <c r="F4" s="527" t="s">
        <v>725</v>
      </c>
      <c r="G4" s="1494" t="str">
        <f>表紙!E2</f>
        <v>公益財団法人日本生命済生会日本生命病院</v>
      </c>
      <c r="H4" s="1495"/>
      <c r="I4" s="1495"/>
      <c r="J4" s="1496"/>
      <c r="K4" s="1281"/>
      <c r="L4" s="451"/>
      <c r="M4" s="82"/>
      <c r="N4" s="389"/>
    </row>
    <row r="5" spans="1:16" ht="20.100000000000001" customHeight="1">
      <c r="F5" s="527" t="s">
        <v>878</v>
      </c>
      <c r="G5" t="str">
        <f>別紙1未充足要件!E5</f>
        <v>令和７年９月１日時点</v>
      </c>
      <c r="I5" s="528"/>
      <c r="J5" s="528"/>
      <c r="K5" s="1281"/>
      <c r="L5" s="451"/>
      <c r="M5" s="82"/>
      <c r="N5" s="529" t="s">
        <v>204</v>
      </c>
    </row>
    <row r="6" spans="1:16" ht="18" customHeight="1" thickBot="1">
      <c r="A6" s="1497" t="s">
        <v>879</v>
      </c>
      <c r="B6" s="1498"/>
      <c r="C6" s="1498"/>
      <c r="D6" s="1498"/>
      <c r="E6" s="1498"/>
      <c r="F6" s="1498"/>
      <c r="G6" s="1498"/>
      <c r="H6" s="1498"/>
      <c r="I6" s="1498"/>
      <c r="J6" s="1499"/>
      <c r="K6" s="451"/>
      <c r="L6" s="451"/>
      <c r="M6" s="82"/>
      <c r="N6" s="74"/>
    </row>
    <row r="7" spans="1:16" ht="18" customHeight="1" thickBot="1">
      <c r="A7" t="s">
        <v>1722</v>
      </c>
      <c r="B7" s="8"/>
      <c r="C7" s="8"/>
      <c r="D7" t="s">
        <v>880</v>
      </c>
      <c r="F7" s="8"/>
      <c r="H7" s="287">
        <v>0</v>
      </c>
      <c r="I7" s="530" t="s">
        <v>881</v>
      </c>
      <c r="J7" s="531"/>
      <c r="K7" s="151"/>
      <c r="L7" s="532" t="str">
        <f>IF(H7&lt;&gt;"","○","×")</f>
        <v>○</v>
      </c>
      <c r="M7" s="82"/>
      <c r="N7" s="74"/>
      <c r="O7" s="332">
        <v>0</v>
      </c>
      <c r="P7" s="333">
        <v>50</v>
      </c>
    </row>
    <row r="8" spans="1:16" ht="18" customHeight="1" thickBot="1">
      <c r="A8" s="533"/>
      <c r="B8" s="8"/>
      <c r="C8" s="8"/>
      <c r="D8" t="s">
        <v>882</v>
      </c>
      <c r="F8" s="8"/>
      <c r="H8" s="287">
        <v>1</v>
      </c>
      <c r="I8" s="530" t="s">
        <v>881</v>
      </c>
      <c r="J8" s="531"/>
      <c r="K8" s="151"/>
      <c r="L8" s="532" t="str">
        <f>IF(H8&lt;&gt;"","○","×")</f>
        <v>○</v>
      </c>
      <c r="M8" s="82"/>
      <c r="N8" s="74"/>
      <c r="O8" s="332">
        <v>0</v>
      </c>
      <c r="P8" s="333">
        <v>50</v>
      </c>
    </row>
    <row r="9" spans="1:16" ht="29.25" customHeight="1">
      <c r="A9" s="534" t="s">
        <v>883</v>
      </c>
      <c r="B9" s="1505" t="s">
        <v>884</v>
      </c>
      <c r="C9" s="1505"/>
      <c r="D9" s="1505"/>
      <c r="E9" s="1505"/>
      <c r="F9" s="1505"/>
      <c r="G9" s="1505"/>
      <c r="H9" s="1505"/>
      <c r="I9" s="1505"/>
      <c r="J9" s="1506"/>
      <c r="K9" s="451"/>
      <c r="L9" s="535"/>
      <c r="M9" s="82"/>
      <c r="N9" s="74"/>
    </row>
    <row r="10" spans="1:16" ht="18.75" customHeight="1">
      <c r="A10" s="536" t="s">
        <v>885</v>
      </c>
      <c r="B10" s="1507" t="s">
        <v>886</v>
      </c>
      <c r="C10" s="1507"/>
      <c r="D10" s="1507"/>
      <c r="E10" s="1507"/>
      <c r="F10" s="1507"/>
      <c r="G10" s="1507"/>
      <c r="H10" s="1507"/>
      <c r="I10" s="1507"/>
      <c r="J10" s="1508"/>
      <c r="K10" s="451"/>
      <c r="L10" s="535"/>
      <c r="M10" s="82"/>
      <c r="N10" s="74"/>
    </row>
    <row r="11" spans="1:16" ht="20.100000000000001" customHeight="1" thickBot="1">
      <c r="A11" s="537" t="s">
        <v>1405</v>
      </c>
      <c r="B11" s="538"/>
      <c r="C11" s="538"/>
      <c r="D11" s="538"/>
      <c r="E11" s="538"/>
      <c r="F11" s="538"/>
      <c r="G11" s="538"/>
      <c r="H11" s="538"/>
      <c r="I11" s="413"/>
      <c r="J11" s="539"/>
      <c r="K11" s="451"/>
      <c r="L11" s="535"/>
      <c r="M11" s="82"/>
      <c r="N11" s="74"/>
    </row>
    <row r="12" spans="1:16" ht="20.100000000000001" customHeight="1" thickBot="1">
      <c r="A12" s="1509" t="s">
        <v>887</v>
      </c>
      <c r="B12" s="1509"/>
      <c r="C12" s="1509"/>
      <c r="D12" s="1509"/>
      <c r="E12" s="1509"/>
      <c r="F12" s="1510"/>
      <c r="G12" s="540"/>
      <c r="H12" s="287">
        <v>0</v>
      </c>
      <c r="I12" s="541" t="s">
        <v>862</v>
      </c>
      <c r="J12" s="531"/>
      <c r="K12" s="151"/>
      <c r="L12" s="546" t="str">
        <f>IF(AND(H12&lt;&gt;0,H12=""),"×","○")</f>
        <v>○</v>
      </c>
      <c r="M12" s="82"/>
      <c r="N12" s="74"/>
      <c r="O12" s="332">
        <v>0</v>
      </c>
      <c r="P12" s="333">
        <v>10</v>
      </c>
    </row>
    <row r="13" spans="1:16" ht="20.100000000000001" customHeight="1" thickBot="1">
      <c r="A13" s="1511" t="s">
        <v>1723</v>
      </c>
      <c r="B13" s="1511"/>
      <c r="C13" s="1511"/>
      <c r="D13" s="1511"/>
      <c r="E13" s="1511"/>
      <c r="F13" s="1512"/>
      <c r="G13" s="542"/>
      <c r="H13" s="287">
        <v>0</v>
      </c>
      <c r="I13" s="543" t="s">
        <v>349</v>
      </c>
      <c r="J13" s="544"/>
      <c r="K13" s="151"/>
      <c r="L13" s="546" t="str">
        <f>IF(AND(H13&lt;&gt;0,H13=""),"×","○")</f>
        <v>○</v>
      </c>
      <c r="M13" s="82"/>
      <c r="N13" s="74"/>
      <c r="O13" s="332">
        <v>0</v>
      </c>
      <c r="P13" s="333">
        <v>1000</v>
      </c>
    </row>
    <row r="14" spans="1:16" ht="20.100000000000001" customHeight="1" thickBot="1">
      <c r="A14" s="537" t="s">
        <v>888</v>
      </c>
      <c r="B14" s="538"/>
      <c r="C14" s="538"/>
      <c r="D14" s="538"/>
      <c r="E14" s="538"/>
      <c r="F14" s="538"/>
      <c r="G14" s="538"/>
      <c r="H14" s="538"/>
      <c r="I14" s="413"/>
      <c r="J14" s="539"/>
      <c r="K14" s="451"/>
      <c r="L14" s="535"/>
      <c r="M14" s="82"/>
      <c r="N14" s="74"/>
    </row>
    <row r="15" spans="1:16" ht="20.100000000000001" customHeight="1" thickBot="1">
      <c r="A15" s="1509" t="s">
        <v>889</v>
      </c>
      <c r="B15" s="1509"/>
      <c r="C15" s="1509"/>
      <c r="D15" s="1509"/>
      <c r="E15" s="1509"/>
      <c r="F15" s="1510"/>
      <c r="G15" s="540"/>
      <c r="H15" s="37" t="s">
        <v>1767</v>
      </c>
      <c r="I15" s="541"/>
      <c r="J15" s="531"/>
      <c r="K15" s="151"/>
      <c r="L15" s="532" t="str">
        <f>IF(H15&lt;&gt;"","○","×")</f>
        <v>○</v>
      </c>
      <c r="M15" s="82"/>
      <c r="N15" s="74"/>
    </row>
    <row r="16" spans="1:16" ht="20.100000000000001" customHeight="1" thickBot="1">
      <c r="A16" s="1500" t="s">
        <v>1724</v>
      </c>
      <c r="B16" s="1500"/>
      <c r="C16" s="1500"/>
      <c r="D16" s="1500"/>
      <c r="E16" s="1500"/>
      <c r="F16" s="1501"/>
      <c r="G16" s="545"/>
      <c r="H16" s="287">
        <v>3</v>
      </c>
      <c r="I16" s="541" t="s">
        <v>232</v>
      </c>
      <c r="J16" s="531"/>
      <c r="K16" s="151"/>
      <c r="L16" s="546" t="str">
        <f>IF(AND(H15="はい",H16=""),"×","○")</f>
        <v>○</v>
      </c>
      <c r="M16" s="82"/>
      <c r="N16" s="74"/>
      <c r="O16" s="332">
        <v>0</v>
      </c>
      <c r="P16" s="333">
        <v>500</v>
      </c>
    </row>
    <row r="17" spans="1:14" ht="20.100000000000001" customHeight="1" thickBot="1">
      <c r="A17" s="463" t="s">
        <v>890</v>
      </c>
      <c r="B17" s="463"/>
      <c r="C17" s="463"/>
      <c r="D17" s="463"/>
      <c r="E17" s="463"/>
      <c r="F17" s="463"/>
      <c r="H17" s="547"/>
      <c r="I17" s="8"/>
      <c r="J17" s="531"/>
      <c r="K17" s="151"/>
      <c r="L17" s="532"/>
      <c r="M17" s="82"/>
      <c r="N17" s="127"/>
    </row>
    <row r="18" spans="1:14" ht="48.75" customHeight="1" thickBot="1">
      <c r="A18" s="1502"/>
      <c r="B18" s="1503"/>
      <c r="C18" s="1503"/>
      <c r="D18" s="1503"/>
      <c r="E18" s="1503"/>
      <c r="F18" s="1503"/>
      <c r="G18" s="1503"/>
      <c r="H18" s="1503"/>
      <c r="I18" s="1504"/>
      <c r="J18" s="544"/>
      <c r="K18" s="151"/>
      <c r="L18" s="532" t="str">
        <f>IF(AND(H15="いいえ",A18=""),"×","○")</f>
        <v>○</v>
      </c>
      <c r="M18" s="82"/>
      <c r="N18" s="127"/>
    </row>
    <row r="19" spans="1:14" ht="12" customHeight="1">
      <c r="F19" s="527"/>
      <c r="G19" s="8"/>
      <c r="H19" s="8"/>
      <c r="I19" s="528"/>
      <c r="J19" s="528"/>
      <c r="K19" s="451"/>
      <c r="L19" s="451"/>
      <c r="N19" s="112"/>
    </row>
    <row r="20" spans="1:14">
      <c r="K20" s="110"/>
      <c r="L20" s="110"/>
    </row>
    <row r="23" spans="1:14">
      <c r="M23" s="141"/>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J37" sqref="J37"/>
    </sheetView>
  </sheetViews>
  <sheetFormatPr defaultColWidth="8.875" defaultRowHeight="18.75"/>
  <cols>
    <col min="1" max="1" width="4.625" style="550" customWidth="1"/>
    <col min="2" max="2" width="17.625" style="550" customWidth="1"/>
    <col min="3" max="3" width="15.75" style="571" customWidth="1"/>
    <col min="4" max="4" width="15.25" style="550" customWidth="1"/>
    <col min="5" max="5" width="11.875" style="550" customWidth="1"/>
    <col min="6" max="6" width="39.25" style="550" customWidth="1"/>
    <col min="7" max="7" width="2.75" style="550" customWidth="1"/>
    <col min="8" max="8" width="6" style="550" hidden="1" customWidth="1"/>
    <col min="9" max="9" width="2.25" style="561" customWidth="1"/>
    <col min="10" max="10" width="82.75" style="553" bestFit="1" customWidth="1"/>
    <col min="11" max="16384" width="8.875" style="550"/>
  </cols>
  <sheetData>
    <row r="1" spans="1:10">
      <c r="A1" s="1518" t="s">
        <v>1693</v>
      </c>
      <c r="B1" s="1518"/>
      <c r="C1" s="1518"/>
      <c r="D1" s="1518"/>
      <c r="E1" s="1518"/>
      <c r="F1" s="1518"/>
      <c r="G1" s="548"/>
      <c r="H1" s="548"/>
      <c r="I1" s="83"/>
      <c r="J1" s="549"/>
    </row>
    <row r="2" spans="1:10" ht="6" customHeight="1" thickBot="1">
      <c r="A2" s="551"/>
      <c r="B2" s="551"/>
      <c r="C2" s="551"/>
      <c r="D2" s="551"/>
      <c r="E2" s="551"/>
      <c r="F2" s="551"/>
      <c r="G2" s="548"/>
      <c r="H2" s="548"/>
      <c r="I2" s="83"/>
      <c r="J2" s="549"/>
    </row>
    <row r="3" spans="1:10" ht="20.25" customHeight="1" thickTop="1" thickBot="1">
      <c r="A3" s="1392" t="s">
        <v>832</v>
      </c>
      <c r="B3" s="1392"/>
      <c r="C3" s="1392"/>
      <c r="D3" s="1392"/>
      <c r="E3" s="1393"/>
      <c r="F3" s="387" t="str">
        <f>IF(COUNTIF(H13:H42,"×")&gt;=1,"未入力あり","入力済")</f>
        <v>入力済</v>
      </c>
      <c r="G3" s="1513"/>
      <c r="H3" s="552"/>
      <c r="I3" s="83"/>
    </row>
    <row r="4" spans="1:10" ht="19.5" thickTop="1">
      <c r="A4" s="1519"/>
      <c r="B4" s="1519"/>
      <c r="C4" s="1519"/>
      <c r="D4" s="1519"/>
      <c r="E4" s="1519"/>
      <c r="F4" s="1519"/>
      <c r="G4" s="1513"/>
      <c r="H4" s="552"/>
      <c r="I4" s="83"/>
    </row>
    <row r="5" spans="1:10">
      <c r="A5" s="548"/>
      <c r="B5" s="548"/>
      <c r="C5" s="554"/>
      <c r="D5" s="548"/>
      <c r="E5" s="882" t="s">
        <v>731</v>
      </c>
      <c r="F5" s="556" t="str">
        <f>表紙!E2</f>
        <v>公益財団法人日本生命済生会日本生命病院</v>
      </c>
      <c r="G5" s="1513"/>
      <c r="H5" s="552"/>
      <c r="I5" s="557"/>
      <c r="J5" s="138" t="s">
        <v>891</v>
      </c>
    </row>
    <row r="6" spans="1:10">
      <c r="A6" s="548"/>
      <c r="B6" s="548"/>
      <c r="C6" s="554"/>
      <c r="D6" s="548"/>
      <c r="E6" s="1096" t="s">
        <v>1599</v>
      </c>
      <c r="F6" s="558" t="str">
        <f>別紙1未充足要件!E5</f>
        <v>令和７年９月１日時点</v>
      </c>
      <c r="G6" s="1513"/>
      <c r="H6" s="552"/>
      <c r="I6" s="559"/>
      <c r="J6" s="128"/>
    </row>
    <row r="7" spans="1:10">
      <c r="A7" s="560" t="s">
        <v>893</v>
      </c>
      <c r="B7" s="548"/>
      <c r="C7" s="554"/>
      <c r="D7" s="548"/>
      <c r="E7" s="555"/>
      <c r="F7" s="561"/>
      <c r="G7" s="548"/>
      <c r="H7" s="548"/>
      <c r="I7" s="559"/>
      <c r="J7" s="128"/>
    </row>
    <row r="8" spans="1:10" ht="25.5" customHeight="1">
      <c r="A8" s="562"/>
      <c r="B8" s="1517" t="s">
        <v>1694</v>
      </c>
      <c r="C8" s="1517"/>
      <c r="D8" s="1517"/>
      <c r="E8" s="1517"/>
      <c r="F8" s="1517"/>
      <c r="G8" s="548"/>
      <c r="H8" s="548"/>
      <c r="I8" s="559"/>
      <c r="J8" s="128"/>
    </row>
    <row r="9" spans="1:10" ht="19.5" customHeight="1">
      <c r="A9" s="562"/>
      <c r="B9" s="563"/>
      <c r="C9" s="563"/>
      <c r="D9" s="563"/>
      <c r="E9" s="563"/>
      <c r="F9" s="563"/>
      <c r="G9" s="548"/>
      <c r="H9" s="548"/>
      <c r="I9" s="559"/>
      <c r="J9" s="128"/>
    </row>
    <row r="10" spans="1:10" ht="19.5" customHeight="1" thickBot="1">
      <c r="A10" s="1520" t="s">
        <v>894</v>
      </c>
      <c r="B10" s="1521"/>
      <c r="C10" s="1521"/>
      <c r="D10" s="1521"/>
      <c r="E10" s="1521"/>
      <c r="F10" s="1521"/>
      <c r="G10" s="561"/>
      <c r="H10" s="561"/>
      <c r="J10" s="128"/>
    </row>
    <row r="11" spans="1:10" ht="27" customHeight="1" thickBot="1">
      <c r="A11" s="564"/>
      <c r="B11" s="565" t="s">
        <v>895</v>
      </c>
      <c r="C11" s="565" t="s">
        <v>896</v>
      </c>
      <c r="D11" s="1515" t="s">
        <v>897</v>
      </c>
      <c r="E11" s="1515"/>
      <c r="F11" s="1515"/>
      <c r="G11" s="561"/>
      <c r="H11" s="561"/>
      <c r="J11" s="128"/>
    </row>
    <row r="12" spans="1:10" ht="21" customHeight="1" thickBot="1">
      <c r="A12" s="566" t="s">
        <v>898</v>
      </c>
      <c r="B12" s="567" t="s">
        <v>899</v>
      </c>
      <c r="C12" s="566" t="s">
        <v>900</v>
      </c>
      <c r="D12" s="1516" t="s">
        <v>901</v>
      </c>
      <c r="E12" s="1516"/>
      <c r="F12" s="1516"/>
      <c r="G12" s="561"/>
      <c r="H12" s="561"/>
      <c r="J12" s="128"/>
    </row>
    <row r="13" spans="1:10" ht="21" customHeight="1" thickBot="1">
      <c r="A13" s="568">
        <v>1</v>
      </c>
      <c r="B13" s="100" t="s">
        <v>1018</v>
      </c>
      <c r="C13" s="52" t="s">
        <v>1776</v>
      </c>
      <c r="D13" s="1514" t="s">
        <v>1777</v>
      </c>
      <c r="E13" s="1514"/>
      <c r="F13" s="1514"/>
      <c r="G13" s="561"/>
      <c r="H13" s="550" t="str">
        <f>IF(AND(B13&lt;&gt;"",C13&lt;&gt;""),"○","×")</f>
        <v>○</v>
      </c>
      <c r="J13" s="128"/>
    </row>
    <row r="14" spans="1:10" ht="21" customHeight="1" thickBot="1">
      <c r="A14" s="568">
        <v>2</v>
      </c>
      <c r="B14" s="100" t="s">
        <v>241</v>
      </c>
      <c r="C14" s="52" t="s">
        <v>1776</v>
      </c>
      <c r="D14" s="1514"/>
      <c r="E14" s="1514"/>
      <c r="F14" s="1514"/>
      <c r="G14" s="561"/>
      <c r="H14" s="561"/>
      <c r="J14" s="128"/>
    </row>
    <row r="15" spans="1:10" ht="21" customHeight="1" thickBot="1">
      <c r="A15" s="568">
        <v>3</v>
      </c>
      <c r="B15" s="100" t="s">
        <v>1773</v>
      </c>
      <c r="C15" s="52" t="s">
        <v>1776</v>
      </c>
      <c r="D15" s="1514"/>
      <c r="E15" s="1514"/>
      <c r="F15" s="1514"/>
      <c r="G15" s="561"/>
      <c r="H15" s="561"/>
      <c r="J15" s="128"/>
    </row>
    <row r="16" spans="1:10" ht="21" customHeight="1" thickBot="1">
      <c r="A16" s="568">
        <v>4</v>
      </c>
      <c r="B16" s="100" t="s">
        <v>1774</v>
      </c>
      <c r="C16" s="52" t="s">
        <v>1776</v>
      </c>
      <c r="D16" s="1514"/>
      <c r="E16" s="1514"/>
      <c r="F16" s="1514"/>
      <c r="G16" s="561"/>
      <c r="H16" s="561"/>
      <c r="J16" s="128"/>
    </row>
    <row r="17" spans="1:10" ht="21" customHeight="1" thickBot="1">
      <c r="A17" s="568">
        <v>5</v>
      </c>
      <c r="B17" s="100" t="s">
        <v>1775</v>
      </c>
      <c r="C17" s="52" t="s">
        <v>1776</v>
      </c>
      <c r="D17" s="1514" t="s">
        <v>1778</v>
      </c>
      <c r="E17" s="1514"/>
      <c r="F17" s="1514"/>
      <c r="G17" s="561"/>
      <c r="H17" s="561"/>
      <c r="J17" s="128"/>
    </row>
    <row r="18" spans="1:10" ht="21" customHeight="1" thickBot="1">
      <c r="A18" s="568">
        <v>6</v>
      </c>
      <c r="B18" s="100" t="s">
        <v>1775</v>
      </c>
      <c r="C18" s="52" t="s">
        <v>1776</v>
      </c>
      <c r="D18" s="1514" t="s">
        <v>1778</v>
      </c>
      <c r="E18" s="1514"/>
      <c r="F18" s="1514"/>
      <c r="G18" s="561"/>
      <c r="H18" s="561"/>
      <c r="J18" s="128"/>
    </row>
    <row r="19" spans="1:10" ht="21" customHeight="1" thickBot="1">
      <c r="A19" s="568">
        <v>7</v>
      </c>
      <c r="B19" s="100"/>
      <c r="C19" s="52"/>
      <c r="D19" s="1514"/>
      <c r="E19" s="1514"/>
      <c r="F19" s="1514"/>
      <c r="G19" s="561"/>
      <c r="H19" s="561"/>
      <c r="J19" s="128"/>
    </row>
    <row r="20" spans="1:10" ht="21" customHeight="1" thickBot="1">
      <c r="A20" s="568">
        <v>8</v>
      </c>
      <c r="B20" s="100"/>
      <c r="C20" s="52"/>
      <c r="D20" s="1514"/>
      <c r="E20" s="1514"/>
      <c r="F20" s="1514"/>
      <c r="G20" s="561"/>
      <c r="H20" s="561"/>
      <c r="J20" s="128"/>
    </row>
    <row r="21" spans="1:10" ht="21" customHeight="1" thickBot="1">
      <c r="A21" s="568">
        <v>9</v>
      </c>
      <c r="B21" s="100"/>
      <c r="C21" s="52"/>
      <c r="D21" s="1514"/>
      <c r="E21" s="1514"/>
      <c r="F21" s="1514"/>
      <c r="G21" s="561"/>
      <c r="H21" s="561"/>
      <c r="J21" s="128"/>
    </row>
    <row r="22" spans="1:10" ht="21" customHeight="1" thickBot="1">
      <c r="A22" s="568">
        <v>10</v>
      </c>
      <c r="B22" s="100"/>
      <c r="C22" s="52"/>
      <c r="D22" s="1514"/>
      <c r="E22" s="1514"/>
      <c r="F22" s="1514"/>
      <c r="G22" s="561"/>
      <c r="H22" s="561"/>
      <c r="J22" s="128"/>
    </row>
    <row r="23" spans="1:10" ht="21" customHeight="1" thickBot="1">
      <c r="A23" s="568">
        <v>11</v>
      </c>
      <c r="B23" s="100"/>
      <c r="C23" s="52"/>
      <c r="D23" s="1514"/>
      <c r="E23" s="1514"/>
      <c r="F23" s="1514"/>
      <c r="G23" s="561"/>
      <c r="H23" s="561"/>
      <c r="J23" s="128"/>
    </row>
    <row r="24" spans="1:10" ht="21" customHeight="1" thickBot="1">
      <c r="A24" s="568">
        <v>12</v>
      </c>
      <c r="B24" s="100"/>
      <c r="C24" s="52"/>
      <c r="D24" s="1514"/>
      <c r="E24" s="1514"/>
      <c r="F24" s="1514"/>
      <c r="G24" s="561"/>
      <c r="H24" s="561"/>
      <c r="J24" s="128"/>
    </row>
    <row r="25" spans="1:10" ht="21" customHeight="1" thickBot="1">
      <c r="A25" s="568">
        <v>13</v>
      </c>
      <c r="B25" s="100"/>
      <c r="C25" s="52"/>
      <c r="D25" s="1514"/>
      <c r="E25" s="1514"/>
      <c r="F25" s="1514"/>
      <c r="G25" s="561"/>
      <c r="H25" s="561"/>
      <c r="J25" s="128"/>
    </row>
    <row r="26" spans="1:10" ht="21" customHeight="1" thickBot="1">
      <c r="A26" s="568">
        <v>14</v>
      </c>
      <c r="B26" s="100"/>
      <c r="C26" s="52"/>
      <c r="D26" s="1514"/>
      <c r="E26" s="1514"/>
      <c r="F26" s="1514"/>
      <c r="G26" s="561"/>
      <c r="H26" s="561"/>
      <c r="J26" s="128"/>
    </row>
    <row r="27" spans="1:10" ht="21" customHeight="1" thickBot="1">
      <c r="A27" s="568">
        <v>15</v>
      </c>
      <c r="B27" s="100"/>
      <c r="C27" s="52"/>
      <c r="D27" s="1514"/>
      <c r="E27" s="1514"/>
      <c r="F27" s="1514"/>
      <c r="G27" s="561"/>
      <c r="H27" s="561"/>
      <c r="J27" s="128"/>
    </row>
    <row r="28" spans="1:10">
      <c r="A28" s="548"/>
      <c r="B28" s="548"/>
      <c r="C28" s="554"/>
      <c r="D28" s="548"/>
      <c r="E28" s="548"/>
      <c r="F28" s="548"/>
      <c r="G28" s="569" t="s">
        <v>902</v>
      </c>
      <c r="H28" s="569"/>
      <c r="I28" s="570"/>
      <c r="J28" s="129"/>
    </row>
    <row r="29" spans="1:10" ht="19.5" thickBot="1">
      <c r="A29" s="8" t="s">
        <v>1686</v>
      </c>
      <c r="B29" s="1166"/>
      <c r="C29" s="1167"/>
      <c r="D29" s="1166"/>
      <c r="E29" s="1166"/>
      <c r="F29" s="1166"/>
    </row>
    <row r="30" spans="1:10" ht="19.5" thickBot="1">
      <c r="A30" s="1525" t="s">
        <v>1687</v>
      </c>
      <c r="B30" s="1525"/>
      <c r="C30" s="1525"/>
      <c r="D30" s="1168">
        <v>5</v>
      </c>
      <c r="E30" s="1169" t="s">
        <v>1827</v>
      </c>
      <c r="F30" s="1166"/>
      <c r="H30" s="550" t="str">
        <f>IF(AND(D30&lt;&gt;"",E30&lt;&gt;""),"○","×")</f>
        <v>○</v>
      </c>
    </row>
    <row r="31" spans="1:10" ht="19.5" thickBot="1">
      <c r="A31" s="1525" t="s">
        <v>1688</v>
      </c>
      <c r="B31" s="1525"/>
      <c r="C31" s="1525"/>
      <c r="D31" s="1168">
        <v>1</v>
      </c>
      <c r="E31" s="1169" t="s">
        <v>1827</v>
      </c>
      <c r="F31" s="1166"/>
      <c r="H31" s="550" t="str">
        <f>IF(AND(D31&lt;&gt;"",E31&lt;&gt;""),"○","×")</f>
        <v>○</v>
      </c>
    </row>
    <row r="32" spans="1:10">
      <c r="A32" s="1166"/>
      <c r="B32" s="1166"/>
      <c r="C32" s="1167"/>
      <c r="D32" s="1166"/>
      <c r="E32" s="1166"/>
      <c r="F32" s="1166"/>
    </row>
    <row r="33" spans="1:8" ht="19.5" thickBot="1">
      <c r="A33" s="8" t="s">
        <v>1689</v>
      </c>
      <c r="B33" s="1166"/>
      <c r="C33" s="1167"/>
      <c r="D33" s="1166"/>
      <c r="E33" s="1166"/>
      <c r="F33" s="1166"/>
    </row>
    <row r="34" spans="1:8" ht="19.5" thickBot="1">
      <c r="A34" s="1526" t="s">
        <v>1690</v>
      </c>
      <c r="B34" s="1527"/>
      <c r="C34" s="1527"/>
      <c r="D34" s="1527"/>
      <c r="E34" s="1527"/>
      <c r="F34" s="1528"/>
    </row>
    <row r="35" spans="1:8" ht="19.5" thickBot="1">
      <c r="A35" s="1526"/>
      <c r="B35" s="1527"/>
      <c r="C35" s="1527"/>
      <c r="D35" s="1527"/>
      <c r="E35" s="1527"/>
      <c r="F35" s="1528"/>
    </row>
    <row r="36" spans="1:8" ht="19.5" thickBot="1">
      <c r="A36" s="1522" t="s">
        <v>1828</v>
      </c>
      <c r="B36" s="1523"/>
      <c r="C36" s="1523"/>
      <c r="D36" s="1523"/>
      <c r="E36" s="1523"/>
      <c r="F36" s="1524"/>
      <c r="H36" s="550" t="str">
        <f>IF(A36="","×","○")</f>
        <v>○</v>
      </c>
    </row>
    <row r="37" spans="1:8" ht="19.5" thickBot="1">
      <c r="A37" s="1522"/>
      <c r="B37" s="1523"/>
      <c r="C37" s="1523"/>
      <c r="D37" s="1523"/>
      <c r="E37" s="1523"/>
      <c r="F37" s="1524"/>
    </row>
    <row r="38" spans="1:8" ht="19.5" thickBot="1">
      <c r="A38" s="1526" t="s">
        <v>1691</v>
      </c>
      <c r="B38" s="1527"/>
      <c r="C38" s="1527"/>
      <c r="D38" s="1527"/>
      <c r="E38" s="1527"/>
      <c r="F38" s="1528"/>
    </row>
    <row r="39" spans="1:8" ht="19.5" thickBot="1">
      <c r="A39" s="1526"/>
      <c r="B39" s="1527"/>
      <c r="C39" s="1527"/>
      <c r="D39" s="1527"/>
      <c r="E39" s="1527"/>
      <c r="F39" s="1528"/>
    </row>
    <row r="40" spans="1:8" ht="19.5" thickBot="1">
      <c r="A40" s="1526"/>
      <c r="B40" s="1527"/>
      <c r="C40" s="1527"/>
      <c r="D40" s="1527"/>
      <c r="E40" s="1527"/>
      <c r="F40" s="1528"/>
    </row>
    <row r="41" spans="1:8" ht="19.5" thickBot="1">
      <c r="A41" s="1522" t="s">
        <v>1829</v>
      </c>
      <c r="B41" s="1523"/>
      <c r="C41" s="1523"/>
      <c r="D41" s="1523"/>
      <c r="E41" s="1523"/>
      <c r="F41" s="1524"/>
      <c r="H41" s="550" t="str">
        <f>IF(A41="","×","○")</f>
        <v>○</v>
      </c>
    </row>
    <row r="42" spans="1:8" ht="19.5" thickBot="1">
      <c r="A42" s="1522"/>
      <c r="B42" s="1523"/>
      <c r="C42" s="1523"/>
      <c r="D42" s="1523"/>
      <c r="E42" s="1523"/>
      <c r="F42" s="1524"/>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Z2" sqref="Z2:Z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273" t="s">
        <v>903</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72"/>
      <c r="AA1" s="572"/>
      <c r="AB1" s="82"/>
      <c r="AC1" s="573"/>
    </row>
    <row r="2" spans="1:29" ht="24.95" customHeight="1" thickTop="1" thickBot="1">
      <c r="A2" s="1392" t="s">
        <v>877</v>
      </c>
      <c r="B2" s="1392"/>
      <c r="C2" s="1392"/>
      <c r="D2" s="1392"/>
      <c r="E2" s="1392"/>
      <c r="F2" s="1392"/>
      <c r="G2" s="1392"/>
      <c r="H2" s="1392"/>
      <c r="I2" s="1392"/>
      <c r="J2" s="1392"/>
      <c r="K2" s="1392"/>
      <c r="L2" s="1392"/>
      <c r="M2" s="1392"/>
      <c r="N2" s="1392"/>
      <c r="O2" s="1392"/>
      <c r="P2" s="1392"/>
      <c r="Q2" s="1392"/>
      <c r="R2" s="1392"/>
      <c r="S2" s="1392"/>
      <c r="T2" s="1392"/>
      <c r="U2" s="1392"/>
      <c r="V2" s="1392"/>
      <c r="W2" s="1392"/>
      <c r="X2" s="1393"/>
      <c r="Y2" s="387" t="str">
        <f>IF(COUNTIF(AA7:AA11,"×")&gt;=1,"未入力あり","入力済")</f>
        <v>入力済</v>
      </c>
      <c r="Z2" s="1281"/>
      <c r="AA2" s="451"/>
      <c r="AB2" s="82"/>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81"/>
      <c r="AA3" s="451"/>
    </row>
    <row r="4" spans="1:29" ht="20.25" customHeight="1">
      <c r="A4" s="436"/>
      <c r="B4" s="436"/>
      <c r="C4" s="436"/>
      <c r="D4" s="436"/>
      <c r="E4" s="436"/>
      <c r="F4" s="390" t="s">
        <v>725</v>
      </c>
      <c r="G4" s="1490" t="str">
        <f>表紙!E2</f>
        <v>公益財団法人日本生命済生会日本生命病院</v>
      </c>
      <c r="H4" s="1491"/>
      <c r="I4" s="1491"/>
      <c r="J4" s="1491"/>
      <c r="K4" s="1491"/>
      <c r="L4" s="1491"/>
      <c r="M4" s="1491"/>
      <c r="N4" s="1491"/>
      <c r="O4" s="1491"/>
      <c r="P4" s="1491"/>
      <c r="Q4" s="1491"/>
      <c r="R4" s="1491"/>
      <c r="S4" s="1491"/>
      <c r="T4" s="1491"/>
      <c r="U4" s="1491"/>
      <c r="V4" s="1491"/>
      <c r="W4" s="1491"/>
      <c r="X4" s="1491"/>
      <c r="Y4" s="1492"/>
      <c r="Z4" s="1281"/>
      <c r="AA4" s="451"/>
      <c r="AB4" s="82"/>
    </row>
    <row r="5" spans="1:29" ht="15.75" customHeight="1">
      <c r="A5" s="436"/>
      <c r="B5" s="436"/>
      <c r="C5" s="436"/>
      <c r="D5" s="436"/>
      <c r="E5" s="436"/>
      <c r="F5" s="1095" t="s">
        <v>878</v>
      </c>
      <c r="G5" t="str">
        <f>別紙1未充足要件!E5</f>
        <v>令和７年９月１日時点</v>
      </c>
      <c r="H5"/>
      <c r="I5"/>
      <c r="J5"/>
      <c r="K5"/>
      <c r="L5" s="49"/>
      <c r="M5" s="49"/>
      <c r="N5" s="574"/>
      <c r="O5" s="574"/>
      <c r="P5" s="574"/>
      <c r="Q5" s="574"/>
      <c r="R5" s="574"/>
      <c r="S5" s="574"/>
      <c r="T5" s="574"/>
      <c r="U5" s="507"/>
      <c r="V5" s="507"/>
      <c r="W5" s="507"/>
      <c r="X5" s="507"/>
      <c r="Y5" s="507"/>
      <c r="Z5" s="1281"/>
      <c r="AA5" s="451"/>
      <c r="AB5" s="105"/>
      <c r="AC5" s="138" t="s">
        <v>204</v>
      </c>
    </row>
    <row r="6" spans="1:29" ht="20.100000000000001" customHeight="1" thickBot="1">
      <c r="A6" s="436"/>
      <c r="B6" s="436"/>
      <c r="C6" s="436"/>
      <c r="D6" s="436"/>
      <c r="E6" s="436"/>
      <c r="F6" s="436"/>
      <c r="G6" s="436"/>
      <c r="H6" s="436"/>
      <c r="I6" s="436"/>
      <c r="J6" s="436"/>
      <c r="K6" s="436"/>
      <c r="L6" s="436"/>
      <c r="M6" s="436"/>
      <c r="N6" s="51"/>
      <c r="O6" s="51"/>
      <c r="P6" s="51"/>
      <c r="Q6" s="51"/>
      <c r="R6" s="51"/>
      <c r="S6" s="51"/>
      <c r="T6" s="51"/>
      <c r="U6" s="51"/>
      <c r="V6" s="51"/>
      <c r="W6" s="51"/>
      <c r="X6" s="51"/>
      <c r="Y6" s="51"/>
      <c r="Z6" s="51"/>
      <c r="AA6" s="51"/>
      <c r="AC6" s="74"/>
    </row>
    <row r="7" spans="1:29" ht="18" customHeight="1" thickBot="1">
      <c r="A7" s="1458">
        <v>1</v>
      </c>
      <c r="B7" s="575" t="s">
        <v>904</v>
      </c>
      <c r="C7" s="576"/>
      <c r="D7" s="576"/>
      <c r="E7" s="576"/>
      <c r="F7" s="577"/>
      <c r="G7" s="577"/>
      <c r="H7" s="578"/>
      <c r="I7" s="1529" t="s">
        <v>1767</v>
      </c>
      <c r="J7" s="1530"/>
      <c r="K7" s="1530"/>
      <c r="L7" s="1530"/>
      <c r="M7" s="1531"/>
      <c r="N7" s="1546" t="s">
        <v>478</v>
      </c>
      <c r="O7" s="1547"/>
      <c r="P7" s="1547"/>
      <c r="Q7" s="1547"/>
      <c r="R7" s="1547"/>
      <c r="S7" s="1547"/>
      <c r="T7" s="1547"/>
      <c r="U7" s="579"/>
      <c r="V7" s="558"/>
      <c r="W7" s="558"/>
      <c r="X7" s="558"/>
      <c r="Y7" s="580"/>
      <c r="Z7" s="581"/>
      <c r="AA7" s="582" t="str">
        <f>IF(I7="","×","○")</f>
        <v>○</v>
      </c>
      <c r="AC7" s="124"/>
    </row>
    <row r="8" spans="1:29" ht="18" customHeight="1" thickBot="1">
      <c r="A8" s="1460"/>
      <c r="B8" s="583" t="s">
        <v>905</v>
      </c>
      <c r="C8" s="584"/>
      <c r="D8" s="584"/>
      <c r="E8" s="584"/>
      <c r="F8" s="503"/>
      <c r="G8" s="503"/>
      <c r="H8" s="504"/>
      <c r="I8" s="1529" t="s">
        <v>1767</v>
      </c>
      <c r="J8" s="1530"/>
      <c r="K8" s="1530"/>
      <c r="L8" s="1530"/>
      <c r="M8" s="1531"/>
      <c r="N8" s="1532" t="s">
        <v>478</v>
      </c>
      <c r="O8" s="1533"/>
      <c r="P8" s="1533"/>
      <c r="Q8" s="1533"/>
      <c r="R8" s="1533"/>
      <c r="S8" s="1533"/>
      <c r="T8" s="1533"/>
      <c r="U8" s="51"/>
      <c r="V8" s="49"/>
      <c r="W8" s="49"/>
      <c r="X8" s="49"/>
      <c r="Y8" s="585"/>
      <c r="Z8" s="581"/>
      <c r="AA8" s="582" t="str">
        <f>IF(AND(I7="はい",I8=""),"×","○")</f>
        <v>○</v>
      </c>
      <c r="AC8" s="124"/>
    </row>
    <row r="9" spans="1:29" ht="31.5" customHeight="1" thickBot="1">
      <c r="A9" s="1342">
        <v>2</v>
      </c>
      <c r="B9" s="1534" t="s">
        <v>906</v>
      </c>
      <c r="C9" s="1535"/>
      <c r="D9" s="1535"/>
      <c r="E9" s="1535"/>
      <c r="F9" s="1535"/>
      <c r="G9" s="1535"/>
      <c r="H9" s="1536"/>
      <c r="I9" s="1529" t="s">
        <v>1767</v>
      </c>
      <c r="J9" s="1530"/>
      <c r="K9" s="1530"/>
      <c r="L9" s="1530"/>
      <c r="M9" s="1531"/>
      <c r="N9" s="1532" t="s">
        <v>478</v>
      </c>
      <c r="O9" s="1533"/>
      <c r="P9" s="1533"/>
      <c r="Q9" s="1533"/>
      <c r="R9" s="1533"/>
      <c r="S9" s="1533"/>
      <c r="T9" s="1533"/>
      <c r="V9" s="49"/>
      <c r="W9" s="49"/>
      <c r="X9" s="49"/>
      <c r="Y9" s="585"/>
      <c r="Z9" s="51"/>
      <c r="AA9" s="582" t="str">
        <f>IF(AND(I7="はい",I9=""),"×","○")</f>
        <v>○</v>
      </c>
      <c r="AC9" s="124"/>
    </row>
    <row r="10" spans="1:29" ht="13.5">
      <c r="A10" s="1343"/>
      <c r="B10" s="479" t="s">
        <v>907</v>
      </c>
      <c r="C10" s="480"/>
      <c r="D10" s="480"/>
      <c r="E10" s="480"/>
      <c r="F10" s="480"/>
      <c r="G10" s="480"/>
      <c r="H10" s="480"/>
      <c r="I10" s="586"/>
      <c r="J10" s="586"/>
      <c r="K10" s="586"/>
      <c r="L10" s="586"/>
      <c r="M10" s="586"/>
      <c r="N10" s="480"/>
      <c r="O10" s="480"/>
      <c r="P10" s="480"/>
      <c r="Q10" s="480"/>
      <c r="R10" s="480"/>
      <c r="S10" s="480"/>
      <c r="T10" s="480"/>
      <c r="U10" s="480"/>
      <c r="V10" s="480"/>
      <c r="W10" s="480"/>
      <c r="X10" s="495"/>
      <c r="Y10" s="585"/>
      <c r="Z10" s="51"/>
      <c r="AA10" s="587"/>
      <c r="AC10" s="74"/>
    </row>
    <row r="11" spans="1:29">
      <c r="A11" s="1343"/>
      <c r="B11" s="1537" t="s">
        <v>1779</v>
      </c>
      <c r="C11" s="1538"/>
      <c r="D11" s="1538"/>
      <c r="E11" s="1538"/>
      <c r="F11" s="1538"/>
      <c r="G11" s="1538"/>
      <c r="H11" s="1538"/>
      <c r="I11" s="1538"/>
      <c r="J11" s="1538"/>
      <c r="K11" s="1538"/>
      <c r="L11" s="1538"/>
      <c r="M11" s="1538"/>
      <c r="N11" s="1538"/>
      <c r="O11" s="1538"/>
      <c r="P11" s="1538"/>
      <c r="Q11" s="1538"/>
      <c r="R11" s="1538"/>
      <c r="S11" s="1538"/>
      <c r="T11" s="1538"/>
      <c r="U11" s="1538"/>
      <c r="V11" s="1538"/>
      <c r="W11" s="1538"/>
      <c r="X11" s="1539"/>
      <c r="Y11" s="588"/>
      <c r="Z11" s="51"/>
      <c r="AA11" s="587" t="str">
        <f>IF(AND(I9="はい",B11=""),"×","○")</f>
        <v>○</v>
      </c>
      <c r="AC11" s="74"/>
    </row>
    <row r="12" spans="1:29">
      <c r="A12" s="1343"/>
      <c r="B12" s="1540"/>
      <c r="C12" s="1541"/>
      <c r="D12" s="1541"/>
      <c r="E12" s="1541"/>
      <c r="F12" s="1541"/>
      <c r="G12" s="1541"/>
      <c r="H12" s="1541"/>
      <c r="I12" s="1541"/>
      <c r="J12" s="1541"/>
      <c r="K12" s="1541"/>
      <c r="L12" s="1541"/>
      <c r="M12" s="1541"/>
      <c r="N12" s="1541"/>
      <c r="O12" s="1541"/>
      <c r="P12" s="1541"/>
      <c r="Q12" s="1541"/>
      <c r="R12" s="1541"/>
      <c r="S12" s="1541"/>
      <c r="T12" s="1541"/>
      <c r="U12" s="1541"/>
      <c r="V12" s="1541"/>
      <c r="W12" s="1541"/>
      <c r="X12" s="1542"/>
      <c r="Y12" s="588"/>
      <c r="Z12" s="51"/>
      <c r="AA12" s="51"/>
      <c r="AC12" s="74"/>
    </row>
    <row r="13" spans="1:29">
      <c r="A13" s="1343"/>
      <c r="B13" s="1540"/>
      <c r="C13" s="1541"/>
      <c r="D13" s="1541"/>
      <c r="E13" s="1541"/>
      <c r="F13" s="1541"/>
      <c r="G13" s="1541"/>
      <c r="H13" s="1541"/>
      <c r="I13" s="1541"/>
      <c r="J13" s="1541"/>
      <c r="K13" s="1541"/>
      <c r="L13" s="1541"/>
      <c r="M13" s="1541"/>
      <c r="N13" s="1541"/>
      <c r="O13" s="1541"/>
      <c r="P13" s="1541"/>
      <c r="Q13" s="1541"/>
      <c r="R13" s="1541"/>
      <c r="S13" s="1541"/>
      <c r="T13" s="1541"/>
      <c r="U13" s="1541"/>
      <c r="V13" s="1541"/>
      <c r="W13" s="1541"/>
      <c r="X13" s="1542"/>
      <c r="Y13" s="588"/>
      <c r="Z13" s="51"/>
      <c r="AA13" s="51"/>
      <c r="AC13" s="74"/>
    </row>
    <row r="14" spans="1:29">
      <c r="A14" s="1343"/>
      <c r="B14" s="1540"/>
      <c r="C14" s="1541"/>
      <c r="D14" s="1541"/>
      <c r="E14" s="1541"/>
      <c r="F14" s="1541"/>
      <c r="G14" s="1541"/>
      <c r="H14" s="1541"/>
      <c r="I14" s="1541"/>
      <c r="J14" s="1541"/>
      <c r="K14" s="1541"/>
      <c r="L14" s="1541"/>
      <c r="M14" s="1541"/>
      <c r="N14" s="1541"/>
      <c r="O14" s="1541"/>
      <c r="P14" s="1541"/>
      <c r="Q14" s="1541"/>
      <c r="R14" s="1541"/>
      <c r="S14" s="1541"/>
      <c r="T14" s="1541"/>
      <c r="U14" s="1541"/>
      <c r="V14" s="1541"/>
      <c r="W14" s="1541"/>
      <c r="X14" s="1542"/>
      <c r="Y14" s="588"/>
      <c r="Z14" s="51"/>
      <c r="AA14" s="51"/>
      <c r="AC14" s="74"/>
    </row>
    <row r="15" spans="1:29">
      <c r="A15" s="1344"/>
      <c r="B15" s="1543"/>
      <c r="C15" s="1544"/>
      <c r="D15" s="1544"/>
      <c r="E15" s="1544"/>
      <c r="F15" s="1544"/>
      <c r="G15" s="1544"/>
      <c r="H15" s="1544"/>
      <c r="I15" s="1544"/>
      <c r="J15" s="1544"/>
      <c r="K15" s="1544"/>
      <c r="L15" s="1544"/>
      <c r="M15" s="1544"/>
      <c r="N15" s="1544"/>
      <c r="O15" s="1544"/>
      <c r="P15" s="1544"/>
      <c r="Q15" s="1544"/>
      <c r="R15" s="1544"/>
      <c r="S15" s="1544"/>
      <c r="T15" s="1544"/>
      <c r="U15" s="1544"/>
      <c r="V15" s="1544"/>
      <c r="W15" s="1544"/>
      <c r="X15" s="1545"/>
      <c r="Y15" s="589"/>
      <c r="Z15" s="51"/>
      <c r="AA15" s="51"/>
      <c r="AC15" s="112"/>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273" t="s">
        <v>908</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72"/>
      <c r="AA1" s="572"/>
      <c r="AB1" s="82"/>
      <c r="AC1" s="573"/>
    </row>
    <row r="2" spans="1:29" ht="24.95" customHeight="1" thickTop="1" thickBot="1">
      <c r="A2" s="1392" t="s">
        <v>832</v>
      </c>
      <c r="B2" s="1392"/>
      <c r="C2" s="1392"/>
      <c r="D2" s="1392"/>
      <c r="E2" s="1392"/>
      <c r="F2" s="1392"/>
      <c r="G2" s="1392"/>
      <c r="H2" s="1392"/>
      <c r="I2" s="1392"/>
      <c r="J2" s="1392"/>
      <c r="K2" s="1392"/>
      <c r="L2" s="1392"/>
      <c r="M2" s="1392"/>
      <c r="N2" s="1392"/>
      <c r="O2" s="1392"/>
      <c r="P2" s="1392"/>
      <c r="Q2" s="1392"/>
      <c r="R2" s="1392"/>
      <c r="S2" s="1392"/>
      <c r="T2" s="1392"/>
      <c r="U2" s="1392"/>
      <c r="V2" s="1392"/>
      <c r="W2" s="1392"/>
      <c r="X2" s="1393"/>
      <c r="Y2" s="387" t="str">
        <f>IF(COUNTIF(AA6:AA28,"×")&gt;=1,"未入力あり","入力済")</f>
        <v>入力済</v>
      </c>
      <c r="Z2" s="1281"/>
      <c r="AA2" s="451"/>
      <c r="AB2" s="82"/>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81"/>
      <c r="AA3" s="451"/>
    </row>
    <row r="4" spans="1:29" ht="20.25" customHeight="1">
      <c r="A4" s="436"/>
      <c r="B4" s="436"/>
      <c r="C4" s="436"/>
      <c r="D4" s="436"/>
      <c r="E4" s="436"/>
      <c r="F4" s="390" t="s">
        <v>725</v>
      </c>
      <c r="G4" s="1490" t="str">
        <f>表紙!E2</f>
        <v>公益財団法人日本生命済生会日本生命病院</v>
      </c>
      <c r="H4" s="1491"/>
      <c r="I4" s="1491"/>
      <c r="J4" s="1491"/>
      <c r="K4" s="1491"/>
      <c r="L4" s="1491"/>
      <c r="M4" s="1491"/>
      <c r="N4" s="1491"/>
      <c r="O4" s="1491"/>
      <c r="P4" s="1491"/>
      <c r="Q4" s="1491"/>
      <c r="R4" s="1491"/>
      <c r="S4" s="1491"/>
      <c r="T4" s="1491"/>
      <c r="U4" s="1491"/>
      <c r="V4" s="1491"/>
      <c r="W4" s="1491"/>
      <c r="X4" s="1491"/>
      <c r="Y4" s="1492"/>
      <c r="Z4" s="1281"/>
      <c r="AA4" s="451"/>
      <c r="AB4" s="82"/>
    </row>
    <row r="5" spans="1:29" ht="15.75" customHeight="1">
      <c r="A5" s="436"/>
      <c r="B5" s="436"/>
      <c r="C5" s="436"/>
      <c r="D5" s="436"/>
      <c r="E5" s="436"/>
      <c r="F5" s="1095" t="s">
        <v>878</v>
      </c>
      <c r="G5" t="str">
        <f>別紙1未充足要件!E5</f>
        <v>令和７年９月１日時点</v>
      </c>
      <c r="H5"/>
      <c r="I5"/>
      <c r="J5"/>
      <c r="K5"/>
      <c r="L5"/>
      <c r="M5"/>
      <c r="N5" s="506"/>
      <c r="O5" s="506"/>
      <c r="P5" s="506"/>
      <c r="Q5" s="506"/>
      <c r="R5" s="507"/>
      <c r="S5" s="507"/>
      <c r="T5" s="507"/>
      <c r="U5" s="507"/>
      <c r="V5" s="507"/>
      <c r="W5" s="507"/>
      <c r="X5" s="507"/>
      <c r="Y5" s="507"/>
      <c r="Z5" s="1281"/>
      <c r="AA5" s="451"/>
      <c r="AB5" s="105"/>
      <c r="AC5" s="138" t="s">
        <v>204</v>
      </c>
    </row>
    <row r="6" spans="1:29" ht="20.100000000000001" customHeight="1" thickBot="1">
      <c r="A6" s="436"/>
      <c r="B6" s="436"/>
      <c r="C6" s="436"/>
      <c r="D6" s="436"/>
      <c r="E6" s="436"/>
      <c r="F6" s="436"/>
      <c r="G6" s="436"/>
      <c r="H6" s="436"/>
      <c r="I6" s="436"/>
      <c r="J6" s="436"/>
      <c r="K6" s="436"/>
      <c r="L6" s="436"/>
      <c r="M6" s="436"/>
      <c r="N6" s="436"/>
      <c r="O6" s="436"/>
      <c r="P6" s="590"/>
      <c r="Q6" s="590"/>
      <c r="R6" s="590"/>
      <c r="S6" s="590"/>
      <c r="T6" s="590"/>
      <c r="U6" s="590"/>
      <c r="V6" s="436"/>
      <c r="W6" s="436"/>
      <c r="X6" s="436"/>
      <c r="Y6" s="436"/>
      <c r="AC6" s="124"/>
    </row>
    <row r="7" spans="1:29" ht="18" customHeight="1" thickBot="1">
      <c r="A7" s="1548">
        <v>1</v>
      </c>
      <c r="B7" s="575" t="s">
        <v>909</v>
      </c>
      <c r="C7" s="576"/>
      <c r="D7" s="576"/>
      <c r="E7" s="576"/>
      <c r="F7" s="577"/>
      <c r="G7" s="577"/>
      <c r="H7" s="577"/>
      <c r="I7" s="576"/>
      <c r="J7" s="576"/>
      <c r="K7" s="576"/>
      <c r="L7" s="576"/>
      <c r="M7" s="576"/>
      <c r="N7" s="576"/>
      <c r="O7" s="576"/>
      <c r="P7" s="591"/>
      <c r="Q7" s="1529" t="s">
        <v>1767</v>
      </c>
      <c r="R7" s="1530"/>
      <c r="S7" s="1530"/>
      <c r="T7" s="1530"/>
      <c r="U7" s="1531"/>
      <c r="V7" s="510" t="s">
        <v>910</v>
      </c>
      <c r="W7" s="510"/>
      <c r="X7" s="510"/>
      <c r="Y7" s="511"/>
      <c r="Z7" s="592"/>
      <c r="AA7" s="8" t="str">
        <f>IF(Q7="","×","○")</f>
        <v>○</v>
      </c>
      <c r="AC7" s="74"/>
    </row>
    <row r="8" spans="1:29" ht="18" customHeight="1">
      <c r="A8" s="1321"/>
      <c r="B8" s="575" t="s">
        <v>911</v>
      </c>
      <c r="C8" s="576"/>
      <c r="D8" s="576"/>
      <c r="E8" s="576"/>
      <c r="F8" s="577"/>
      <c r="G8" s="577"/>
      <c r="H8" s="577"/>
      <c r="I8" s="577"/>
      <c r="J8" s="577"/>
      <c r="K8" s="577"/>
      <c r="L8" s="577"/>
      <c r="M8" s="577"/>
      <c r="N8" s="577"/>
      <c r="O8" s="577"/>
      <c r="P8" s="486"/>
      <c r="Q8" s="486"/>
      <c r="R8" s="486"/>
      <c r="S8" s="486"/>
      <c r="T8" s="486"/>
      <c r="U8" s="486"/>
      <c r="V8" s="577"/>
      <c r="W8" s="577"/>
      <c r="X8" s="577"/>
      <c r="Y8" s="593"/>
      <c r="Z8" s="404"/>
      <c r="AA8" s="546"/>
      <c r="AC8" s="74"/>
    </row>
    <row r="9" spans="1:29" ht="18" customHeight="1" thickBot="1">
      <c r="A9" s="1321"/>
      <c r="B9" s="594" t="s">
        <v>912</v>
      </c>
      <c r="C9" s="595" t="s">
        <v>913</v>
      </c>
      <c r="D9" s="595"/>
      <c r="E9" s="595"/>
      <c r="F9" s="596"/>
      <c r="G9" s="596"/>
      <c r="H9" s="596"/>
      <c r="I9" s="596"/>
      <c r="J9" s="596"/>
      <c r="K9" s="596"/>
      <c r="L9" s="596"/>
      <c r="M9" s="596"/>
      <c r="N9" s="596"/>
      <c r="O9" s="596"/>
      <c r="P9" s="596"/>
      <c r="Q9" s="596"/>
      <c r="R9" s="596"/>
      <c r="S9" s="596"/>
      <c r="T9" s="596"/>
      <c r="U9" s="596"/>
      <c r="V9" s="596"/>
      <c r="W9" s="596"/>
      <c r="X9" s="596"/>
      <c r="Y9" s="597"/>
      <c r="Z9" s="404"/>
      <c r="AA9" s="546"/>
      <c r="AC9" s="74"/>
    </row>
    <row r="10" spans="1:29" ht="53.25" customHeight="1" thickBot="1">
      <c r="A10" s="1321"/>
      <c r="B10" s="1552" t="s">
        <v>1837</v>
      </c>
      <c r="C10" s="1553"/>
      <c r="D10" s="1553"/>
      <c r="E10" s="1553"/>
      <c r="F10" s="1553"/>
      <c r="G10" s="1553"/>
      <c r="H10" s="1553"/>
      <c r="I10" s="1553"/>
      <c r="J10" s="1553"/>
      <c r="K10" s="1553"/>
      <c r="L10" s="1553"/>
      <c r="M10" s="1553"/>
      <c r="N10" s="1553"/>
      <c r="O10" s="1553"/>
      <c r="P10" s="1553"/>
      <c r="Q10" s="1553"/>
      <c r="R10" s="1553"/>
      <c r="S10" s="1553"/>
      <c r="T10" s="1553"/>
      <c r="U10" s="1553"/>
      <c r="V10" s="1553"/>
      <c r="W10" s="1553"/>
      <c r="X10" s="1553"/>
      <c r="Y10" s="1554"/>
      <c r="Z10" s="404"/>
      <c r="AA10" s="546" t="str">
        <f>IF(AND(Q7="はい",B10=""),"×","○")</f>
        <v>○</v>
      </c>
      <c r="AC10" s="74"/>
    </row>
    <row r="11" spans="1:29" ht="18" customHeight="1" thickBot="1">
      <c r="A11" s="1321"/>
      <c r="B11" s="598" t="s">
        <v>914</v>
      </c>
      <c r="C11" s="599"/>
      <c r="D11" s="599"/>
      <c r="E11" s="599"/>
      <c r="F11" s="486"/>
      <c r="G11" s="486"/>
      <c r="H11" s="487"/>
      <c r="I11" s="600"/>
      <c r="J11" s="600"/>
      <c r="K11" s="600"/>
      <c r="L11" s="600"/>
      <c r="M11" s="600"/>
      <c r="N11" s="600"/>
      <c r="O11" s="599"/>
      <c r="P11" s="486"/>
      <c r="Q11" s="486"/>
      <c r="R11" s="486"/>
      <c r="S11" s="601"/>
      <c r="T11" s="600"/>
      <c r="U11" s="599"/>
      <c r="V11" s="486"/>
      <c r="W11" s="486"/>
      <c r="X11" s="486"/>
      <c r="Y11" s="601"/>
      <c r="Z11" s="592"/>
      <c r="AA11" s="546"/>
      <c r="AC11" s="74"/>
    </row>
    <row r="12" spans="1:29" ht="53.25" customHeight="1" thickBot="1">
      <c r="A12" s="1549"/>
      <c r="B12" s="1555"/>
      <c r="C12" s="1556"/>
      <c r="D12" s="1556"/>
      <c r="E12" s="1556"/>
      <c r="F12" s="1556"/>
      <c r="G12" s="1556"/>
      <c r="H12" s="1556"/>
      <c r="I12" s="1556"/>
      <c r="J12" s="1556"/>
      <c r="K12" s="1556"/>
      <c r="L12" s="1556"/>
      <c r="M12" s="1556"/>
      <c r="N12" s="1556"/>
      <c r="O12" s="1556"/>
      <c r="P12" s="1556"/>
      <c r="Q12" s="1556"/>
      <c r="R12" s="1556"/>
      <c r="S12" s="1556"/>
      <c r="T12" s="1556"/>
      <c r="U12" s="1556"/>
      <c r="V12" s="1556"/>
      <c r="W12" s="1556"/>
      <c r="X12" s="1556"/>
      <c r="Y12" s="1557"/>
      <c r="Z12" s="404"/>
      <c r="AA12" s="546" t="str">
        <f>IF(AND(Q7="いいえ",B12=""),"×","○")</f>
        <v>○</v>
      </c>
      <c r="AC12" s="74"/>
    </row>
    <row r="13" spans="1:29" ht="18" customHeight="1" thickBot="1">
      <c r="A13" s="1550">
        <v>2</v>
      </c>
      <c r="B13" s="598" t="s">
        <v>915</v>
      </c>
      <c r="C13" s="599"/>
      <c r="D13" s="599"/>
      <c r="E13" s="599"/>
      <c r="F13" s="486"/>
      <c r="G13" s="486"/>
      <c r="H13" s="486"/>
      <c r="I13" s="599"/>
      <c r="J13" s="599"/>
      <c r="K13" s="599"/>
      <c r="L13" s="599"/>
      <c r="M13" s="599"/>
      <c r="N13" s="599"/>
      <c r="O13" s="599"/>
      <c r="P13" s="599"/>
      <c r="Q13" s="1529" t="s">
        <v>1780</v>
      </c>
      <c r="R13" s="1530"/>
      <c r="S13" s="1530"/>
      <c r="T13" s="1530"/>
      <c r="U13" s="1531"/>
      <c r="V13" s="386" t="s">
        <v>910</v>
      </c>
      <c r="W13" s="386"/>
      <c r="X13" s="386"/>
      <c r="Y13" s="512"/>
      <c r="Z13" s="592"/>
      <c r="AA13" s="8" t="str">
        <f>IF(Q13="","×","○")</f>
        <v>○</v>
      </c>
      <c r="AC13" s="74"/>
    </row>
    <row r="14" spans="1:29" ht="18" customHeight="1" thickBot="1">
      <c r="A14" s="1550"/>
      <c r="B14" s="575" t="s">
        <v>916</v>
      </c>
      <c r="C14" s="576"/>
      <c r="D14" s="576"/>
      <c r="E14" s="576"/>
      <c r="F14" s="577"/>
      <c r="G14" s="577"/>
      <c r="H14" s="577"/>
      <c r="I14" s="577"/>
      <c r="J14" s="577"/>
      <c r="K14" s="577"/>
      <c r="L14" s="577"/>
      <c r="M14" s="577"/>
      <c r="N14" s="577"/>
      <c r="O14" s="577"/>
      <c r="P14" s="577"/>
      <c r="Q14" s="486"/>
      <c r="R14" s="486"/>
      <c r="S14" s="486"/>
      <c r="T14" s="486"/>
      <c r="U14" s="486"/>
      <c r="V14" s="577"/>
      <c r="W14" s="577"/>
      <c r="X14" s="577"/>
      <c r="Y14" s="593"/>
      <c r="Z14" s="592"/>
      <c r="AA14" s="546"/>
      <c r="AC14" s="74"/>
    </row>
    <row r="15" spans="1:29" ht="53.25" customHeight="1" thickBot="1">
      <c r="A15" s="1551"/>
      <c r="B15" s="1555"/>
      <c r="C15" s="1556"/>
      <c r="D15" s="1556"/>
      <c r="E15" s="1556"/>
      <c r="F15" s="1556"/>
      <c r="G15" s="1556"/>
      <c r="H15" s="1556"/>
      <c r="I15" s="1556"/>
      <c r="J15" s="1556"/>
      <c r="K15" s="1556"/>
      <c r="L15" s="1556"/>
      <c r="M15" s="1556"/>
      <c r="N15" s="1556"/>
      <c r="O15" s="1556"/>
      <c r="P15" s="1556"/>
      <c r="Q15" s="1556"/>
      <c r="R15" s="1556"/>
      <c r="S15" s="1556"/>
      <c r="T15" s="1556"/>
      <c r="U15" s="1556"/>
      <c r="V15" s="1556"/>
      <c r="W15" s="1556"/>
      <c r="X15" s="1556"/>
      <c r="Y15" s="1557"/>
      <c r="Z15" s="404"/>
      <c r="AA15" s="546" t="str">
        <f>IF(AND(Q13="はい",B15=""),"×","○")</f>
        <v>○</v>
      </c>
      <c r="AC15" s="74"/>
    </row>
    <row r="16" spans="1:29" ht="18" customHeight="1" thickBot="1">
      <c r="A16" s="1550">
        <v>3</v>
      </c>
      <c r="B16" s="598" t="s">
        <v>917</v>
      </c>
      <c r="C16" s="599"/>
      <c r="D16" s="599"/>
      <c r="E16" s="599"/>
      <c r="F16" s="486"/>
      <c r="G16" s="486"/>
      <c r="H16" s="486"/>
      <c r="I16" s="599"/>
      <c r="J16" s="599"/>
      <c r="K16" s="599"/>
      <c r="L16" s="599"/>
      <c r="M16" s="599"/>
      <c r="N16" s="599"/>
      <c r="O16" s="599"/>
      <c r="P16" s="599"/>
      <c r="Q16" s="1529" t="s">
        <v>1767</v>
      </c>
      <c r="R16" s="1530"/>
      <c r="S16" s="1530"/>
      <c r="T16" s="1530"/>
      <c r="U16" s="1531"/>
      <c r="V16" s="1558" t="s">
        <v>910</v>
      </c>
      <c r="W16" s="1558"/>
      <c r="X16" s="1558"/>
      <c r="Y16" s="1559"/>
      <c r="Z16" s="592"/>
      <c r="AA16" s="8" t="str">
        <f>IF(Q16="","×","○")</f>
        <v>○</v>
      </c>
      <c r="AC16" s="74"/>
    </row>
    <row r="17" spans="1:29" ht="18" customHeight="1" thickBot="1">
      <c r="A17" s="1550"/>
      <c r="B17" s="575" t="s">
        <v>918</v>
      </c>
      <c r="C17" s="576"/>
      <c r="D17" s="576"/>
      <c r="E17" s="576"/>
      <c r="F17" s="577"/>
      <c r="G17" s="577"/>
      <c r="H17" s="577"/>
      <c r="I17" s="577"/>
      <c r="J17" s="577"/>
      <c r="K17" s="577"/>
      <c r="L17" s="577"/>
      <c r="M17" s="577"/>
      <c r="N17" s="577"/>
      <c r="O17" s="577"/>
      <c r="P17" s="577"/>
      <c r="Q17" s="486"/>
      <c r="R17" s="486"/>
      <c r="S17" s="486"/>
      <c r="T17" s="486"/>
      <c r="U17" s="486"/>
      <c r="V17" s="577"/>
      <c r="W17" s="577"/>
      <c r="X17" s="577"/>
      <c r="Y17" s="593"/>
      <c r="AC17" s="74"/>
    </row>
    <row r="18" spans="1:29" ht="53.25" customHeight="1" thickBot="1">
      <c r="A18" s="1551"/>
      <c r="B18" s="1552" t="s">
        <v>1838</v>
      </c>
      <c r="C18" s="1553"/>
      <c r="D18" s="1553"/>
      <c r="E18" s="1553"/>
      <c r="F18" s="1553"/>
      <c r="G18" s="1553"/>
      <c r="H18" s="1553"/>
      <c r="I18" s="1553"/>
      <c r="J18" s="1553"/>
      <c r="K18" s="1553"/>
      <c r="L18" s="1553"/>
      <c r="M18" s="1553"/>
      <c r="N18" s="1553"/>
      <c r="O18" s="1553"/>
      <c r="P18" s="1553"/>
      <c r="Q18" s="1553"/>
      <c r="R18" s="1553"/>
      <c r="S18" s="1553"/>
      <c r="T18" s="1553"/>
      <c r="U18" s="1553"/>
      <c r="V18" s="1553"/>
      <c r="W18" s="1553"/>
      <c r="X18" s="1553"/>
      <c r="Y18" s="1554"/>
      <c r="Z18" s="404"/>
      <c r="AA18" s="546" t="str">
        <f>IF(AND(Q16="はい",B18=""),"×","○")</f>
        <v>○</v>
      </c>
      <c r="AC18" s="74"/>
    </row>
    <row r="19" spans="1:29" ht="18" customHeight="1" thickBot="1">
      <c r="A19" s="1548">
        <v>4</v>
      </c>
      <c r="B19" s="575" t="s">
        <v>1677</v>
      </c>
      <c r="C19" s="576"/>
      <c r="D19" s="576"/>
      <c r="E19" s="576"/>
      <c r="F19" s="577"/>
      <c r="G19" s="577"/>
      <c r="H19" s="577"/>
      <c r="I19" s="577"/>
      <c r="J19" s="577"/>
      <c r="K19" s="577"/>
      <c r="L19" s="577"/>
      <c r="M19" s="577"/>
      <c r="N19" s="577"/>
      <c r="O19" s="577"/>
      <c r="P19" s="577"/>
      <c r="Q19" s="486"/>
      <c r="R19" s="486"/>
      <c r="S19" s="486"/>
      <c r="T19" s="486"/>
      <c r="U19" s="486"/>
      <c r="V19" s="577"/>
      <c r="W19" s="577"/>
      <c r="X19" s="577"/>
      <c r="Y19" s="593"/>
      <c r="AC19" s="74"/>
    </row>
    <row r="20" spans="1:29" ht="53.25" customHeight="1" thickBot="1">
      <c r="A20" s="1549"/>
      <c r="B20" s="1560" t="s">
        <v>1839</v>
      </c>
      <c r="C20" s="1561"/>
      <c r="D20" s="1561"/>
      <c r="E20" s="1561"/>
      <c r="F20" s="1561"/>
      <c r="G20" s="1561"/>
      <c r="H20" s="1561"/>
      <c r="I20" s="1561"/>
      <c r="J20" s="1561"/>
      <c r="K20" s="1561"/>
      <c r="L20" s="1561"/>
      <c r="M20" s="1561"/>
      <c r="N20" s="1561"/>
      <c r="O20" s="1561"/>
      <c r="P20" s="1561"/>
      <c r="Q20" s="1561"/>
      <c r="R20" s="1561"/>
      <c r="S20" s="1561"/>
      <c r="T20" s="1561"/>
      <c r="U20" s="1561"/>
      <c r="V20" s="1561"/>
      <c r="W20" s="1561"/>
      <c r="X20" s="1561"/>
      <c r="Y20" s="1562"/>
      <c r="Z20" s="404"/>
      <c r="AC20" s="74"/>
    </row>
    <row r="21" spans="1:29" ht="18" customHeight="1" thickBot="1">
      <c r="A21" s="1548">
        <v>5</v>
      </c>
      <c r="B21" s="575" t="s">
        <v>919</v>
      </c>
      <c r="C21" s="576"/>
      <c r="D21" s="576"/>
      <c r="E21" s="576"/>
      <c r="F21" s="577"/>
      <c r="G21" s="577"/>
      <c r="H21" s="577"/>
      <c r="I21" s="577"/>
      <c r="J21" s="577"/>
      <c r="K21" s="577"/>
      <c r="L21" s="577"/>
      <c r="M21" s="577"/>
      <c r="N21" s="577"/>
      <c r="O21" s="577"/>
      <c r="P21" s="577"/>
      <c r="Q21" s="486"/>
      <c r="R21" s="486"/>
      <c r="S21" s="486"/>
      <c r="T21" s="486"/>
      <c r="U21" s="486"/>
      <c r="V21" s="577"/>
      <c r="W21" s="577"/>
      <c r="X21" s="577"/>
      <c r="Y21" s="593"/>
      <c r="AC21" s="74"/>
    </row>
    <row r="22" spans="1:29" ht="53.25" customHeight="1" thickBot="1">
      <c r="A22" s="1549"/>
      <c r="B22" s="1560" t="s">
        <v>1840</v>
      </c>
      <c r="C22" s="1561"/>
      <c r="D22" s="1561"/>
      <c r="E22" s="1561"/>
      <c r="F22" s="1561"/>
      <c r="G22" s="1561"/>
      <c r="H22" s="1561"/>
      <c r="I22" s="1561"/>
      <c r="J22" s="1561"/>
      <c r="K22" s="1561"/>
      <c r="L22" s="1561"/>
      <c r="M22" s="1561"/>
      <c r="N22" s="1561"/>
      <c r="O22" s="1561"/>
      <c r="P22" s="1561"/>
      <c r="Q22" s="1561"/>
      <c r="R22" s="1561"/>
      <c r="S22" s="1561"/>
      <c r="T22" s="1561"/>
      <c r="U22" s="1561"/>
      <c r="V22" s="1561"/>
      <c r="W22" s="1561"/>
      <c r="X22" s="1561"/>
      <c r="Y22" s="1562"/>
      <c r="Z22" s="404"/>
      <c r="AC22" s="74"/>
    </row>
    <row r="23" spans="1:29" ht="18" customHeight="1" thickBot="1">
      <c r="A23" s="1548">
        <v>6</v>
      </c>
      <c r="B23" s="575" t="s">
        <v>920</v>
      </c>
      <c r="C23" s="576"/>
      <c r="D23" s="576"/>
      <c r="E23" s="576"/>
      <c r="F23" s="602"/>
      <c r="G23" s="602"/>
      <c r="H23" s="602"/>
      <c r="I23" s="602"/>
      <c r="J23" s="602"/>
      <c r="K23" s="602"/>
      <c r="L23" s="602"/>
      <c r="M23" s="602"/>
      <c r="N23" s="602"/>
      <c r="O23" s="602"/>
      <c r="P23" s="602"/>
      <c r="Q23" s="603"/>
      <c r="R23" s="603"/>
      <c r="S23" s="603"/>
      <c r="T23" s="603"/>
      <c r="U23" s="603"/>
      <c r="V23" s="602"/>
      <c r="W23" s="602"/>
      <c r="X23" s="602"/>
      <c r="Y23" s="604"/>
      <c r="AC23" s="74"/>
    </row>
    <row r="24" spans="1:29" ht="53.25" customHeight="1" thickBot="1">
      <c r="A24" s="1549"/>
      <c r="B24" s="1552" t="s">
        <v>1841</v>
      </c>
      <c r="C24" s="1553"/>
      <c r="D24" s="1553"/>
      <c r="E24" s="1553"/>
      <c r="F24" s="1553"/>
      <c r="G24" s="1553"/>
      <c r="H24" s="1553"/>
      <c r="I24" s="1553"/>
      <c r="J24" s="1553"/>
      <c r="K24" s="1553"/>
      <c r="L24" s="1553"/>
      <c r="M24" s="1553"/>
      <c r="N24" s="1553"/>
      <c r="O24" s="1553"/>
      <c r="P24" s="1553"/>
      <c r="Q24" s="1553"/>
      <c r="R24" s="1553"/>
      <c r="S24" s="1553"/>
      <c r="T24" s="1553"/>
      <c r="U24" s="1553"/>
      <c r="V24" s="1553"/>
      <c r="W24" s="1553"/>
      <c r="X24" s="1553"/>
      <c r="Y24" s="1554"/>
      <c r="Z24" s="404"/>
      <c r="AC24" s="74"/>
    </row>
    <row r="25" spans="1:29" ht="18" customHeight="1" thickBot="1">
      <c r="A25" s="1548">
        <v>7</v>
      </c>
      <c r="B25" s="575" t="s">
        <v>921</v>
      </c>
      <c r="C25" s="576"/>
      <c r="D25" s="576"/>
      <c r="E25" s="576"/>
      <c r="F25" s="602"/>
      <c r="G25" s="602"/>
      <c r="H25" s="602"/>
      <c r="I25" s="602"/>
      <c r="J25" s="602"/>
      <c r="K25" s="602"/>
      <c r="L25" s="602"/>
      <c r="M25" s="602"/>
      <c r="N25" s="602"/>
      <c r="O25" s="602"/>
      <c r="P25" s="602"/>
      <c r="Q25" s="603"/>
      <c r="R25" s="603"/>
      <c r="S25" s="603"/>
      <c r="T25" s="603"/>
      <c r="U25" s="603"/>
      <c r="V25" s="602"/>
      <c r="W25" s="602"/>
      <c r="X25" s="602"/>
      <c r="Y25" s="604"/>
      <c r="AC25" s="74"/>
    </row>
    <row r="26" spans="1:29" ht="53.25" customHeight="1" thickBot="1">
      <c r="A26" s="1549"/>
      <c r="B26" s="1552" t="s">
        <v>1842</v>
      </c>
      <c r="C26" s="1556"/>
      <c r="D26" s="1556"/>
      <c r="E26" s="1556"/>
      <c r="F26" s="1556"/>
      <c r="G26" s="1556"/>
      <c r="H26" s="1556"/>
      <c r="I26" s="1556"/>
      <c r="J26" s="1556"/>
      <c r="K26" s="1556"/>
      <c r="L26" s="1556"/>
      <c r="M26" s="1556"/>
      <c r="N26" s="1556"/>
      <c r="O26" s="1556"/>
      <c r="P26" s="1556"/>
      <c r="Q26" s="1556"/>
      <c r="R26" s="1556"/>
      <c r="S26" s="1556"/>
      <c r="T26" s="1556"/>
      <c r="U26" s="1556"/>
      <c r="V26" s="1556"/>
      <c r="W26" s="1556"/>
      <c r="X26" s="1556"/>
      <c r="Y26" s="1557"/>
      <c r="Z26" s="404"/>
      <c r="AC26" s="74"/>
    </row>
    <row r="27" spans="1:29" ht="18" customHeight="1" thickBot="1">
      <c r="A27" s="1550">
        <v>8</v>
      </c>
      <c r="B27" s="605" t="s">
        <v>922</v>
      </c>
      <c r="C27" s="606"/>
      <c r="D27" s="606"/>
      <c r="E27" s="606"/>
      <c r="F27" s="607"/>
      <c r="G27" s="607"/>
      <c r="H27" s="607"/>
      <c r="I27" s="608"/>
      <c r="J27" s="608"/>
      <c r="K27" s="608"/>
      <c r="L27" s="608"/>
      <c r="M27" s="608"/>
      <c r="N27" s="608"/>
      <c r="O27" s="606"/>
      <c r="P27" s="607"/>
      <c r="Q27" s="607"/>
      <c r="R27" s="607"/>
      <c r="S27" s="607"/>
      <c r="T27" s="608"/>
      <c r="U27" s="606"/>
      <c r="V27" s="486"/>
      <c r="W27" s="486"/>
      <c r="X27" s="486"/>
      <c r="Y27" s="601"/>
      <c r="Z27" s="592"/>
      <c r="AA27" s="404"/>
      <c r="AC27" s="74"/>
    </row>
    <row r="28" spans="1:29" ht="53.25" customHeight="1" thickBot="1">
      <c r="A28" s="1551"/>
      <c r="B28" s="1555" t="s">
        <v>1781</v>
      </c>
      <c r="C28" s="1556"/>
      <c r="D28" s="1556"/>
      <c r="E28" s="1556"/>
      <c r="F28" s="1556"/>
      <c r="G28" s="1556"/>
      <c r="H28" s="1556"/>
      <c r="I28" s="1556"/>
      <c r="J28" s="1556"/>
      <c r="K28" s="1556"/>
      <c r="L28" s="1556"/>
      <c r="M28" s="1556"/>
      <c r="N28" s="1556"/>
      <c r="O28" s="1556"/>
      <c r="P28" s="1556"/>
      <c r="Q28" s="1556"/>
      <c r="R28" s="1556"/>
      <c r="S28" s="1556"/>
      <c r="T28" s="1556"/>
      <c r="U28" s="1556"/>
      <c r="V28" s="1556"/>
      <c r="W28" s="1556"/>
      <c r="X28" s="1556"/>
      <c r="Y28" s="1557"/>
      <c r="Z28" s="404"/>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sqref="A1:G1"/>
    </sheetView>
  </sheetViews>
  <sheetFormatPr defaultColWidth="9" defaultRowHeight="13.5"/>
  <cols>
    <col min="1" max="1" width="5.625" style="507" customWidth="1"/>
    <col min="2" max="2" width="34.25" style="507" customWidth="1"/>
    <col min="3" max="6" width="20.625" style="507" customWidth="1"/>
    <col min="7" max="7" width="11.375" style="507" customWidth="1"/>
    <col min="8" max="8" width="2.625" style="507" customWidth="1"/>
    <col min="9" max="10" width="6" style="507" hidden="1" customWidth="1"/>
    <col min="11" max="11" width="2.25" style="574" customWidth="1"/>
    <col min="12" max="12" width="82.75" style="651" bestFit="1" customWidth="1"/>
    <col min="13" max="14" width="0" style="507" hidden="1" customWidth="1"/>
    <col min="15" max="16384" width="9" style="507"/>
  </cols>
  <sheetData>
    <row r="1" spans="1:14" s="610" customFormat="1" ht="20.25" customHeight="1" thickBot="1">
      <c r="A1" s="1564" t="s">
        <v>923</v>
      </c>
      <c r="B1" s="1564"/>
      <c r="C1" s="1564"/>
      <c r="D1" s="1564"/>
      <c r="E1" s="1564"/>
      <c r="F1" s="1564"/>
      <c r="G1" s="1564"/>
      <c r="H1" s="609"/>
      <c r="I1" s="609"/>
      <c r="K1" s="82"/>
      <c r="L1" s="611"/>
    </row>
    <row r="2" spans="1:14" s="610" customFormat="1" ht="24.95" customHeight="1" thickTop="1" thickBot="1">
      <c r="A2" s="1275" t="s">
        <v>877</v>
      </c>
      <c r="B2" s="1275"/>
      <c r="C2" s="1275"/>
      <c r="D2" s="1275"/>
      <c r="E2" s="1275"/>
      <c r="F2" s="1297"/>
      <c r="G2" s="387" t="str">
        <f>IF(COUNTIF(I8:J36,"×")&gt;=1,"未入力あり","入力済")</f>
        <v>入力済</v>
      </c>
      <c r="H2" s="612"/>
      <c r="I2" s="613"/>
      <c r="J2" s="1563"/>
      <c r="K2" s="82"/>
      <c r="L2" s="611"/>
    </row>
    <row r="3" spans="1:14" s="610" customFormat="1" ht="5.0999999999999996" customHeight="1" thickTop="1">
      <c r="A3" s="614"/>
      <c r="B3" s="614"/>
      <c r="C3" s="614"/>
      <c r="D3" s="614"/>
      <c r="E3" s="614"/>
      <c r="F3" s="614"/>
      <c r="G3" s="615"/>
      <c r="H3" s="615"/>
      <c r="I3" s="615"/>
      <c r="J3" s="1563"/>
      <c r="K3" s="51"/>
      <c r="L3" s="611"/>
    </row>
    <row r="4" spans="1:14" s="610" customFormat="1" ht="20.25" customHeight="1">
      <c r="A4" s="614"/>
      <c r="B4" s="614"/>
      <c r="C4" s="614"/>
      <c r="D4" s="616" t="s">
        <v>924</v>
      </c>
      <c r="E4" s="1567" t="str">
        <f>表紙!E2</f>
        <v>公益財団法人日本生命済生会日本生命病院</v>
      </c>
      <c r="F4" s="1568"/>
      <c r="G4" s="1569"/>
      <c r="H4" s="617"/>
      <c r="I4" s="617"/>
      <c r="J4" s="1563"/>
      <c r="K4" s="82"/>
      <c r="L4" s="611"/>
    </row>
    <row r="5" spans="1:14" s="610" customFormat="1" ht="20.25" customHeight="1">
      <c r="A5" s="614"/>
      <c r="B5" s="614"/>
      <c r="C5" s="614"/>
      <c r="D5" s="1571" t="s">
        <v>1725</v>
      </c>
      <c r="E5" s="1571"/>
      <c r="F5" s="1571"/>
      <c r="J5" s="618"/>
      <c r="K5" s="82"/>
      <c r="L5" s="611"/>
    </row>
    <row r="6" spans="1:14" s="610" customFormat="1" ht="22.5" customHeight="1">
      <c r="A6" s="1565"/>
      <c r="B6" s="1565"/>
      <c r="C6" s="1565"/>
      <c r="D6" s="1565"/>
      <c r="E6" s="1565"/>
      <c r="F6" s="1565"/>
      <c r="G6" s="1565"/>
      <c r="H6" s="619"/>
      <c r="I6" s="619"/>
      <c r="J6" s="620"/>
      <c r="K6" s="621"/>
      <c r="L6" s="622" t="s">
        <v>204</v>
      </c>
    </row>
    <row r="7" spans="1:14" s="610" customFormat="1" ht="69.95" customHeight="1" thickBot="1">
      <c r="A7" s="1570" t="s">
        <v>925</v>
      </c>
      <c r="B7" s="1570"/>
      <c r="C7" s="1570"/>
      <c r="D7" s="1570"/>
      <c r="E7" s="1570"/>
      <c r="F7" s="1570"/>
      <c r="G7" s="1570"/>
      <c r="H7" s="619"/>
      <c r="I7" s="619"/>
      <c r="J7" s="620"/>
      <c r="K7" s="621"/>
      <c r="L7" s="130"/>
    </row>
    <row r="8" spans="1:14" s="610" customFormat="1" ht="20.100000000000001" customHeight="1" thickBot="1">
      <c r="A8" s="1" t="s">
        <v>926</v>
      </c>
      <c r="C8" s="287">
        <v>3297</v>
      </c>
      <c r="D8" s="623" t="s">
        <v>417</v>
      </c>
      <c r="I8" s="610" t="str">
        <f>IF(C8="","×","○")</f>
        <v>○</v>
      </c>
      <c r="J8" s="620"/>
      <c r="K8" s="621"/>
      <c r="L8" s="130"/>
      <c r="M8" s="624">
        <v>0</v>
      </c>
      <c r="N8" s="624">
        <v>9400</v>
      </c>
    </row>
    <row r="9" spans="1:14" ht="46.5" customHeight="1">
      <c r="A9" s="625" t="s">
        <v>927</v>
      </c>
      <c r="B9" s="3"/>
      <c r="D9" s="626"/>
      <c r="E9" s="626"/>
      <c r="F9" s="626"/>
      <c r="G9" s="626"/>
      <c r="H9" s="626"/>
      <c r="I9" s="626"/>
      <c r="J9" s="506"/>
      <c r="L9" s="130"/>
    </row>
    <row r="10" spans="1:14" ht="20.25" customHeight="1" thickBot="1">
      <c r="A10" s="627"/>
      <c r="B10" s="628" t="s">
        <v>928</v>
      </c>
      <c r="C10" s="629" t="s">
        <v>929</v>
      </c>
      <c r="D10" s="626"/>
      <c r="E10" s="626"/>
      <c r="F10" s="626"/>
      <c r="L10" s="130"/>
    </row>
    <row r="11" spans="1:14" ht="20.25" customHeight="1" thickBot="1">
      <c r="A11" s="627">
        <v>1</v>
      </c>
      <c r="B11" s="628" t="s">
        <v>930</v>
      </c>
      <c r="C11" s="287">
        <v>596</v>
      </c>
      <c r="D11" s="626"/>
      <c r="E11" s="626"/>
      <c r="F11" s="626"/>
      <c r="I11" s="610" t="str">
        <f>IF(C11="","×","○")</f>
        <v>○</v>
      </c>
      <c r="L11" s="130"/>
      <c r="M11" s="630">
        <v>0</v>
      </c>
      <c r="N11" s="631">
        <v>10000</v>
      </c>
    </row>
    <row r="12" spans="1:14" s="610" customFormat="1" ht="20.25" customHeight="1" thickBot="1">
      <c r="A12" s="627">
        <v>2</v>
      </c>
      <c r="B12" s="628" t="s">
        <v>931</v>
      </c>
      <c r="C12" s="287">
        <v>1</v>
      </c>
      <c r="D12" s="626"/>
      <c r="E12" s="626"/>
      <c r="F12" s="626"/>
      <c r="I12" s="610" t="str">
        <f>IF(C12="","×","○")</f>
        <v>○</v>
      </c>
      <c r="K12" s="632"/>
      <c r="L12" s="130"/>
      <c r="M12" s="624">
        <v>0</v>
      </c>
      <c r="N12" s="633">
        <v>2000</v>
      </c>
    </row>
    <row r="13" spans="1:14" s="610" customFormat="1" ht="20.25" customHeight="1" thickBot="1">
      <c r="A13" s="627">
        <v>3</v>
      </c>
      <c r="B13" s="628" t="s">
        <v>932</v>
      </c>
      <c r="C13" s="287">
        <v>4</v>
      </c>
      <c r="D13" s="626"/>
      <c r="E13" s="626"/>
      <c r="F13" s="626"/>
      <c r="I13" s="610" t="str">
        <f>IF(C13="","×","○")</f>
        <v>○</v>
      </c>
      <c r="J13" s="634"/>
      <c r="K13" s="635"/>
      <c r="L13" s="130"/>
      <c r="M13" s="624">
        <v>0</v>
      </c>
      <c r="N13" s="633">
        <v>1500</v>
      </c>
    </row>
    <row r="14" spans="1:14" s="610" customFormat="1" ht="20.25" customHeight="1">
      <c r="A14" s="636"/>
      <c r="B14" s="637" t="s">
        <v>933</v>
      </c>
      <c r="C14" s="638">
        <f>SUM(C11:C13)</f>
        <v>601</v>
      </c>
      <c r="D14" s="626"/>
      <c r="E14" s="626"/>
      <c r="F14" s="626"/>
      <c r="J14" s="634"/>
      <c r="K14" s="635"/>
      <c r="L14" s="130"/>
    </row>
    <row r="15" spans="1:14" s="610" customFormat="1" ht="20.100000000000001" customHeight="1">
      <c r="A15" s="1097" t="s">
        <v>1601</v>
      </c>
      <c r="B15" s="8"/>
      <c r="C15" s="8"/>
      <c r="D15" s="614"/>
      <c r="E15" s="614"/>
      <c r="F15" s="614"/>
      <c r="G15" s="614"/>
      <c r="H15" s="614"/>
      <c r="I15" s="614"/>
      <c r="J15" s="634"/>
      <c r="K15" s="635"/>
      <c r="L15" s="131"/>
    </row>
    <row r="16" spans="1:14" s="610" customFormat="1" ht="46.5" customHeight="1">
      <c r="A16" s="1566" t="s">
        <v>934</v>
      </c>
      <c r="B16" s="1566"/>
      <c r="C16" s="1566"/>
      <c r="D16" s="1566"/>
      <c r="E16" s="1566"/>
      <c r="F16" s="1566"/>
      <c r="G16" s="1566"/>
      <c r="H16" s="823"/>
      <c r="I16" s="639"/>
      <c r="J16" s="634"/>
      <c r="K16" s="635"/>
      <c r="L16" s="131"/>
    </row>
    <row r="17" spans="1:14">
      <c r="J17" s="634" t="s">
        <v>935</v>
      </c>
      <c r="K17" s="635"/>
      <c r="L17" s="131"/>
    </row>
    <row r="18" spans="1:14" s="610" customFormat="1" ht="20.25" customHeight="1" thickBot="1">
      <c r="A18" s="640"/>
      <c r="B18" s="641" t="s">
        <v>936</v>
      </c>
      <c r="C18" s="642" t="s">
        <v>937</v>
      </c>
      <c r="D18" s="1576" t="s">
        <v>936</v>
      </c>
      <c r="E18" s="1577"/>
      <c r="F18" s="642" t="s">
        <v>937</v>
      </c>
      <c r="J18" s="634"/>
      <c r="K18" s="635"/>
      <c r="L18" s="131"/>
    </row>
    <row r="19" spans="1:14" s="610" customFormat="1" ht="21" customHeight="1" thickBot="1">
      <c r="A19" s="643"/>
      <c r="B19" s="644" t="s">
        <v>938</v>
      </c>
      <c r="C19" s="287">
        <v>839</v>
      </c>
      <c r="D19" s="644" t="s">
        <v>939</v>
      </c>
      <c r="E19" s="644"/>
      <c r="F19" s="287">
        <v>96</v>
      </c>
      <c r="I19" s="610" t="str">
        <f t="shared" ref="I19:I25" si="0">IF(C19="","×","○")</f>
        <v>○</v>
      </c>
      <c r="J19" s="610" t="str">
        <f>IF(F19="","×","○")</f>
        <v>○</v>
      </c>
      <c r="K19" s="635"/>
      <c r="L19" s="131"/>
      <c r="M19" s="624">
        <v>0</v>
      </c>
      <c r="N19" s="633">
        <v>3000</v>
      </c>
    </row>
    <row r="20" spans="1:14" s="610" customFormat="1" ht="20.25" customHeight="1" thickBot="1">
      <c r="A20" s="643"/>
      <c r="B20" s="644" t="s">
        <v>940</v>
      </c>
      <c r="C20" s="287">
        <v>124</v>
      </c>
      <c r="D20" s="644" t="s">
        <v>941</v>
      </c>
      <c r="E20" s="644"/>
      <c r="F20" s="287">
        <v>511</v>
      </c>
      <c r="I20" s="610" t="str">
        <f t="shared" si="0"/>
        <v>○</v>
      </c>
      <c r="J20" s="610" t="str">
        <f t="shared" ref="J20:J33" si="1">IF(F20="","×","○")</f>
        <v>○</v>
      </c>
      <c r="K20" s="635"/>
      <c r="L20" s="131"/>
      <c r="M20" s="624">
        <v>0</v>
      </c>
      <c r="N20" s="633">
        <v>3000</v>
      </c>
    </row>
    <row r="21" spans="1:14" s="610" customFormat="1" ht="20.25" customHeight="1" thickBot="1">
      <c r="A21" s="643"/>
      <c r="B21" s="644" t="s">
        <v>942</v>
      </c>
      <c r="C21" s="287">
        <v>833</v>
      </c>
      <c r="D21" s="1574" t="s">
        <v>943</v>
      </c>
      <c r="E21" s="1575"/>
      <c r="F21" s="287">
        <v>41</v>
      </c>
      <c r="I21" s="610" t="str">
        <f t="shared" si="0"/>
        <v>○</v>
      </c>
      <c r="J21" s="610" t="str">
        <f t="shared" si="1"/>
        <v>○</v>
      </c>
      <c r="K21" s="635"/>
      <c r="L21" s="131"/>
      <c r="M21" s="624">
        <v>0</v>
      </c>
      <c r="N21" s="633">
        <v>3000</v>
      </c>
    </row>
    <row r="22" spans="1:14" s="610" customFormat="1" ht="20.25" customHeight="1" thickBot="1">
      <c r="A22" s="643"/>
      <c r="B22" s="1098" t="s">
        <v>1602</v>
      </c>
      <c r="C22" s="287">
        <v>5</v>
      </c>
      <c r="D22" s="1574" t="s">
        <v>944</v>
      </c>
      <c r="E22" s="1575"/>
      <c r="F22" s="287">
        <v>1</v>
      </c>
      <c r="I22" s="610" t="str">
        <f t="shared" si="0"/>
        <v>○</v>
      </c>
      <c r="J22" s="610" t="str">
        <f t="shared" si="1"/>
        <v>○</v>
      </c>
      <c r="K22" s="635"/>
      <c r="L22" s="131"/>
      <c r="M22" s="624">
        <v>0</v>
      </c>
      <c r="N22" s="633">
        <v>3000</v>
      </c>
    </row>
    <row r="23" spans="1:14" s="610" customFormat="1" ht="20.25" customHeight="1" thickBot="1">
      <c r="A23" s="643"/>
      <c r="B23" s="645" t="s">
        <v>945</v>
      </c>
      <c r="C23" s="287">
        <v>22</v>
      </c>
      <c r="D23" s="646" t="s">
        <v>946</v>
      </c>
      <c r="E23" s="647"/>
      <c r="F23" s="287">
        <v>529</v>
      </c>
      <c r="I23" s="610" t="str">
        <f t="shared" si="0"/>
        <v>○</v>
      </c>
      <c r="J23" s="610" t="str">
        <f t="shared" si="1"/>
        <v>○</v>
      </c>
      <c r="K23" s="635"/>
      <c r="L23" s="132"/>
      <c r="M23" s="624">
        <v>0</v>
      </c>
      <c r="N23" s="633">
        <v>3000</v>
      </c>
    </row>
    <row r="24" spans="1:14" s="610" customFormat="1" ht="20.25" customHeight="1" thickBot="1">
      <c r="A24" s="643"/>
      <c r="B24" s="645" t="s">
        <v>947</v>
      </c>
      <c r="C24" s="287">
        <v>55</v>
      </c>
      <c r="D24" s="646" t="s">
        <v>948</v>
      </c>
      <c r="E24" s="647"/>
      <c r="F24" s="287">
        <v>5</v>
      </c>
      <c r="I24" s="610" t="str">
        <f t="shared" si="0"/>
        <v>○</v>
      </c>
      <c r="J24" s="610" t="str">
        <f t="shared" si="1"/>
        <v>○</v>
      </c>
      <c r="K24" s="635"/>
      <c r="L24" s="131"/>
      <c r="M24" s="624">
        <v>0</v>
      </c>
      <c r="N24" s="633">
        <v>3000</v>
      </c>
    </row>
    <row r="25" spans="1:14" s="610" customFormat="1" ht="24" customHeight="1" thickBot="1">
      <c r="A25" s="643"/>
      <c r="B25" s="645" t="s">
        <v>949</v>
      </c>
      <c r="C25" s="287">
        <v>0</v>
      </c>
      <c r="D25" s="646" t="s">
        <v>950</v>
      </c>
      <c r="E25" s="644"/>
      <c r="F25" s="287">
        <v>17</v>
      </c>
      <c r="I25" s="610" t="str">
        <f t="shared" si="0"/>
        <v>○</v>
      </c>
      <c r="J25" s="610" t="str">
        <f t="shared" si="1"/>
        <v>○</v>
      </c>
      <c r="K25" s="635"/>
      <c r="L25" s="131"/>
      <c r="M25" s="624">
        <v>0</v>
      </c>
      <c r="N25" s="633">
        <v>3000</v>
      </c>
    </row>
    <row r="26" spans="1:14" s="610" customFormat="1" ht="24" customHeight="1" thickBot="1">
      <c r="A26" s="643"/>
      <c r="B26" s="644" t="s">
        <v>951</v>
      </c>
      <c r="C26" s="287">
        <v>7</v>
      </c>
      <c r="D26" s="646" t="s">
        <v>952</v>
      </c>
      <c r="E26" s="644"/>
      <c r="F26" s="287">
        <v>216</v>
      </c>
      <c r="I26" s="610" t="str">
        <f t="shared" ref="I26:I36" si="2">IF(C26="","×","○")</f>
        <v>○</v>
      </c>
      <c r="J26" s="610" t="str">
        <f t="shared" si="1"/>
        <v>○</v>
      </c>
      <c r="K26" s="635"/>
      <c r="L26" s="131"/>
      <c r="M26" s="624">
        <v>0</v>
      </c>
      <c r="N26" s="633">
        <v>3000</v>
      </c>
    </row>
    <row r="27" spans="1:14" s="610" customFormat="1" ht="24" customHeight="1" thickBot="1">
      <c r="A27" s="643"/>
      <c r="B27" s="644" t="s">
        <v>953</v>
      </c>
      <c r="C27" s="287">
        <v>1</v>
      </c>
      <c r="D27" s="646" t="s">
        <v>954</v>
      </c>
      <c r="E27" s="644"/>
      <c r="F27" s="287">
        <v>257</v>
      </c>
      <c r="I27" s="610" t="str">
        <f t="shared" si="2"/>
        <v>○</v>
      </c>
      <c r="J27" s="610" t="str">
        <f t="shared" si="1"/>
        <v>○</v>
      </c>
      <c r="K27" s="635"/>
      <c r="L27" s="131"/>
      <c r="M27" s="624">
        <v>0</v>
      </c>
      <c r="N27" s="633">
        <v>3000</v>
      </c>
    </row>
    <row r="28" spans="1:14" s="610" customFormat="1" ht="24" customHeight="1" thickBot="1">
      <c r="A28" s="643"/>
      <c r="B28" s="644" t="s">
        <v>955</v>
      </c>
      <c r="C28" s="287">
        <v>27</v>
      </c>
      <c r="D28" s="646" t="s">
        <v>956</v>
      </c>
      <c r="E28" s="644"/>
      <c r="F28" s="287">
        <v>34</v>
      </c>
      <c r="I28" s="610" t="str">
        <f t="shared" si="2"/>
        <v>○</v>
      </c>
      <c r="J28" s="610" t="str">
        <f t="shared" si="1"/>
        <v>○</v>
      </c>
      <c r="K28" s="635"/>
      <c r="L28" s="131"/>
      <c r="M28" s="624">
        <v>0</v>
      </c>
      <c r="N28" s="633">
        <v>3000</v>
      </c>
    </row>
    <row r="29" spans="1:14" s="610" customFormat="1" ht="24" customHeight="1" thickBot="1">
      <c r="A29" s="643"/>
      <c r="B29" s="644" t="s">
        <v>957</v>
      </c>
      <c r="C29" s="287">
        <v>0</v>
      </c>
      <c r="D29" s="646" t="s">
        <v>958</v>
      </c>
      <c r="E29" s="644"/>
      <c r="F29" s="287">
        <v>86</v>
      </c>
      <c r="I29" s="610" t="str">
        <f t="shared" si="2"/>
        <v>○</v>
      </c>
      <c r="J29" s="610" t="str">
        <f t="shared" si="1"/>
        <v>○</v>
      </c>
      <c r="K29" s="635"/>
      <c r="L29" s="131"/>
      <c r="M29" s="624">
        <v>0</v>
      </c>
      <c r="N29" s="633">
        <v>3000</v>
      </c>
    </row>
    <row r="30" spans="1:14" s="610" customFormat="1" ht="24" customHeight="1" thickBot="1">
      <c r="A30" s="643"/>
      <c r="B30" s="644" t="s">
        <v>959</v>
      </c>
      <c r="C30" s="287">
        <v>0</v>
      </c>
      <c r="D30" s="646" t="s">
        <v>960</v>
      </c>
      <c r="E30" s="644"/>
      <c r="F30" s="287">
        <v>3</v>
      </c>
      <c r="I30" s="610" t="str">
        <f t="shared" si="2"/>
        <v>○</v>
      </c>
      <c r="J30" s="610" t="str">
        <f t="shared" si="1"/>
        <v>○</v>
      </c>
      <c r="K30" s="635"/>
      <c r="L30" s="131"/>
      <c r="M30" s="624">
        <v>0</v>
      </c>
      <c r="N30" s="633">
        <v>3000</v>
      </c>
    </row>
    <row r="31" spans="1:14" s="610" customFormat="1" ht="24" customHeight="1" thickBot="1">
      <c r="A31" s="643"/>
      <c r="B31" s="644" t="s">
        <v>961</v>
      </c>
      <c r="C31" s="287">
        <v>67</v>
      </c>
      <c r="D31" s="646" t="s">
        <v>962</v>
      </c>
      <c r="E31" s="644"/>
      <c r="F31" s="287">
        <v>1</v>
      </c>
      <c r="I31" s="610" t="str">
        <f t="shared" si="2"/>
        <v>○</v>
      </c>
      <c r="J31" s="610" t="str">
        <f t="shared" si="1"/>
        <v>○</v>
      </c>
      <c r="K31" s="635"/>
      <c r="L31" s="131"/>
      <c r="M31" s="624">
        <v>0</v>
      </c>
      <c r="N31" s="633">
        <v>3000</v>
      </c>
    </row>
    <row r="32" spans="1:14" s="610" customFormat="1" ht="24" customHeight="1" thickBot="1">
      <c r="A32" s="643"/>
      <c r="B32" s="644" t="s">
        <v>963</v>
      </c>
      <c r="C32" s="287">
        <v>348</v>
      </c>
      <c r="D32" s="646" t="s">
        <v>964</v>
      </c>
      <c r="E32" s="644"/>
      <c r="F32" s="287">
        <v>0</v>
      </c>
      <c r="I32" s="610" t="str">
        <f t="shared" si="2"/>
        <v>○</v>
      </c>
      <c r="J32" s="610" t="str">
        <f t="shared" si="1"/>
        <v>○</v>
      </c>
      <c r="K32" s="632"/>
      <c r="L32" s="131"/>
      <c r="M32" s="624">
        <v>0</v>
      </c>
      <c r="N32" s="633">
        <v>3000</v>
      </c>
    </row>
    <row r="33" spans="1:14" s="610" customFormat="1" ht="24" customHeight="1" thickBot="1">
      <c r="A33" s="643"/>
      <c r="B33" s="644" t="s">
        <v>965</v>
      </c>
      <c r="C33" s="287">
        <v>29</v>
      </c>
      <c r="D33" s="646" t="s">
        <v>966</v>
      </c>
      <c r="E33" s="644"/>
      <c r="F33" s="287">
        <v>23</v>
      </c>
      <c r="I33" s="610" t="str">
        <f t="shared" si="2"/>
        <v>○</v>
      </c>
      <c r="J33" s="610" t="str">
        <f t="shared" si="1"/>
        <v>○</v>
      </c>
      <c r="K33" s="632"/>
      <c r="L33" s="131"/>
      <c r="M33" s="624">
        <v>0</v>
      </c>
      <c r="N33" s="633">
        <v>3000</v>
      </c>
    </row>
    <row r="34" spans="1:14" s="610" customFormat="1" ht="24" customHeight="1" thickBot="1">
      <c r="A34" s="643"/>
      <c r="B34" s="644" t="s">
        <v>967</v>
      </c>
      <c r="C34" s="287">
        <v>1</v>
      </c>
      <c r="D34" s="1572"/>
      <c r="E34" s="1573"/>
      <c r="F34" s="287"/>
      <c r="I34" s="610" t="str">
        <f t="shared" si="2"/>
        <v>○</v>
      </c>
      <c r="K34" s="632"/>
      <c r="L34" s="131"/>
      <c r="M34" s="624">
        <v>0</v>
      </c>
      <c r="N34" s="633">
        <v>3000</v>
      </c>
    </row>
    <row r="35" spans="1:14" s="610" customFormat="1" ht="24" customHeight="1" thickBot="1">
      <c r="A35" s="643"/>
      <c r="B35" s="644" t="s">
        <v>968</v>
      </c>
      <c r="C35" s="287">
        <v>679</v>
      </c>
      <c r="D35" s="1572"/>
      <c r="E35" s="1573"/>
      <c r="F35" s="287"/>
      <c r="I35" s="610" t="str">
        <f t="shared" si="2"/>
        <v>○</v>
      </c>
      <c r="K35" s="632"/>
      <c r="L35" s="131"/>
      <c r="M35" s="624">
        <v>0</v>
      </c>
      <c r="N35" s="633">
        <v>3000</v>
      </c>
    </row>
    <row r="36" spans="1:14" s="626" customFormat="1" ht="24" customHeight="1" thickBot="1">
      <c r="A36" s="643"/>
      <c r="B36" s="644" t="s">
        <v>969</v>
      </c>
      <c r="C36" s="287">
        <v>287</v>
      </c>
      <c r="D36" s="1572"/>
      <c r="E36" s="1573"/>
      <c r="F36" s="287"/>
      <c r="I36" s="610" t="str">
        <f t="shared" si="2"/>
        <v>○</v>
      </c>
      <c r="J36" s="610"/>
      <c r="K36" s="648"/>
      <c r="L36" s="131"/>
      <c r="M36" s="624">
        <v>0</v>
      </c>
      <c r="N36" s="633">
        <v>3000</v>
      </c>
    </row>
    <row r="37" spans="1:14" ht="20.25" customHeight="1">
      <c r="A37" s="614"/>
      <c r="B37" s="649"/>
      <c r="C37" s="650"/>
      <c r="D37" s="614"/>
      <c r="E37" s="614"/>
      <c r="F37" s="614"/>
      <c r="G37" s="614"/>
      <c r="H37" s="614"/>
      <c r="I37" s="614"/>
      <c r="L37" s="133"/>
    </row>
    <row r="38" spans="1:14">
      <c r="J38" s="634" t="s">
        <v>970</v>
      </c>
      <c r="K38" s="635"/>
    </row>
    <row r="39" spans="1:14">
      <c r="J39" s="634" t="s">
        <v>971</v>
      </c>
      <c r="K39" s="635"/>
    </row>
    <row r="40" spans="1:14">
      <c r="J40" s="634" t="s">
        <v>972</v>
      </c>
      <c r="K40" s="635"/>
    </row>
    <row r="41" spans="1:14">
      <c r="J41" s="634" t="s">
        <v>973</v>
      </c>
      <c r="K41" s="635"/>
    </row>
    <row r="42" spans="1:14">
      <c r="J42" s="634" t="s">
        <v>974</v>
      </c>
      <c r="K42" s="635"/>
    </row>
    <row r="43" spans="1:14">
      <c r="J43" s="634" t="s">
        <v>975</v>
      </c>
      <c r="K43" s="635"/>
    </row>
    <row r="44" spans="1:14">
      <c r="J44" s="634" t="s">
        <v>935</v>
      </c>
      <c r="K44" s="635"/>
    </row>
    <row r="45" spans="1:14">
      <c r="J45" s="634" t="s">
        <v>976</v>
      </c>
      <c r="K45" s="635"/>
    </row>
    <row r="46" spans="1:14">
      <c r="J46" s="634" t="s">
        <v>977</v>
      </c>
      <c r="K46" s="635"/>
    </row>
    <row r="47" spans="1:14">
      <c r="J47" s="634" t="s">
        <v>978</v>
      </c>
      <c r="K47" s="635"/>
    </row>
    <row r="48" spans="1:14">
      <c r="J48" s="634" t="s">
        <v>979</v>
      </c>
      <c r="K48" s="635"/>
    </row>
    <row r="49" spans="10:11">
      <c r="J49" s="634" t="s">
        <v>980</v>
      </c>
      <c r="K49" s="635"/>
    </row>
    <row r="50" spans="10:11">
      <c r="J50" s="634" t="s">
        <v>981</v>
      </c>
      <c r="K50" s="635"/>
    </row>
    <row r="51" spans="10:11">
      <c r="J51" s="634" t="s">
        <v>982</v>
      </c>
      <c r="K51" s="635"/>
    </row>
    <row r="52" spans="10:11">
      <c r="J52" s="634" t="s">
        <v>983</v>
      </c>
      <c r="K52" s="635"/>
    </row>
    <row r="53" spans="10:11">
      <c r="J53" s="634" t="s">
        <v>984</v>
      </c>
      <c r="K53" s="635"/>
    </row>
    <row r="54" spans="10:11">
      <c r="J54" s="634" t="s">
        <v>985</v>
      </c>
      <c r="K54" s="635"/>
    </row>
    <row r="55" spans="10:11">
      <c r="J55" s="634" t="s">
        <v>986</v>
      </c>
      <c r="K55" s="635"/>
    </row>
    <row r="56" spans="10:11">
      <c r="J56" s="634" t="s">
        <v>987</v>
      </c>
      <c r="K56" s="635"/>
    </row>
    <row r="57" spans="10:11">
      <c r="J57" s="634" t="s">
        <v>988</v>
      </c>
      <c r="K57" s="635"/>
    </row>
    <row r="58" spans="10:11">
      <c r="J58" s="634" t="s">
        <v>989</v>
      </c>
      <c r="K58" s="635"/>
    </row>
    <row r="59" spans="10:11">
      <c r="J59" s="634" t="s">
        <v>990</v>
      </c>
      <c r="K59" s="635"/>
    </row>
    <row r="60" spans="10:11">
      <c r="J60" s="634" t="s">
        <v>991</v>
      </c>
      <c r="K60" s="635"/>
    </row>
    <row r="61" spans="10:11">
      <c r="J61" s="634" t="s">
        <v>992</v>
      </c>
      <c r="K61" s="635"/>
    </row>
    <row r="62" spans="10:11">
      <c r="J62" s="634" t="s">
        <v>993</v>
      </c>
      <c r="K62" s="635"/>
    </row>
    <row r="63" spans="10:11">
      <c r="J63" s="634" t="s">
        <v>994</v>
      </c>
      <c r="K63" s="635"/>
    </row>
    <row r="64" spans="10:11">
      <c r="J64" s="634" t="s">
        <v>995</v>
      </c>
      <c r="K64" s="63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6" customWidth="1"/>
    <col min="2" max="2" width="35.625" style="436" customWidth="1"/>
    <col min="3" max="4" width="10.625" style="436" customWidth="1"/>
    <col min="5" max="13" width="2.625" style="436" customWidth="1"/>
    <col min="14" max="14" width="1.625" style="436" customWidth="1"/>
    <col min="15" max="22" width="2.625" style="436" customWidth="1"/>
    <col min="23" max="23" width="10.625" style="436" customWidth="1"/>
    <col min="24" max="24" width="2.625" style="507" customWidth="1"/>
    <col min="25" max="25" width="6" style="507" hidden="1" customWidth="1"/>
    <col min="26" max="26" width="2.25" style="411" customWidth="1"/>
    <col min="27" max="27" width="82.75" style="651" bestFit="1" customWidth="1"/>
    <col min="28" max="28" width="10.875" style="436" customWidth="1"/>
    <col min="29" max="29" width="20.125" style="436" customWidth="1"/>
    <col min="30" max="32" width="9" style="436"/>
    <col min="33" max="33" width="8.875" style="436" customWidth="1"/>
    <col min="34" max="16384" width="9" style="436"/>
  </cols>
  <sheetData>
    <row r="1" spans="1:38" s="652" customFormat="1" ht="22.5" customHeight="1" thickBot="1">
      <c r="A1" s="1582" t="s">
        <v>996</v>
      </c>
      <c r="B1" s="1582"/>
      <c r="C1" s="1582"/>
      <c r="D1" s="1582"/>
      <c r="E1" s="1582"/>
      <c r="F1" s="1582"/>
      <c r="G1" s="1582"/>
      <c r="H1" s="1582"/>
      <c r="I1" s="1582"/>
      <c r="J1" s="1582"/>
      <c r="K1" s="1582"/>
      <c r="L1" s="1582"/>
      <c r="M1" s="1582"/>
      <c r="N1" s="1582"/>
      <c r="O1" s="1582"/>
      <c r="P1" s="1582"/>
      <c r="Q1" s="1582"/>
      <c r="R1" s="1582"/>
      <c r="S1" s="1582"/>
      <c r="T1" s="1582"/>
      <c r="U1" s="1582"/>
      <c r="V1" s="1582"/>
      <c r="W1" s="1582"/>
      <c r="Z1" s="82"/>
      <c r="AA1" s="611"/>
      <c r="AB1" s="653"/>
      <c r="AC1" s="654"/>
      <c r="AD1" s="655"/>
      <c r="AE1" s="655"/>
      <c r="AF1" s="655"/>
      <c r="AG1" s="655"/>
      <c r="AH1" s="655"/>
      <c r="AI1" s="655"/>
      <c r="AJ1" s="655"/>
      <c r="AK1" s="655"/>
    </row>
    <row r="2" spans="1:38" s="652" customFormat="1" ht="24.95" customHeight="1" thickTop="1" thickBot="1">
      <c r="A2" s="1275" t="s">
        <v>832</v>
      </c>
      <c r="B2" s="1275"/>
      <c r="C2" s="1275"/>
      <c r="D2" s="1275"/>
      <c r="E2" s="1275"/>
      <c r="F2" s="1275"/>
      <c r="G2" s="1275"/>
      <c r="H2" s="1275"/>
      <c r="I2" s="1275"/>
      <c r="J2" s="1275"/>
      <c r="K2" s="1275"/>
      <c r="L2" s="1275"/>
      <c r="M2" s="1275"/>
      <c r="N2" s="1275"/>
      <c r="O2" s="1275"/>
      <c r="P2" s="1275"/>
      <c r="Q2" s="1275"/>
      <c r="R2" s="1275"/>
      <c r="S2" s="1275"/>
      <c r="T2" s="1275"/>
      <c r="U2" s="1275"/>
      <c r="V2" s="1297"/>
      <c r="W2" s="387" t="str">
        <f>IF(COUNTIF(Y6:Y17,"×")&gt;=1,"未入力あり","入力済")</f>
        <v>入力済</v>
      </c>
      <c r="X2" s="656"/>
      <c r="Y2" s="656"/>
      <c r="Z2" s="82"/>
      <c r="AA2" s="657"/>
      <c r="AB2" s="653"/>
      <c r="AC2" s="654"/>
      <c r="AD2" s="655"/>
      <c r="AE2" s="655"/>
      <c r="AF2" s="655"/>
      <c r="AG2" s="655"/>
      <c r="AH2" s="655"/>
      <c r="AI2" s="655"/>
      <c r="AJ2" s="655"/>
      <c r="AK2" s="655"/>
    </row>
    <row r="3" spans="1:38" s="652" customFormat="1" ht="5.0999999999999996" customHeight="1" thickTop="1">
      <c r="B3" s="658" t="s">
        <v>430</v>
      </c>
      <c r="C3" s="658"/>
      <c r="D3" s="658"/>
      <c r="E3" s="658"/>
      <c r="F3" s="658"/>
      <c r="G3" s="658"/>
      <c r="H3" s="658"/>
      <c r="I3" s="658"/>
      <c r="J3" s="658"/>
      <c r="K3" s="658"/>
      <c r="L3" s="658"/>
      <c r="M3" s="658"/>
      <c r="N3" s="658"/>
      <c r="O3" s="658"/>
      <c r="P3" s="658"/>
      <c r="Q3" s="658"/>
      <c r="R3" s="658"/>
      <c r="S3" s="658"/>
      <c r="T3" s="658"/>
      <c r="U3" s="658"/>
      <c r="V3" s="658"/>
      <c r="W3" s="658"/>
      <c r="X3" s="610"/>
      <c r="Y3" s="610"/>
      <c r="Z3" s="51"/>
      <c r="AA3" s="657"/>
      <c r="AB3" s="658"/>
      <c r="AF3" s="1578"/>
      <c r="AG3" s="1578"/>
      <c r="AH3" s="1578"/>
      <c r="AI3" s="1578"/>
      <c r="AJ3" s="1578"/>
      <c r="AK3" s="1578"/>
      <c r="AL3" s="1578"/>
    </row>
    <row r="4" spans="1:38" ht="20.25" customHeight="1">
      <c r="D4" s="453" t="s">
        <v>725</v>
      </c>
      <c r="E4" s="1276" t="str">
        <f>表紙!E2</f>
        <v>公益財団法人日本生命済生会日本生命病院</v>
      </c>
      <c r="F4" s="1579"/>
      <c r="G4" s="1579"/>
      <c r="H4" s="1579"/>
      <c r="I4" s="1579"/>
      <c r="J4" s="1579"/>
      <c r="K4" s="1579"/>
      <c r="L4" s="1579"/>
      <c r="M4" s="1579"/>
      <c r="N4" s="1579"/>
      <c r="O4" s="1579"/>
      <c r="P4" s="1579"/>
      <c r="Q4" s="1579"/>
      <c r="R4" s="1579"/>
      <c r="S4" s="1579"/>
      <c r="T4" s="1579"/>
      <c r="U4" s="1579"/>
      <c r="V4" s="1579"/>
      <c r="W4" s="1277"/>
      <c r="X4" s="610"/>
      <c r="Y4" s="610"/>
      <c r="Z4" s="82"/>
    </row>
    <row r="5" spans="1:38" ht="20.25" customHeight="1" thickBot="1">
      <c r="D5" s="1099" t="s">
        <v>878</v>
      </c>
      <c r="E5" s="49" t="str">
        <f>別紙1未充足要件!E5</f>
        <v>令和７年９月１日時点</v>
      </c>
      <c r="F5" s="49"/>
      <c r="G5" s="49"/>
      <c r="H5" s="49"/>
      <c r="I5" s="49"/>
      <c r="J5" s="49"/>
      <c r="K5" s="49"/>
      <c r="L5" s="49"/>
      <c r="M5" s="574"/>
      <c r="N5" s="574"/>
      <c r="O5" s="574"/>
      <c r="P5" s="574"/>
      <c r="Q5" s="574"/>
      <c r="R5" s="574"/>
      <c r="S5" s="574"/>
      <c r="T5" s="574"/>
      <c r="U5" s="574"/>
      <c r="V5" s="574"/>
      <c r="W5" s="574"/>
      <c r="X5" s="620"/>
      <c r="Y5" s="620"/>
      <c r="Z5" s="414"/>
      <c r="AA5" s="138" t="s">
        <v>204</v>
      </c>
      <c r="AB5" s="660"/>
      <c r="AC5" s="660"/>
    </row>
    <row r="6" spans="1:38" ht="30" customHeight="1" thickBot="1">
      <c r="A6" s="509">
        <v>1</v>
      </c>
      <c r="B6" s="661" t="s">
        <v>997</v>
      </c>
      <c r="C6" s="1424" t="s">
        <v>1782</v>
      </c>
      <c r="D6" s="1425"/>
      <c r="E6" s="1425"/>
      <c r="F6" s="1425"/>
      <c r="G6" s="1425"/>
      <c r="H6" s="1425"/>
      <c r="I6" s="1425"/>
      <c r="J6" s="1425"/>
      <c r="K6" s="1425"/>
      <c r="L6" s="1425"/>
      <c r="M6" s="1425"/>
      <c r="N6" s="1425"/>
      <c r="O6" s="1425"/>
      <c r="P6" s="1425"/>
      <c r="Q6" s="1425"/>
      <c r="R6" s="1425"/>
      <c r="S6" s="1425"/>
      <c r="T6" s="1425"/>
      <c r="U6" s="1425"/>
      <c r="V6" s="1425"/>
      <c r="W6" s="1429"/>
      <c r="X6" s="620"/>
      <c r="Y6" s="620" t="str">
        <f>IF(C6="","×","○")</f>
        <v>○</v>
      </c>
      <c r="Z6" s="662"/>
      <c r="AA6" s="124"/>
      <c r="AB6" s="663"/>
    </row>
    <row r="7" spans="1:38" ht="25.5" customHeight="1" thickBot="1">
      <c r="A7" s="509">
        <v>2</v>
      </c>
      <c r="B7" s="1580" t="s">
        <v>998</v>
      </c>
      <c r="C7" s="1581"/>
      <c r="D7" s="1583" t="s">
        <v>1769</v>
      </c>
      <c r="E7" s="1584"/>
      <c r="F7" s="1584"/>
      <c r="G7" s="1584"/>
      <c r="H7" s="1584"/>
      <c r="I7" s="1584"/>
      <c r="J7" s="1584"/>
      <c r="K7" s="1584"/>
      <c r="L7" s="1584"/>
      <c r="M7" s="1585"/>
      <c r="N7" s="1361" t="s">
        <v>848</v>
      </c>
      <c r="O7" s="1361"/>
      <c r="P7" s="1361"/>
      <c r="Q7" s="1365"/>
      <c r="R7" s="1366"/>
      <c r="S7" s="1366"/>
      <c r="T7" s="1366"/>
      <c r="U7" s="1366"/>
      <c r="V7" s="1366"/>
      <c r="W7" s="1367"/>
      <c r="X7" s="610"/>
      <c r="Y7" s="620" t="str">
        <f>IF(D7="","×","○")</f>
        <v>○</v>
      </c>
      <c r="AA7" s="124"/>
      <c r="AB7" s="663"/>
    </row>
    <row r="8" spans="1:38" ht="25.5" customHeight="1" thickBot="1">
      <c r="A8" s="1550">
        <v>3</v>
      </c>
      <c r="B8" s="664" t="s">
        <v>999</v>
      </c>
      <c r="C8" s="36" t="s">
        <v>1784</v>
      </c>
      <c r="D8" s="665"/>
      <c r="E8" s="666"/>
      <c r="F8" s="666"/>
      <c r="G8" s="666"/>
      <c r="H8" s="666"/>
      <c r="I8" s="666"/>
      <c r="J8" s="666"/>
      <c r="K8" s="666"/>
      <c r="L8" s="666"/>
      <c r="M8" s="666"/>
      <c r="N8" s="666"/>
      <c r="O8" s="666"/>
      <c r="P8" s="666"/>
      <c r="Q8" s="666"/>
      <c r="R8" s="666"/>
      <c r="S8" s="666"/>
      <c r="T8" s="666"/>
      <c r="U8" s="666"/>
      <c r="V8" s="666"/>
      <c r="W8" s="667"/>
      <c r="X8" s="610"/>
      <c r="Y8" s="620" t="str">
        <f>IF(C8="","×","○")</f>
        <v>○</v>
      </c>
      <c r="Z8" s="662"/>
      <c r="AA8" s="134"/>
      <c r="AB8" s="462"/>
    </row>
    <row r="9" spans="1:38" ht="25.5" customHeight="1" thickBot="1">
      <c r="A9" s="1550"/>
      <c r="B9" s="668" t="s">
        <v>1000</v>
      </c>
      <c r="C9" s="36" t="s">
        <v>875</v>
      </c>
      <c r="D9" s="669"/>
      <c r="W9" s="520"/>
      <c r="X9" s="610"/>
      <c r="Y9" s="620" t="str">
        <f>IF(AND(C8="実施",C9=""),"×","○")</f>
        <v>○</v>
      </c>
      <c r="AA9" s="134"/>
      <c r="AB9" s="462"/>
    </row>
    <row r="10" spans="1:38" ht="25.5" customHeight="1" thickBot="1">
      <c r="A10" s="1550">
        <v>4</v>
      </c>
      <c r="B10" s="670" t="s">
        <v>1001</v>
      </c>
      <c r="C10" s="36" t="s">
        <v>1784</v>
      </c>
      <c r="D10" s="671"/>
      <c r="E10" s="672"/>
      <c r="F10" s="672"/>
      <c r="G10" s="672"/>
      <c r="H10" s="672"/>
      <c r="I10" s="672"/>
      <c r="J10" s="672"/>
      <c r="K10" s="672"/>
      <c r="L10" s="672"/>
      <c r="M10" s="672"/>
      <c r="N10" s="672"/>
      <c r="O10" s="672"/>
      <c r="P10" s="672"/>
      <c r="Q10" s="672"/>
      <c r="R10" s="672"/>
      <c r="S10" s="672"/>
      <c r="T10" s="672"/>
      <c r="U10" s="672"/>
      <c r="V10" s="672"/>
      <c r="W10" s="673"/>
      <c r="X10" s="610"/>
      <c r="Y10" s="620" t="str">
        <f>IF(C10="","×","○")</f>
        <v>○</v>
      </c>
      <c r="Z10" s="662"/>
      <c r="AA10" s="134"/>
      <c r="AB10" s="462"/>
    </row>
    <row r="11" spans="1:38" ht="25.5" customHeight="1" thickBot="1">
      <c r="A11" s="1550"/>
      <c r="B11" s="1586" t="s">
        <v>1002</v>
      </c>
      <c r="C11" s="1587"/>
      <c r="D11" s="1583" t="s">
        <v>1769</v>
      </c>
      <c r="E11" s="1584"/>
      <c r="F11" s="1584"/>
      <c r="G11" s="1584"/>
      <c r="H11" s="1584"/>
      <c r="I11" s="1584"/>
      <c r="J11" s="1584"/>
      <c r="K11" s="1584"/>
      <c r="L11" s="1584"/>
      <c r="M11" s="1585"/>
      <c r="N11" s="1383" t="s">
        <v>848</v>
      </c>
      <c r="O11" s="1384"/>
      <c r="P11" s="1385"/>
      <c r="Q11" s="1365"/>
      <c r="R11" s="1366"/>
      <c r="S11" s="1366"/>
      <c r="T11" s="1366"/>
      <c r="U11" s="1366"/>
      <c r="V11" s="1366"/>
      <c r="W11" s="1367"/>
      <c r="Y11" s="620" t="str">
        <f>IF(AND(C10="実施",D11=""),"×","○")</f>
        <v>○</v>
      </c>
      <c r="AA11" s="134"/>
      <c r="AB11" s="663"/>
    </row>
    <row r="12" spans="1:38" ht="25.5" customHeight="1" thickBot="1">
      <c r="A12" s="1550"/>
      <c r="B12" s="668" t="s">
        <v>1003</v>
      </c>
      <c r="C12" s="36" t="s">
        <v>875</v>
      </c>
      <c r="F12" s="674"/>
      <c r="H12" s="674"/>
      <c r="I12" s="674"/>
      <c r="K12" s="674"/>
      <c r="M12" s="674"/>
      <c r="N12" s="674"/>
      <c r="P12" s="674"/>
      <c r="R12" s="674"/>
      <c r="S12" s="674"/>
      <c r="U12" s="674"/>
      <c r="W12" s="675"/>
      <c r="X12" s="610"/>
      <c r="Y12" s="620" t="str">
        <f>IF(AND(C10="実施",C12=""),"×","○")</f>
        <v>○</v>
      </c>
      <c r="AA12" s="134"/>
      <c r="AB12" s="663"/>
    </row>
    <row r="13" spans="1:38" ht="25.5" customHeight="1" thickBot="1">
      <c r="A13" s="1550"/>
      <c r="B13" s="676" t="s">
        <v>1004</v>
      </c>
      <c r="C13" s="36" t="s">
        <v>1785</v>
      </c>
      <c r="D13" s="677"/>
      <c r="E13" s="678"/>
      <c r="F13" s="678"/>
      <c r="G13" s="678"/>
      <c r="H13" s="678"/>
      <c r="I13" s="678"/>
      <c r="J13" s="678"/>
      <c r="K13" s="678"/>
      <c r="L13" s="678"/>
      <c r="M13" s="678"/>
      <c r="N13" s="678"/>
      <c r="O13" s="678"/>
      <c r="P13" s="678"/>
      <c r="Q13" s="678"/>
      <c r="R13" s="678"/>
      <c r="S13" s="678"/>
      <c r="T13" s="678"/>
      <c r="U13" s="678"/>
      <c r="V13" s="678"/>
      <c r="W13" s="679"/>
      <c r="Y13" s="620" t="str">
        <f>IF(C13="","×","○")</f>
        <v>○</v>
      </c>
      <c r="AA13" s="134"/>
      <c r="AB13" s="663"/>
    </row>
    <row r="14" spans="1:38" ht="25.5" customHeight="1" thickBot="1">
      <c r="A14" s="1550"/>
      <c r="B14" s="1586" t="s">
        <v>1005</v>
      </c>
      <c r="C14" s="1587"/>
      <c r="D14" s="1583"/>
      <c r="E14" s="1584"/>
      <c r="F14" s="1584"/>
      <c r="G14" s="1584"/>
      <c r="H14" s="1584"/>
      <c r="I14" s="1584"/>
      <c r="J14" s="1584"/>
      <c r="K14" s="1584"/>
      <c r="L14" s="1584"/>
      <c r="M14" s="1584"/>
      <c r="N14" s="1584"/>
      <c r="O14" s="1584"/>
      <c r="P14" s="1584"/>
      <c r="Q14" s="1584"/>
      <c r="R14" s="1584"/>
      <c r="S14" s="1584"/>
      <c r="T14" s="1584"/>
      <c r="U14" s="1584"/>
      <c r="V14" s="1584"/>
      <c r="W14" s="1585"/>
      <c r="Y14" s="620" t="str">
        <f>IF(AND(C13="実施",D14=""),"×","○")</f>
        <v>○</v>
      </c>
      <c r="AA14" s="134"/>
      <c r="AB14" s="462"/>
    </row>
    <row r="15" spans="1:38" ht="25.5" customHeight="1" thickBot="1">
      <c r="A15" s="1550"/>
      <c r="B15" s="680" t="s">
        <v>1006</v>
      </c>
      <c r="C15" s="36" t="s">
        <v>1784</v>
      </c>
      <c r="D15" s="681"/>
      <c r="E15" s="681"/>
      <c r="F15" s="681"/>
      <c r="G15" s="681"/>
      <c r="H15" s="681"/>
      <c r="I15" s="681"/>
      <c r="J15" s="681"/>
      <c r="K15" s="681"/>
      <c r="L15" s="681"/>
      <c r="M15" s="681"/>
      <c r="N15" s="681"/>
      <c r="O15" s="681"/>
      <c r="P15" s="681"/>
      <c r="Q15" s="681"/>
      <c r="R15" s="681"/>
      <c r="S15" s="681"/>
      <c r="T15" s="681"/>
      <c r="U15" s="681"/>
      <c r="V15" s="681"/>
      <c r="W15" s="682"/>
      <c r="Y15" s="620" t="str">
        <f>IF(C15="","×","○")</f>
        <v>○</v>
      </c>
      <c r="Z15" s="662"/>
      <c r="AA15" s="134"/>
      <c r="AB15" s="462"/>
    </row>
    <row r="16" spans="1:38" ht="25.5" customHeight="1" thickBot="1">
      <c r="A16" s="1550"/>
      <c r="B16" s="1588" t="s">
        <v>1007</v>
      </c>
      <c r="C16" s="1589"/>
      <c r="D16" s="1424" t="s">
        <v>1783</v>
      </c>
      <c r="E16" s="1425"/>
      <c r="F16" s="1425"/>
      <c r="G16" s="1425"/>
      <c r="H16" s="1425"/>
      <c r="I16" s="1425"/>
      <c r="J16" s="1425"/>
      <c r="K16" s="1425"/>
      <c r="L16" s="1425"/>
      <c r="M16" s="1425"/>
      <c r="N16" s="1425"/>
      <c r="O16" s="1425"/>
      <c r="P16" s="1425"/>
      <c r="Q16" s="1425"/>
      <c r="R16" s="1425"/>
      <c r="S16" s="1425"/>
      <c r="T16" s="1425"/>
      <c r="U16" s="1425"/>
      <c r="V16" s="1425"/>
      <c r="W16" s="1429"/>
      <c r="Y16" s="620" t="str">
        <f>IF(AND(C15="実施",D16=""),"×","○")</f>
        <v>○</v>
      </c>
      <c r="AA16" s="134"/>
      <c r="AB16" s="663"/>
    </row>
    <row r="17" spans="1:28" ht="25.5" customHeight="1" thickBot="1">
      <c r="A17" s="1550"/>
      <c r="B17" s="683" t="s">
        <v>1008</v>
      </c>
      <c r="C17" s="36" t="s">
        <v>1785</v>
      </c>
      <c r="D17" s="681"/>
      <c r="E17" s="681"/>
      <c r="F17" s="681"/>
      <c r="G17" s="681"/>
      <c r="H17" s="681"/>
      <c r="I17" s="681"/>
      <c r="J17" s="681"/>
      <c r="K17" s="681"/>
      <c r="L17" s="681"/>
      <c r="M17" s="681"/>
      <c r="N17" s="681"/>
      <c r="O17" s="681"/>
      <c r="P17" s="681"/>
      <c r="Q17" s="681"/>
      <c r="R17" s="681"/>
      <c r="S17" s="681"/>
      <c r="T17" s="681"/>
      <c r="U17" s="681"/>
      <c r="V17" s="681"/>
      <c r="W17" s="681"/>
      <c r="Y17" s="620" t="str">
        <f>IF(C17="","×","○")</f>
        <v>○</v>
      </c>
      <c r="Z17" s="662"/>
      <c r="AA17" s="134"/>
      <c r="AB17" s="462"/>
    </row>
    <row r="18" spans="1:28" ht="25.5" customHeight="1">
      <c r="AA18" s="133"/>
      <c r="AB18" s="663"/>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86" customWidth="1"/>
    <col min="2" max="2" width="34" style="386" customWidth="1"/>
    <col min="3" max="3" width="15.125" style="386" customWidth="1"/>
    <col min="4" max="4" width="17.625" style="386" customWidth="1"/>
    <col min="5" max="5" width="10.375" style="386" customWidth="1"/>
    <col min="6" max="6" width="5.625" style="386" customWidth="1"/>
    <col min="7" max="7" width="7.875" style="386" customWidth="1"/>
    <col min="8" max="8" width="20.875" style="386" customWidth="1"/>
    <col min="9" max="9" width="10.625" style="386" customWidth="1"/>
    <col min="10" max="10" width="2.625" style="386" customWidth="1"/>
    <col min="11" max="11" width="6" style="386" hidden="1" customWidth="1"/>
    <col min="12" max="12" width="2.5" style="49" customWidth="1"/>
    <col min="13" max="13" width="82.75" style="292" bestFit="1" customWidth="1"/>
    <col min="14" max="14" width="0" style="386" hidden="1" customWidth="1"/>
    <col min="15" max="15" width="9.125" style="386" hidden="1" customWidth="1"/>
    <col min="16" max="17" width="6.25" style="386" customWidth="1"/>
    <col min="18" max="16384" width="8.875" style="386"/>
  </cols>
  <sheetData>
    <row r="1" spans="1:13" s="684" customFormat="1" ht="20.25" customHeight="1" thickBot="1">
      <c r="A1" s="1273" t="s">
        <v>1009</v>
      </c>
      <c r="B1" s="1273"/>
      <c r="C1" s="1273"/>
      <c r="D1" s="1273"/>
      <c r="E1" s="1273"/>
      <c r="F1" s="1273"/>
      <c r="G1" s="1273"/>
      <c r="H1" s="1273"/>
      <c r="I1" s="1273"/>
      <c r="L1" s="82"/>
      <c r="M1" s="147"/>
    </row>
    <row r="2" spans="1:13" s="684" customFormat="1" ht="24.95" customHeight="1" thickTop="1" thickBot="1">
      <c r="A2" s="1392" t="s">
        <v>877</v>
      </c>
      <c r="B2" s="1392"/>
      <c r="C2" s="1392"/>
      <c r="D2" s="1392"/>
      <c r="E2" s="1392"/>
      <c r="F2" s="1392"/>
      <c r="G2" s="1392"/>
      <c r="H2" s="1393"/>
      <c r="I2" s="387" t="str">
        <f>IF(COUNTIF(K:K,"×")&gt;=1,"未入力あり","入力済")</f>
        <v>入力済</v>
      </c>
      <c r="J2" s="1281"/>
      <c r="K2" s="451"/>
      <c r="L2" s="82"/>
      <c r="M2" s="147"/>
    </row>
    <row r="3" spans="1:13" ht="4.7" customHeight="1" thickTop="1">
      <c r="F3" s="685"/>
      <c r="G3" s="685"/>
      <c r="H3" s="685"/>
      <c r="J3" s="1281"/>
      <c r="K3" s="451"/>
      <c r="L3" s="51"/>
    </row>
    <row r="4" spans="1:13" ht="20.100000000000001" customHeight="1">
      <c r="E4" s="453" t="s">
        <v>725</v>
      </c>
      <c r="F4" s="1608" t="str">
        <f>表紙!E2</f>
        <v>公益財団法人日本生命済生会日本生命病院</v>
      </c>
      <c r="G4" s="1609"/>
      <c r="H4" s="1609"/>
      <c r="I4" s="1610"/>
      <c r="J4" s="1281"/>
      <c r="K4" s="451"/>
      <c r="L4" s="82"/>
    </row>
    <row r="5" spans="1:13" ht="20.100000000000001" customHeight="1">
      <c r="E5" s="1095" t="s">
        <v>878</v>
      </c>
      <c r="F5" t="str">
        <f>別紙1未充足要件!E5</f>
        <v>令和７年９月１日時点</v>
      </c>
      <c r="G5"/>
      <c r="H5" s="507"/>
      <c r="I5" s="686"/>
      <c r="J5" s="686"/>
      <c r="K5" s="686"/>
      <c r="M5" s="138" t="s">
        <v>204</v>
      </c>
    </row>
    <row r="6" spans="1:13" ht="72" customHeight="1">
      <c r="A6" s="1614" t="s">
        <v>1010</v>
      </c>
      <c r="B6" s="1614"/>
      <c r="C6" s="1614"/>
      <c r="D6" s="1614"/>
      <c r="E6" s="1614"/>
      <c r="F6" s="1614"/>
      <c r="G6" s="1614"/>
      <c r="H6" s="1614"/>
      <c r="I6" s="1614"/>
      <c r="J6" s="687"/>
      <c r="K6" s="687"/>
      <c r="M6" s="74"/>
    </row>
    <row r="7" spans="1:13" ht="72.75" customHeight="1">
      <c r="A7" s="1621" t="s">
        <v>1707</v>
      </c>
      <c r="B7" s="1621"/>
      <c r="C7" s="1621"/>
      <c r="D7" s="1621"/>
      <c r="E7" s="1621"/>
      <c r="F7" s="1621"/>
      <c r="G7" s="1621"/>
      <c r="H7" s="1622"/>
      <c r="I7" s="687"/>
      <c r="J7" s="687"/>
      <c r="M7" s="74"/>
    </row>
    <row r="8" spans="1:13" ht="42.75" customHeight="1">
      <c r="A8" s="688"/>
      <c r="B8" s="1100" t="s">
        <v>1603</v>
      </c>
      <c r="C8" s="1623" t="s">
        <v>1012</v>
      </c>
      <c r="D8" s="1624"/>
      <c r="E8" s="689" t="s">
        <v>1011</v>
      </c>
      <c r="F8" s="1617" t="s">
        <v>1013</v>
      </c>
      <c r="G8" s="1618"/>
      <c r="H8" s="689" t="s">
        <v>1014</v>
      </c>
      <c r="M8" s="127"/>
    </row>
    <row r="9" spans="1:13" s="693" customFormat="1" ht="15" customHeight="1">
      <c r="A9" s="690" t="s">
        <v>1015</v>
      </c>
      <c r="B9" s="691" t="s">
        <v>1016</v>
      </c>
      <c r="C9" s="1615" t="s">
        <v>1017</v>
      </c>
      <c r="D9" s="1616"/>
      <c r="E9" s="692">
        <v>3</v>
      </c>
      <c r="F9" s="1619">
        <v>2</v>
      </c>
      <c r="G9" s="1620"/>
      <c r="H9" s="692">
        <v>3</v>
      </c>
      <c r="K9" s="386"/>
      <c r="L9" s="694"/>
      <c r="M9" s="74"/>
    </row>
    <row r="10" spans="1:13" s="693" customFormat="1" ht="15" customHeight="1" thickBot="1">
      <c r="A10" s="695" t="s">
        <v>1015</v>
      </c>
      <c r="B10" s="696" t="s">
        <v>1018</v>
      </c>
      <c r="C10" s="1615" t="s">
        <v>1019</v>
      </c>
      <c r="D10" s="1616"/>
      <c r="E10" s="692">
        <v>2</v>
      </c>
      <c r="F10" s="1619">
        <v>1</v>
      </c>
      <c r="G10" s="1620"/>
      <c r="H10" s="692">
        <v>2</v>
      </c>
      <c r="K10" s="386"/>
      <c r="L10" s="694"/>
      <c r="M10" s="74"/>
    </row>
    <row r="11" spans="1:13" ht="22.5" customHeight="1" thickBot="1">
      <c r="A11" s="509">
        <v>1</v>
      </c>
      <c r="B11" s="697" t="s">
        <v>1020</v>
      </c>
      <c r="C11" s="1594" t="s">
        <v>1017</v>
      </c>
      <c r="D11" s="1595"/>
      <c r="E11" s="54">
        <v>0</v>
      </c>
      <c r="F11" s="1590">
        <v>0</v>
      </c>
      <c r="G11" s="1591"/>
      <c r="H11" s="54">
        <v>0</v>
      </c>
      <c r="K11" s="386" t="str">
        <f>IF(AND(E11&lt;&gt;"",F11&lt;&gt;"",H11&lt;&gt;""),"○","×")</f>
        <v>○</v>
      </c>
      <c r="M11" s="74"/>
    </row>
    <row r="12" spans="1:13" ht="22.5" customHeight="1" thickBot="1">
      <c r="A12" s="509">
        <v>2</v>
      </c>
      <c r="B12" s="697" t="s">
        <v>1020</v>
      </c>
      <c r="C12" s="1594" t="s">
        <v>1019</v>
      </c>
      <c r="D12" s="1595"/>
      <c r="E12" s="54">
        <v>1</v>
      </c>
      <c r="F12" s="1590">
        <v>1</v>
      </c>
      <c r="G12" s="1591"/>
      <c r="H12" s="54">
        <v>1</v>
      </c>
      <c r="K12" s="386" t="str">
        <f t="shared" ref="K12:K19" si="0">IF(AND(E12&lt;&gt;"",F12&lt;&gt;"",H12&lt;&gt;""),"○","×")</f>
        <v>○</v>
      </c>
      <c r="M12" s="74"/>
    </row>
    <row r="13" spans="1:13" ht="22.5" customHeight="1" thickBot="1">
      <c r="A13" s="509">
        <v>3</v>
      </c>
      <c r="B13" s="697" t="s">
        <v>1020</v>
      </c>
      <c r="C13" s="1594" t="s">
        <v>1021</v>
      </c>
      <c r="D13" s="1595"/>
      <c r="E13" s="54">
        <v>6</v>
      </c>
      <c r="F13" s="1590">
        <v>5</v>
      </c>
      <c r="G13" s="1591"/>
      <c r="H13" s="54">
        <v>4</v>
      </c>
      <c r="K13" s="386" t="str">
        <f t="shared" si="0"/>
        <v>○</v>
      </c>
      <c r="M13" s="74"/>
    </row>
    <row r="14" spans="1:13" ht="22.5" customHeight="1" thickBot="1">
      <c r="A14" s="509">
        <v>4</v>
      </c>
      <c r="B14" s="697" t="s">
        <v>1022</v>
      </c>
      <c r="C14" s="1594" t="s">
        <v>1017</v>
      </c>
      <c r="D14" s="1595"/>
      <c r="E14" s="54">
        <v>0</v>
      </c>
      <c r="F14" s="1590">
        <v>0</v>
      </c>
      <c r="G14" s="1591"/>
      <c r="H14" s="54">
        <v>0</v>
      </c>
      <c r="K14" s="386" t="str">
        <f t="shared" si="0"/>
        <v>○</v>
      </c>
      <c r="M14" s="74"/>
    </row>
    <row r="15" spans="1:13" ht="22.5" customHeight="1" thickBot="1">
      <c r="A15" s="509">
        <v>5</v>
      </c>
      <c r="B15" s="697" t="s">
        <v>1022</v>
      </c>
      <c r="C15" s="1594" t="s">
        <v>1019</v>
      </c>
      <c r="D15" s="1595"/>
      <c r="E15" s="54">
        <v>0</v>
      </c>
      <c r="F15" s="1590">
        <v>0</v>
      </c>
      <c r="G15" s="1591"/>
      <c r="H15" s="54">
        <v>0</v>
      </c>
      <c r="K15" s="386" t="str">
        <f>IF(AND(E15&lt;&gt;"",F15&lt;&gt;"",H15&lt;&gt;""),"○","×")</f>
        <v>○</v>
      </c>
      <c r="M15" s="74"/>
    </row>
    <row r="16" spans="1:13" ht="22.5" customHeight="1" thickBot="1">
      <c r="A16" s="509">
        <v>6</v>
      </c>
      <c r="B16" s="697" t="s">
        <v>1022</v>
      </c>
      <c r="C16" s="1594" t="s">
        <v>1021</v>
      </c>
      <c r="D16" s="1595"/>
      <c r="E16" s="54">
        <v>1</v>
      </c>
      <c r="F16" s="1590">
        <v>1</v>
      </c>
      <c r="G16" s="1591"/>
      <c r="H16" s="54">
        <v>0</v>
      </c>
      <c r="K16" s="386" t="str">
        <f t="shared" si="0"/>
        <v>○</v>
      </c>
      <c r="M16" s="74"/>
    </row>
    <row r="17" spans="1:13" ht="22.5" customHeight="1" thickBot="1">
      <c r="A17" s="509">
        <v>7</v>
      </c>
      <c r="B17" s="697" t="s">
        <v>1023</v>
      </c>
      <c r="C17" s="1594" t="s">
        <v>1017</v>
      </c>
      <c r="D17" s="1595"/>
      <c r="E17" s="54">
        <v>1</v>
      </c>
      <c r="F17" s="1590">
        <v>1</v>
      </c>
      <c r="G17" s="1591"/>
      <c r="H17" s="54">
        <v>1</v>
      </c>
      <c r="K17" s="386" t="str">
        <f t="shared" si="0"/>
        <v>○</v>
      </c>
      <c r="M17" s="74"/>
    </row>
    <row r="18" spans="1:13" ht="22.5" customHeight="1" thickBot="1">
      <c r="A18" s="509">
        <v>8</v>
      </c>
      <c r="B18" s="698" t="s">
        <v>1023</v>
      </c>
      <c r="C18" s="1594" t="s">
        <v>1019</v>
      </c>
      <c r="D18" s="1595"/>
      <c r="E18" s="54">
        <v>0</v>
      </c>
      <c r="F18" s="1590">
        <v>0</v>
      </c>
      <c r="G18" s="1591"/>
      <c r="H18" s="54">
        <v>0</v>
      </c>
      <c r="K18" s="386" t="str">
        <f t="shared" si="0"/>
        <v>○</v>
      </c>
      <c r="M18" s="74"/>
    </row>
    <row r="19" spans="1:13" ht="22.5" customHeight="1" thickBot="1">
      <c r="A19" s="509">
        <v>9</v>
      </c>
      <c r="B19" s="698" t="s">
        <v>1023</v>
      </c>
      <c r="C19" s="1612" t="s">
        <v>1021</v>
      </c>
      <c r="D19" s="1613"/>
      <c r="E19" s="54">
        <v>3</v>
      </c>
      <c r="F19" s="1590">
        <v>3</v>
      </c>
      <c r="G19" s="1591"/>
      <c r="H19" s="54">
        <v>2</v>
      </c>
      <c r="K19" s="386" t="str">
        <f t="shared" si="0"/>
        <v>○</v>
      </c>
      <c r="M19" s="74"/>
    </row>
    <row r="20" spans="1:13" ht="22.5" customHeight="1" thickBot="1">
      <c r="A20" s="509">
        <v>10</v>
      </c>
      <c r="B20" s="101"/>
      <c r="C20" s="1592"/>
      <c r="D20" s="1593"/>
      <c r="E20" s="54"/>
      <c r="F20" s="1590"/>
      <c r="G20" s="1591"/>
      <c r="H20" s="54"/>
      <c r="M20" s="74"/>
    </row>
    <row r="21" spans="1:13" ht="22.5" customHeight="1" thickBot="1">
      <c r="A21" s="509">
        <v>11</v>
      </c>
      <c r="B21" s="101"/>
      <c r="C21" s="1592"/>
      <c r="D21" s="1593"/>
      <c r="E21" s="54"/>
      <c r="F21" s="1590"/>
      <c r="G21" s="1591"/>
      <c r="H21" s="54"/>
      <c r="M21" s="74"/>
    </row>
    <row r="22" spans="1:13" ht="22.5" customHeight="1" thickBot="1">
      <c r="A22" s="509">
        <v>12</v>
      </c>
      <c r="B22" s="101"/>
      <c r="C22" s="1592"/>
      <c r="D22" s="1593"/>
      <c r="E22" s="54"/>
      <c r="F22" s="1590"/>
      <c r="G22" s="1591"/>
      <c r="H22" s="54"/>
      <c r="M22" s="74"/>
    </row>
    <row r="23" spans="1:13" ht="22.5" customHeight="1" thickBot="1">
      <c r="A23" s="509">
        <v>13</v>
      </c>
      <c r="B23" s="101"/>
      <c r="C23" s="1592"/>
      <c r="D23" s="1593"/>
      <c r="E23" s="54"/>
      <c r="F23" s="1590"/>
      <c r="G23" s="1591"/>
      <c r="H23" s="54"/>
      <c r="M23" s="74"/>
    </row>
    <row r="24" spans="1:13" ht="22.5" customHeight="1" thickBot="1">
      <c r="A24" s="509">
        <v>14</v>
      </c>
      <c r="B24" s="101"/>
      <c r="C24" s="1592"/>
      <c r="D24" s="1593"/>
      <c r="E24" s="54"/>
      <c r="F24" s="1590"/>
      <c r="G24" s="1591"/>
      <c r="H24" s="54"/>
      <c r="M24" s="74"/>
    </row>
    <row r="25" spans="1:13" ht="22.5" customHeight="1" thickBot="1">
      <c r="A25" s="509">
        <v>15</v>
      </c>
      <c r="B25" s="101"/>
      <c r="C25" s="1592"/>
      <c r="D25" s="1593"/>
      <c r="E25" s="54"/>
      <c r="F25" s="1590"/>
      <c r="G25" s="1591"/>
      <c r="H25" s="54"/>
      <c r="M25" s="74"/>
    </row>
    <row r="26" spans="1:13" ht="22.5" customHeight="1" thickBot="1">
      <c r="A26" s="509">
        <v>16</v>
      </c>
      <c r="B26" s="101"/>
      <c r="C26" s="1592"/>
      <c r="D26" s="1593"/>
      <c r="E26" s="54"/>
      <c r="F26" s="1590"/>
      <c r="G26" s="1591"/>
      <c r="H26" s="54"/>
      <c r="M26" s="74"/>
    </row>
    <row r="27" spans="1:13" ht="22.5" customHeight="1" thickBot="1">
      <c r="A27" s="509">
        <v>17</v>
      </c>
      <c r="B27" s="101"/>
      <c r="C27" s="1592"/>
      <c r="D27" s="1593"/>
      <c r="E27" s="54"/>
      <c r="F27" s="1590"/>
      <c r="G27" s="1591"/>
      <c r="H27" s="54"/>
      <c r="M27" s="74"/>
    </row>
    <row r="28" spans="1:13" ht="22.5" customHeight="1" thickBot="1">
      <c r="A28" s="509">
        <v>18</v>
      </c>
      <c r="B28" s="101"/>
      <c r="C28" s="1592"/>
      <c r="D28" s="1593"/>
      <c r="E28" s="54"/>
      <c r="F28" s="1590"/>
      <c r="G28" s="1591"/>
      <c r="H28" s="54"/>
      <c r="M28" s="74"/>
    </row>
    <row r="29" spans="1:13" ht="22.5" customHeight="1" thickBot="1">
      <c r="A29" s="509">
        <v>19</v>
      </c>
      <c r="B29" s="101"/>
      <c r="C29" s="1592"/>
      <c r="D29" s="1593"/>
      <c r="E29" s="54"/>
      <c r="F29" s="1590"/>
      <c r="G29" s="1591"/>
      <c r="H29" s="54"/>
      <c r="M29" s="74"/>
    </row>
    <row r="30" spans="1:13" ht="22.5" customHeight="1" thickBot="1">
      <c r="A30" s="509">
        <v>20</v>
      </c>
      <c r="B30" s="101"/>
      <c r="C30" s="1592"/>
      <c r="D30" s="1593"/>
      <c r="E30" s="54"/>
      <c r="F30" s="1590"/>
      <c r="G30" s="1591"/>
      <c r="H30" s="54"/>
      <c r="M30" s="124"/>
    </row>
    <row r="31" spans="1:13" ht="33" customHeight="1">
      <c r="A31" s="1611" t="s">
        <v>1024</v>
      </c>
      <c r="B31" s="1611"/>
      <c r="C31" s="1611"/>
      <c r="D31" s="1611"/>
      <c r="E31" s="1611"/>
      <c r="F31" s="1611"/>
      <c r="G31" s="1611"/>
      <c r="H31" s="1611"/>
      <c r="I31" s="1611"/>
      <c r="J31" s="699"/>
      <c r="L31" s="405" t="s">
        <v>1025</v>
      </c>
      <c r="M31" s="74"/>
    </row>
    <row r="32" spans="1:13" ht="18" customHeight="1">
      <c r="A32" s="700" t="s">
        <v>1026</v>
      </c>
      <c r="B32" s="701"/>
      <c r="C32" s="701"/>
      <c r="D32" s="701"/>
      <c r="E32" s="701"/>
      <c r="F32" s="701"/>
      <c r="G32" s="701"/>
      <c r="H32" s="701"/>
      <c r="I32" s="701"/>
      <c r="J32" s="699"/>
      <c r="L32" s="405"/>
      <c r="M32" s="74"/>
    </row>
    <row r="33" spans="1:13" ht="18" customHeight="1">
      <c r="A33" s="700" t="s">
        <v>1027</v>
      </c>
      <c r="B33" s="701"/>
      <c r="C33" s="701"/>
      <c r="D33" s="701"/>
      <c r="E33" s="701"/>
      <c r="F33" s="701"/>
      <c r="G33" s="701"/>
      <c r="H33" s="701"/>
      <c r="I33" s="701"/>
      <c r="L33" s="405"/>
      <c r="M33" s="74"/>
    </row>
    <row r="34" spans="1:13" ht="20.100000000000001" customHeight="1" thickBot="1">
      <c r="A34" s="1596" t="s">
        <v>1028</v>
      </c>
      <c r="B34" s="1597"/>
      <c r="C34" s="1597"/>
      <c r="D34" s="1597"/>
      <c r="E34" s="1597"/>
      <c r="F34" s="1597"/>
      <c r="G34" s="1597"/>
      <c r="H34" s="1598"/>
      <c r="M34" s="74"/>
    </row>
    <row r="35" spans="1:13" ht="20.100000000000001" customHeight="1">
      <c r="A35" s="1599" t="s">
        <v>1843</v>
      </c>
      <c r="B35" s="1600"/>
      <c r="C35" s="1600"/>
      <c r="D35" s="1600"/>
      <c r="E35" s="1600"/>
      <c r="F35" s="1600"/>
      <c r="G35" s="1600"/>
      <c r="H35" s="1601"/>
      <c r="K35" s="386" t="str">
        <f>IF(A35="","×","○")</f>
        <v>○</v>
      </c>
      <c r="M35" s="74"/>
    </row>
    <row r="36" spans="1:13" ht="20.100000000000001" customHeight="1">
      <c r="A36" s="1602"/>
      <c r="B36" s="1603"/>
      <c r="C36" s="1603"/>
      <c r="D36" s="1603"/>
      <c r="E36" s="1603"/>
      <c r="F36" s="1603"/>
      <c r="G36" s="1603"/>
      <c r="H36" s="1604"/>
      <c r="M36" s="74"/>
    </row>
    <row r="37" spans="1:13" ht="20.100000000000001" customHeight="1">
      <c r="A37" s="1602"/>
      <c r="B37" s="1603"/>
      <c r="C37" s="1603"/>
      <c r="D37" s="1603"/>
      <c r="E37" s="1603"/>
      <c r="F37" s="1603"/>
      <c r="G37" s="1603"/>
      <c r="H37" s="1604"/>
      <c r="M37" s="74"/>
    </row>
    <row r="38" spans="1:13" ht="20.100000000000001" customHeight="1" thickBot="1">
      <c r="A38" s="1605"/>
      <c r="B38" s="1606"/>
      <c r="C38" s="1606"/>
      <c r="D38" s="1606"/>
      <c r="E38" s="1606"/>
      <c r="F38" s="1606"/>
      <c r="G38" s="1606"/>
      <c r="H38" s="1607"/>
      <c r="M38" s="74"/>
    </row>
    <row r="39" spans="1:13" ht="24" customHeight="1">
      <c r="A39" s="1611" t="s">
        <v>1029</v>
      </c>
      <c r="B39" s="1611"/>
      <c r="C39" s="1611"/>
      <c r="D39" s="1611"/>
      <c r="E39" s="1611"/>
      <c r="F39" s="1611"/>
      <c r="G39" s="1611"/>
      <c r="H39" s="1611"/>
      <c r="I39" s="1611"/>
      <c r="J39" s="699"/>
      <c r="L39" s="405" t="s">
        <v>1025</v>
      </c>
      <c r="M39" s="74"/>
    </row>
    <row r="40" spans="1:13" ht="20.100000000000001" customHeight="1" thickBot="1">
      <c r="A40" s="1596" t="s">
        <v>1030</v>
      </c>
      <c r="B40" s="1597"/>
      <c r="C40" s="1597"/>
      <c r="D40" s="1597"/>
      <c r="E40" s="1597"/>
      <c r="F40" s="1597"/>
      <c r="G40" s="1597"/>
      <c r="H40" s="1598"/>
      <c r="M40" s="74"/>
    </row>
    <row r="41" spans="1:13" ht="20.100000000000001" customHeight="1">
      <c r="A41" s="1599" t="s">
        <v>1844</v>
      </c>
      <c r="B41" s="1600"/>
      <c r="C41" s="1600"/>
      <c r="D41" s="1600"/>
      <c r="E41" s="1600"/>
      <c r="F41" s="1600"/>
      <c r="G41" s="1600"/>
      <c r="H41" s="1601"/>
      <c r="K41" s="386" t="str">
        <f>IF(A41="","×","○")</f>
        <v>○</v>
      </c>
      <c r="M41" s="74"/>
    </row>
    <row r="42" spans="1:13" ht="20.100000000000001" customHeight="1">
      <c r="A42" s="1602"/>
      <c r="B42" s="1603"/>
      <c r="C42" s="1603"/>
      <c r="D42" s="1603"/>
      <c r="E42" s="1603"/>
      <c r="F42" s="1603"/>
      <c r="G42" s="1603"/>
      <c r="H42" s="1604"/>
      <c r="M42" s="74"/>
    </row>
    <row r="43" spans="1:13" ht="20.100000000000001" customHeight="1">
      <c r="A43" s="1602"/>
      <c r="B43" s="1603"/>
      <c r="C43" s="1603"/>
      <c r="D43" s="1603"/>
      <c r="E43" s="1603"/>
      <c r="F43" s="1603"/>
      <c r="G43" s="1603"/>
      <c r="H43" s="1604"/>
      <c r="M43" s="74"/>
    </row>
    <row r="44" spans="1:13" ht="20.100000000000001" customHeight="1" thickBot="1">
      <c r="A44" s="1605"/>
      <c r="B44" s="1606"/>
      <c r="C44" s="1606"/>
      <c r="D44" s="1606"/>
      <c r="E44" s="1606"/>
      <c r="F44" s="1606"/>
      <c r="G44" s="1606"/>
      <c r="H44" s="1607"/>
      <c r="M44" s="112"/>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sqref="A1:H1"/>
    </sheetView>
  </sheetViews>
  <sheetFormatPr defaultColWidth="9" defaultRowHeight="20.100000000000001" customHeight="1"/>
  <cols>
    <col min="1" max="1" width="3.625" style="686" customWidth="1"/>
    <col min="2" max="2" width="22.625" style="686" customWidth="1"/>
    <col min="3" max="3" width="16.875" style="686" customWidth="1"/>
    <col min="4" max="4" width="42.375" style="686" customWidth="1"/>
    <col min="5" max="5" width="3.375" style="686" customWidth="1"/>
    <col min="6" max="6" width="37.875" style="686" customWidth="1"/>
    <col min="7" max="7" width="19.875" style="686" customWidth="1"/>
    <col min="8" max="8" width="12.375" style="686" customWidth="1"/>
    <col min="9" max="9" width="2.625" style="686" customWidth="1"/>
    <col min="10" max="10" width="6" style="686" hidden="1" customWidth="1"/>
    <col min="11" max="11" width="2.25" style="686" customWidth="1"/>
    <col min="12" max="12" width="1.375" style="702" customWidth="1"/>
    <col min="13" max="13" width="82.75" style="703" bestFit="1" customWidth="1"/>
    <col min="14" max="14" width="0" style="686" hidden="1" customWidth="1"/>
    <col min="15" max="15" width="5" style="686" hidden="1" customWidth="1"/>
    <col min="16" max="16384" width="9" style="686"/>
  </cols>
  <sheetData>
    <row r="1" spans="1:15" ht="34.5" customHeight="1" thickBot="1">
      <c r="A1" s="1272" t="s">
        <v>1031</v>
      </c>
      <c r="B1" s="1272"/>
      <c r="C1" s="1272"/>
      <c r="D1" s="1272"/>
      <c r="E1" s="1272"/>
      <c r="F1" s="1272"/>
      <c r="G1" s="1272"/>
      <c r="H1" s="1272"/>
      <c r="K1" s="53"/>
    </row>
    <row r="2" spans="1:15" ht="31.5" customHeight="1" thickTop="1" thickBot="1">
      <c r="A2" s="1275" t="s">
        <v>877</v>
      </c>
      <c r="B2" s="1275"/>
      <c r="C2" s="1275"/>
      <c r="D2" s="1275"/>
      <c r="E2" s="1275"/>
      <c r="F2" s="1275"/>
      <c r="G2" s="1297"/>
      <c r="H2" s="387" t="str">
        <f>IF(COUNTIF(J7:J46,"×")&gt;=1,"未入力あり","入力済")</f>
        <v>入力済</v>
      </c>
      <c r="I2" s="1626"/>
      <c r="J2" s="704"/>
      <c r="K2" s="53"/>
      <c r="M2" s="84"/>
    </row>
    <row r="3" spans="1:15" ht="5.0999999999999996" customHeight="1" thickTop="1">
      <c r="I3" s="1626"/>
      <c r="J3" s="704"/>
      <c r="K3" s="8"/>
    </row>
    <row r="4" spans="1:15" ht="20.100000000000001" customHeight="1">
      <c r="D4" s="453" t="s">
        <v>725</v>
      </c>
      <c r="E4" s="1608" t="str">
        <f>表紙!E2</f>
        <v>公益財団法人日本生命済生会日本生命病院</v>
      </c>
      <c r="F4" s="1609"/>
      <c r="G4" s="1609"/>
      <c r="H4" s="1610"/>
      <c r="I4" s="1626"/>
      <c r="J4" s="704"/>
      <c r="K4" s="53"/>
    </row>
    <row r="5" spans="1:15" ht="20.100000000000001" customHeight="1">
      <c r="D5" s="1095" t="s">
        <v>878</v>
      </c>
      <c r="E5" s="1" t="str">
        <f>別紙1未充足要件!E5</f>
        <v>令和７年９月１日時点</v>
      </c>
      <c r="F5" s="390"/>
      <c r="I5" s="1626"/>
      <c r="J5" s="704"/>
      <c r="M5" s="138" t="s">
        <v>204</v>
      </c>
    </row>
    <row r="6" spans="1:15" s="436" customFormat="1" ht="18" customHeight="1" thickBot="1">
      <c r="A6" s="1639" t="s">
        <v>1032</v>
      </c>
      <c r="B6" s="1639"/>
      <c r="C6" s="1639"/>
      <c r="D6" s="1639"/>
      <c r="E6" s="1639"/>
      <c r="F6" s="1639"/>
      <c r="G6" s="1639"/>
      <c r="H6" s="1639"/>
      <c r="I6" s="1626"/>
      <c r="J6" s="704"/>
      <c r="L6" s="51"/>
      <c r="M6" s="74"/>
    </row>
    <row r="7" spans="1:15" s="436" customFormat="1" ht="18" customHeight="1" thickBot="1">
      <c r="A7" s="436" t="s">
        <v>1033</v>
      </c>
      <c r="D7" s="705"/>
      <c r="E7" s="1480">
        <v>0</v>
      </c>
      <c r="F7" s="1481"/>
      <c r="G7" s="1638" t="str">
        <f>G12</f>
        <v>（期間：令和６年１月１日～12月31日）</v>
      </c>
      <c r="H7" s="1639"/>
      <c r="J7" s="436" t="str">
        <f>IF(E7="","×","○")</f>
        <v>○</v>
      </c>
      <c r="L7" s="51"/>
      <c r="M7" s="74"/>
      <c r="N7" s="490">
        <v>0</v>
      </c>
      <c r="O7" s="499">
        <v>100</v>
      </c>
    </row>
    <row r="8" spans="1:15" s="436" customFormat="1" ht="53.25" customHeight="1" thickBot="1">
      <c r="A8" s="438" t="s">
        <v>1034</v>
      </c>
      <c r="B8" s="438"/>
      <c r="C8" s="438"/>
      <c r="D8" s="705"/>
      <c r="E8" s="1636" t="s">
        <v>1879</v>
      </c>
      <c r="F8" s="1637"/>
      <c r="G8" s="705" t="s">
        <v>1035</v>
      </c>
      <c r="H8" s="705"/>
      <c r="J8" s="436" t="str">
        <f>IF(E8="","×","○")</f>
        <v>○</v>
      </c>
      <c r="L8" s="51"/>
      <c r="M8" s="74"/>
    </row>
    <row r="9" spans="1:15" s="436" customFormat="1" ht="18" customHeight="1" thickBot="1">
      <c r="A9" s="438" t="s">
        <v>1036</v>
      </c>
      <c r="B9" s="438"/>
      <c r="C9" s="438"/>
      <c r="D9" s="705"/>
      <c r="E9" s="706"/>
      <c r="F9" s="706"/>
      <c r="G9" s="705"/>
      <c r="H9" s="705"/>
      <c r="L9" s="51"/>
      <c r="M9" s="74"/>
    </row>
    <row r="10" spans="1:15" s="436" customFormat="1" ht="20.25" customHeight="1" thickBot="1">
      <c r="A10" s="1639" t="s">
        <v>1037</v>
      </c>
      <c r="B10" s="1578"/>
      <c r="C10" s="1578"/>
      <c r="D10" s="1642"/>
      <c r="E10" s="1640" t="s">
        <v>1767</v>
      </c>
      <c r="F10" s="1641"/>
      <c r="G10" s="705" t="s">
        <v>1038</v>
      </c>
      <c r="H10" s="705"/>
      <c r="J10" s="436" t="str">
        <f>IF(E10="","×","○")</f>
        <v>○</v>
      </c>
      <c r="L10" s="51"/>
      <c r="M10" s="74"/>
    </row>
    <row r="11" spans="1:15" s="436" customFormat="1" ht="32.25" customHeight="1" thickBot="1">
      <c r="A11" s="438" t="s">
        <v>1039</v>
      </c>
      <c r="B11" s="438"/>
      <c r="C11" s="438"/>
      <c r="D11" s="438"/>
      <c r="E11" s="1636" t="s">
        <v>1845</v>
      </c>
      <c r="F11" s="1637"/>
      <c r="G11" s="705" t="s">
        <v>1040</v>
      </c>
      <c r="H11" s="705"/>
      <c r="J11" s="436" t="str">
        <f>IF(AND(E10="はい",E11=""),"×","○")</f>
        <v>○</v>
      </c>
      <c r="L11" s="51"/>
      <c r="M11" s="74"/>
    </row>
    <row r="12" spans="1:15" s="436" customFormat="1" ht="28.5" customHeight="1" thickBot="1">
      <c r="A12" s="438" t="s">
        <v>1041</v>
      </c>
      <c r="B12" s="438"/>
      <c r="C12" s="438"/>
      <c r="D12" s="438"/>
      <c r="E12" s="1480">
        <v>100</v>
      </c>
      <c r="F12" s="1481"/>
      <c r="G12" s="1638" t="str">
        <f>G18</f>
        <v>（期間：令和６年１月１日～12月31日）</v>
      </c>
      <c r="H12" s="1639"/>
      <c r="J12" s="436" t="str">
        <f>IF(AND(E10="はい",E12=""),"×","○")</f>
        <v>○</v>
      </c>
      <c r="L12" s="51"/>
      <c r="M12" s="127"/>
      <c r="N12" s="490">
        <v>0</v>
      </c>
      <c r="O12" s="499">
        <v>1000</v>
      </c>
    </row>
    <row r="13" spans="1:15" s="436" customFormat="1" ht="18" customHeight="1" thickBot="1">
      <c r="A13" s="1089" t="s">
        <v>1701</v>
      </c>
      <c r="B13" s="1089"/>
      <c r="C13" s="438"/>
      <c r="D13" s="705"/>
      <c r="E13" s="706"/>
      <c r="F13" s="706"/>
      <c r="G13" s="705"/>
      <c r="H13" s="705"/>
      <c r="L13" s="51"/>
      <c r="M13" s="74"/>
    </row>
    <row r="14" spans="1:15" s="436" customFormat="1" ht="18" customHeight="1" thickBot="1">
      <c r="A14" s="1089" t="s">
        <v>1042</v>
      </c>
      <c r="B14" s="1089"/>
      <c r="C14" s="438"/>
      <c r="D14" s="705"/>
      <c r="E14" s="1636" t="s">
        <v>1782</v>
      </c>
      <c r="F14" s="1637"/>
      <c r="G14" s="705" t="s">
        <v>1040</v>
      </c>
      <c r="H14" s="705"/>
      <c r="J14" s="436" t="str">
        <f>IF(E14="","×","○")</f>
        <v>○</v>
      </c>
      <c r="L14" s="51"/>
      <c r="M14" s="124"/>
    </row>
    <row r="15" spans="1:15" s="436" customFormat="1" ht="18" customHeight="1" thickBot="1">
      <c r="A15" s="1089" t="s">
        <v>1043</v>
      </c>
      <c r="B15" s="1089"/>
      <c r="C15" s="438"/>
      <c r="D15" s="705"/>
      <c r="E15" s="1640" t="s">
        <v>1767</v>
      </c>
      <c r="F15" s="1641"/>
      <c r="G15" s="705" t="s">
        <v>1038</v>
      </c>
      <c r="H15" s="705"/>
      <c r="J15" s="436" t="str">
        <f t="shared" ref="J15:J16" si="0">IF(E15="","×","○")</f>
        <v>○</v>
      </c>
      <c r="L15" s="51"/>
      <c r="M15" s="124"/>
    </row>
    <row r="16" spans="1:15" s="436" customFormat="1" ht="18" customHeight="1" thickBot="1">
      <c r="A16" s="1089" t="s">
        <v>1044</v>
      </c>
      <c r="B16" s="1089"/>
      <c r="C16" s="438"/>
      <c r="D16" s="705"/>
      <c r="E16" s="1640" t="s">
        <v>1780</v>
      </c>
      <c r="F16" s="1641"/>
      <c r="G16" s="705" t="s">
        <v>1038</v>
      </c>
      <c r="H16" s="705"/>
      <c r="J16" s="436" t="str">
        <f t="shared" si="0"/>
        <v>○</v>
      </c>
      <c r="L16" s="51"/>
      <c r="M16" s="124"/>
    </row>
    <row r="17" spans="1:15" s="436" customFormat="1" ht="18" customHeight="1" thickBot="1">
      <c r="A17" s="1089" t="s">
        <v>1702</v>
      </c>
      <c r="B17" s="1089"/>
      <c r="C17" s="438"/>
      <c r="D17" s="705"/>
      <c r="E17" s="1643"/>
      <c r="F17" s="1643"/>
      <c r="H17" s="705"/>
      <c r="L17" s="51"/>
      <c r="M17" s="124"/>
    </row>
    <row r="18" spans="1:15" s="436" customFormat="1" ht="18" customHeight="1" thickBot="1">
      <c r="A18" s="1089" t="s">
        <v>1703</v>
      </c>
      <c r="B18" s="1089"/>
      <c r="C18" s="438"/>
      <c r="D18" s="705"/>
      <c r="E18" s="1480">
        <v>0</v>
      </c>
      <c r="F18" s="1481"/>
      <c r="G18" s="436" t="s">
        <v>1726</v>
      </c>
      <c r="H18" s="705"/>
      <c r="J18" s="436" t="str">
        <f>IF(E18="","×","○")</f>
        <v>○</v>
      </c>
      <c r="L18" s="51"/>
      <c r="M18" s="124"/>
      <c r="N18" s="490">
        <v>0</v>
      </c>
      <c r="O18" s="499">
        <v>100</v>
      </c>
    </row>
    <row r="19" spans="1:15" s="436" customFormat="1" ht="18" customHeight="1" thickBot="1">
      <c r="A19" s="1089" t="s">
        <v>1704</v>
      </c>
      <c r="B19" s="1089"/>
      <c r="C19" s="438"/>
      <c r="D19" s="705"/>
      <c r="E19" s="1480">
        <v>0</v>
      </c>
      <c r="F19" s="1481"/>
      <c r="G19" s="436" t="str">
        <f>G18</f>
        <v>（期間：令和６年１月１日～12月31日）</v>
      </c>
      <c r="H19" s="705"/>
      <c r="J19" s="436" t="str">
        <f>IF(E19="","×","○")</f>
        <v>○</v>
      </c>
      <c r="L19" s="51"/>
      <c r="M19" s="124"/>
      <c r="N19" s="490">
        <v>0</v>
      </c>
      <c r="O19" s="499">
        <v>100</v>
      </c>
    </row>
    <row r="20" spans="1:15" s="436" customFormat="1" ht="18" customHeight="1" thickBot="1">
      <c r="A20" s="1089" t="s">
        <v>1045</v>
      </c>
      <c r="B20" s="1089"/>
      <c r="C20" s="438"/>
      <c r="D20" s="705"/>
      <c r="E20" s="1640" t="s">
        <v>1780</v>
      </c>
      <c r="F20" s="1641"/>
      <c r="G20" s="705" t="s">
        <v>1038</v>
      </c>
      <c r="H20" s="705"/>
      <c r="J20" s="436" t="str">
        <f>IF(E20="","×","○")</f>
        <v>○</v>
      </c>
      <c r="L20" s="51"/>
      <c r="M20" s="74"/>
    </row>
    <row r="21" spans="1:15" s="436" customFormat="1" ht="51" customHeight="1" thickBot="1">
      <c r="A21" s="438" t="s">
        <v>1046</v>
      </c>
      <c r="B21" s="438"/>
      <c r="C21" s="438"/>
      <c r="D21" s="705"/>
      <c r="E21" s="1636" t="s">
        <v>1879</v>
      </c>
      <c r="F21" s="1637"/>
      <c r="G21" s="705" t="s">
        <v>1040</v>
      </c>
      <c r="H21" s="705"/>
      <c r="J21" s="436" t="str">
        <f>IF(AND(E20="はい",E21=""),"×","○")</f>
        <v>○</v>
      </c>
      <c r="L21" s="51"/>
      <c r="M21" s="74"/>
    </row>
    <row r="22" spans="1:15" s="436" customFormat="1" ht="18" customHeight="1" thickBot="1">
      <c r="A22" s="438" t="s">
        <v>1047</v>
      </c>
      <c r="B22" s="438"/>
      <c r="C22" s="438"/>
      <c r="D22" s="705"/>
      <c r="E22" s="1640" t="s">
        <v>1780</v>
      </c>
      <c r="F22" s="1641"/>
      <c r="G22" s="705" t="s">
        <v>1038</v>
      </c>
      <c r="H22" s="705"/>
      <c r="J22" s="436" t="str">
        <f>IF(E22="","×","○")</f>
        <v>○</v>
      </c>
      <c r="L22" s="51"/>
      <c r="M22" s="74"/>
    </row>
    <row r="23" spans="1:15" s="436" customFormat="1" ht="55.5" customHeight="1" thickBot="1">
      <c r="A23" s="438" t="s">
        <v>1048</v>
      </c>
      <c r="B23" s="438"/>
      <c r="C23" s="438"/>
      <c r="D23" s="705"/>
      <c r="E23" s="1636" t="s">
        <v>1879</v>
      </c>
      <c r="F23" s="1637"/>
      <c r="G23" s="705" t="s">
        <v>1040</v>
      </c>
      <c r="H23" s="705"/>
      <c r="J23" s="436" t="str">
        <f>IF(AND(E22="はい",E23=""),"×","○")</f>
        <v>○</v>
      </c>
      <c r="L23" s="51"/>
      <c r="M23" s="74"/>
    </row>
    <row r="24" spans="1:15" s="436" customFormat="1" ht="18" customHeight="1" thickBot="1">
      <c r="A24" s="438" t="s">
        <v>1049</v>
      </c>
      <c r="B24" s="438"/>
      <c r="C24" s="438"/>
      <c r="D24" s="705"/>
      <c r="E24" s="1640" t="s">
        <v>1767</v>
      </c>
      <c r="F24" s="1641"/>
      <c r="G24" s="705" t="s">
        <v>1038</v>
      </c>
      <c r="H24" s="705"/>
      <c r="J24" s="436" t="str">
        <f t="shared" ref="J24:J28" si="1">IF(E24="","×","○")</f>
        <v>○</v>
      </c>
      <c r="L24" s="51"/>
      <c r="M24" s="74"/>
    </row>
    <row r="25" spans="1:15" s="436" customFormat="1" ht="18" customHeight="1" thickBot="1">
      <c r="A25" s="438" t="s">
        <v>1050</v>
      </c>
      <c r="B25" s="438"/>
      <c r="C25" s="438"/>
      <c r="D25" s="705"/>
      <c r="E25" s="1640" t="s">
        <v>1767</v>
      </c>
      <c r="F25" s="1641"/>
      <c r="G25" s="705" t="s">
        <v>1038</v>
      </c>
      <c r="H25" s="705"/>
      <c r="J25" s="436" t="str">
        <f t="shared" si="1"/>
        <v>○</v>
      </c>
      <c r="L25" s="51"/>
      <c r="M25" s="74"/>
    </row>
    <row r="26" spans="1:15" s="436" customFormat="1" ht="18" customHeight="1" thickBot="1">
      <c r="A26" s="438" t="s">
        <v>1051</v>
      </c>
      <c r="B26" s="438"/>
      <c r="C26" s="438"/>
      <c r="D26" s="705"/>
      <c r="E26" s="1640" t="s">
        <v>1767</v>
      </c>
      <c r="F26" s="1641"/>
      <c r="G26" s="705" t="s">
        <v>1038</v>
      </c>
      <c r="H26" s="705"/>
      <c r="J26" s="436" t="str">
        <f t="shared" si="1"/>
        <v>○</v>
      </c>
      <c r="L26" s="51"/>
      <c r="M26" s="74"/>
    </row>
    <row r="27" spans="1:15" ht="20.100000000000001" customHeight="1" thickBot="1">
      <c r="A27" s="436" t="s">
        <v>1052</v>
      </c>
      <c r="B27" s="436"/>
      <c r="C27" s="386"/>
      <c r="D27" s="386"/>
      <c r="M27" s="135"/>
    </row>
    <row r="28" spans="1:15" ht="20.100000000000001" customHeight="1" thickBot="1">
      <c r="A28" s="436"/>
      <c r="B28" s="436" t="s">
        <v>1053</v>
      </c>
      <c r="C28" s="386"/>
      <c r="D28" s="386"/>
      <c r="E28" s="1640" t="s">
        <v>1780</v>
      </c>
      <c r="F28" s="1641"/>
      <c r="G28" s="436" t="s">
        <v>1038</v>
      </c>
      <c r="J28" s="436" t="str">
        <f t="shared" si="1"/>
        <v>○</v>
      </c>
      <c r="M28" s="135"/>
    </row>
    <row r="29" spans="1:15" s="436" customFormat="1" ht="18" customHeight="1" thickBot="1">
      <c r="A29" s="438" t="s">
        <v>1054</v>
      </c>
      <c r="B29" s="438"/>
      <c r="C29" s="438"/>
      <c r="D29" s="705"/>
      <c r="E29" s="705"/>
      <c r="F29" s="705"/>
      <c r="G29" s="705"/>
      <c r="H29" s="705"/>
      <c r="L29" s="51"/>
      <c r="M29" s="74"/>
    </row>
    <row r="30" spans="1:15" s="436" customFormat="1" ht="18" customHeight="1" thickBot="1">
      <c r="A30" s="438" t="s">
        <v>1055</v>
      </c>
      <c r="B30" s="438"/>
      <c r="C30" s="438"/>
      <c r="D30" s="705"/>
      <c r="E30" s="1480">
        <v>11</v>
      </c>
      <c r="F30" s="1481"/>
      <c r="G30" s="436" t="str">
        <f>G18</f>
        <v>（期間：令和６年１月１日～12月31日）</v>
      </c>
      <c r="H30" s="705"/>
      <c r="J30" s="436" t="str">
        <f>IF(E30="","×","○")</f>
        <v>○</v>
      </c>
      <c r="L30" s="51"/>
      <c r="M30" s="74"/>
      <c r="N30" s="490">
        <v>0</v>
      </c>
      <c r="O30" s="499">
        <v>100</v>
      </c>
    </row>
    <row r="31" spans="1:15" s="436" customFormat="1" ht="18" customHeight="1" thickBot="1">
      <c r="A31" s="438" t="s">
        <v>1056</v>
      </c>
      <c r="B31" s="438"/>
      <c r="C31" s="438"/>
      <c r="D31" s="705"/>
      <c r="E31" s="1480">
        <v>0</v>
      </c>
      <c r="F31" s="1481"/>
      <c r="G31" s="436" t="str">
        <f>G30</f>
        <v>（期間：令和６年１月１日～12月31日）</v>
      </c>
      <c r="H31" s="705"/>
      <c r="J31" s="436" t="str">
        <f>IF(E31="","×","○")</f>
        <v>○</v>
      </c>
      <c r="L31" s="51"/>
      <c r="M31" s="74"/>
      <c r="N31" s="490">
        <v>0</v>
      </c>
      <c r="O31" s="499">
        <v>100</v>
      </c>
    </row>
    <row r="32" spans="1:15" s="436" customFormat="1" ht="18" customHeight="1" thickBot="1">
      <c r="A32" s="438"/>
      <c r="B32" s="438" t="s">
        <v>1057</v>
      </c>
      <c r="C32" s="438"/>
      <c r="D32" s="705"/>
      <c r="E32" s="1480">
        <v>0</v>
      </c>
      <c r="F32" s="1481"/>
      <c r="G32" s="436" t="str">
        <f>G31</f>
        <v>（期間：令和６年１月１日～12月31日）</v>
      </c>
      <c r="H32" s="705"/>
      <c r="J32" s="436" t="str">
        <f>IF(E32="","×","○")</f>
        <v>○</v>
      </c>
      <c r="L32" s="51"/>
      <c r="M32" s="74"/>
      <c r="N32" s="490">
        <v>0</v>
      </c>
      <c r="O32" s="499">
        <v>100</v>
      </c>
    </row>
    <row r="33" spans="1:15" s="436" customFormat="1" ht="18" customHeight="1" thickBot="1">
      <c r="A33" s="438" t="s">
        <v>1058</v>
      </c>
      <c r="B33" s="438"/>
      <c r="C33" s="438"/>
      <c r="D33" s="705"/>
      <c r="E33" s="1480">
        <v>0</v>
      </c>
      <c r="F33" s="1481"/>
      <c r="G33" s="436" t="str">
        <f>G32</f>
        <v>（期間：令和６年１月１日～12月31日）</v>
      </c>
      <c r="H33" s="705"/>
      <c r="J33" s="436" t="str">
        <f>IF(E33="","×","○")</f>
        <v>○</v>
      </c>
      <c r="L33" s="51"/>
      <c r="M33" s="74"/>
      <c r="N33" s="490">
        <v>0</v>
      </c>
      <c r="O33" s="499">
        <v>100</v>
      </c>
    </row>
    <row r="34" spans="1:15" s="436" customFormat="1" ht="16.5" customHeight="1" thickBot="1">
      <c r="A34" s="1625" t="s">
        <v>1059</v>
      </c>
      <c r="B34" s="1625"/>
      <c r="C34" s="1625"/>
      <c r="D34" s="1625"/>
      <c r="E34" s="1625"/>
      <c r="F34" s="1625"/>
      <c r="G34" s="1625"/>
      <c r="H34" s="1625"/>
      <c r="L34" s="51"/>
      <c r="M34" s="74"/>
    </row>
    <row r="35" spans="1:15" s="436" customFormat="1" ht="18" customHeight="1" thickBot="1">
      <c r="A35" s="438" t="s">
        <v>1060</v>
      </c>
      <c r="B35" s="438"/>
      <c r="C35" s="438"/>
      <c r="D35" s="705"/>
      <c r="E35" s="1480">
        <v>1</v>
      </c>
      <c r="F35" s="1481"/>
      <c r="G35" s="705"/>
      <c r="H35" s="705"/>
      <c r="J35" s="436" t="str">
        <f>IF(E35="","×","○")</f>
        <v>○</v>
      </c>
      <c r="L35" s="51"/>
      <c r="M35" s="74"/>
      <c r="N35" s="490">
        <v>0</v>
      </c>
      <c r="O35" s="499">
        <v>100</v>
      </c>
    </row>
    <row r="36" spans="1:15" s="436" customFormat="1" ht="18" customHeight="1">
      <c r="A36" s="438"/>
      <c r="B36" s="438"/>
      <c r="C36" s="438"/>
      <c r="D36" s="705"/>
      <c r="E36" s="707"/>
      <c r="F36" s="707"/>
      <c r="G36" s="705"/>
      <c r="H36" s="705"/>
      <c r="L36" s="51"/>
      <c r="M36" s="74"/>
    </row>
    <row r="37" spans="1:15" s="436" customFormat="1" ht="13.5" customHeight="1">
      <c r="A37" s="1578" t="s">
        <v>1061</v>
      </c>
      <c r="B37" s="1578"/>
      <c r="C37" s="1578"/>
      <c r="D37" s="1578"/>
      <c r="E37" s="1578"/>
      <c r="F37" s="1578"/>
      <c r="G37" s="1578"/>
      <c r="L37" s="51"/>
      <c r="M37" s="74"/>
    </row>
    <row r="38" spans="1:15" s="436" customFormat="1" ht="13.5" customHeight="1">
      <c r="A38" s="1578" t="s">
        <v>1062</v>
      </c>
      <c r="B38" s="1578"/>
      <c r="C38" s="1578"/>
      <c r="D38" s="1578"/>
      <c r="E38" s="1578"/>
      <c r="F38" s="1578"/>
      <c r="G38" s="1578"/>
      <c r="L38" s="51"/>
      <c r="M38" s="74"/>
    </row>
    <row r="39" spans="1:15" s="436" customFormat="1" ht="13.5" customHeight="1">
      <c r="A39" s="1578" t="s">
        <v>1063</v>
      </c>
      <c r="B39" s="1578"/>
      <c r="C39" s="1578"/>
      <c r="D39" s="1578"/>
      <c r="E39" s="1578"/>
      <c r="F39" s="1578"/>
      <c r="G39" s="1578"/>
      <c r="L39" s="51"/>
      <c r="M39" s="74"/>
    </row>
    <row r="40" spans="1:15" s="436" customFormat="1" ht="13.5" customHeight="1">
      <c r="A40" s="1578" t="s">
        <v>1064</v>
      </c>
      <c r="B40" s="1578"/>
      <c r="C40" s="1578"/>
      <c r="D40" s="1578"/>
      <c r="E40" s="1578"/>
      <c r="F40" s="1578"/>
      <c r="G40" s="1578"/>
      <c r="L40" s="51"/>
      <c r="M40" s="74"/>
    </row>
    <row r="41" spans="1:15" ht="18" customHeight="1">
      <c r="A41" s="1550"/>
      <c r="B41" s="1458" t="s">
        <v>1065</v>
      </c>
      <c r="C41" s="1458"/>
      <c r="D41" s="1548" t="s">
        <v>1066</v>
      </c>
      <c r="E41" s="1319"/>
      <c r="F41" s="1319"/>
      <c r="G41" s="1320"/>
      <c r="H41" s="1629" t="s">
        <v>1067</v>
      </c>
      <c r="M41" s="74"/>
    </row>
    <row r="42" spans="1:15" ht="27.95" customHeight="1">
      <c r="A42" s="1550"/>
      <c r="B42" s="708" t="s">
        <v>1068</v>
      </c>
      <c r="C42" s="709" t="s">
        <v>1069</v>
      </c>
      <c r="D42" s="1549"/>
      <c r="E42" s="1627"/>
      <c r="F42" s="1627"/>
      <c r="G42" s="1628"/>
      <c r="H42" s="1629"/>
      <c r="M42" s="74"/>
    </row>
    <row r="43" spans="1:15" ht="18" customHeight="1">
      <c r="A43" s="710" t="s">
        <v>1015</v>
      </c>
      <c r="B43" s="711" t="s">
        <v>1070</v>
      </c>
      <c r="C43" s="712" t="s">
        <v>1071</v>
      </c>
      <c r="D43" s="1630" t="s">
        <v>1072</v>
      </c>
      <c r="E43" s="1631"/>
      <c r="F43" s="1631"/>
      <c r="G43" s="1632"/>
      <c r="H43" s="710" t="s">
        <v>1073</v>
      </c>
      <c r="M43" s="74"/>
    </row>
    <row r="44" spans="1:15" ht="27.95" customHeight="1">
      <c r="A44" s="710" t="s">
        <v>1015</v>
      </c>
      <c r="B44" s="711" t="s">
        <v>1070</v>
      </c>
      <c r="C44" s="712" t="s">
        <v>472</v>
      </c>
      <c r="D44" s="1630" t="s">
        <v>1074</v>
      </c>
      <c r="E44" s="1631"/>
      <c r="F44" s="1631"/>
      <c r="G44" s="1632"/>
      <c r="H44" s="710" t="s">
        <v>1073</v>
      </c>
      <c r="M44" s="74"/>
    </row>
    <row r="45" spans="1:15" ht="27.95" customHeight="1" thickBot="1">
      <c r="A45" s="710" t="s">
        <v>1015</v>
      </c>
      <c r="B45" s="713" t="s">
        <v>1070</v>
      </c>
      <c r="C45" s="714" t="s">
        <v>1075</v>
      </c>
      <c r="D45" s="1633" t="s">
        <v>1076</v>
      </c>
      <c r="E45" s="1634"/>
      <c r="F45" s="1634"/>
      <c r="G45" s="1635"/>
      <c r="H45" s="715" t="s">
        <v>1077</v>
      </c>
      <c r="M45" s="74"/>
    </row>
    <row r="46" spans="1:15" ht="31.5" customHeight="1" thickBot="1">
      <c r="A46" s="400">
        <v>1</v>
      </c>
      <c r="B46" s="48" t="s">
        <v>1848</v>
      </c>
      <c r="C46" s="48" t="s">
        <v>1847</v>
      </c>
      <c r="D46" s="1270" t="s">
        <v>1846</v>
      </c>
      <c r="E46" s="1354"/>
      <c r="F46" s="1354"/>
      <c r="G46" s="1271"/>
      <c r="H46" s="36" t="s">
        <v>1836</v>
      </c>
      <c r="J46" s="436" t="str">
        <f>IF(AND(E35&gt;0,OR(B46="",C46="",D46="",H46="")),"×","〇")</f>
        <v>〇</v>
      </c>
      <c r="M46" s="74"/>
    </row>
    <row r="47" spans="1:15" ht="31.5" customHeight="1" thickBot="1">
      <c r="A47" s="400">
        <v>2</v>
      </c>
      <c r="B47" s="48"/>
      <c r="C47" s="48"/>
      <c r="D47" s="1270"/>
      <c r="E47" s="1354"/>
      <c r="F47" s="1354"/>
      <c r="G47" s="1271"/>
      <c r="H47" s="36"/>
      <c r="J47" s="620"/>
      <c r="M47" s="74"/>
    </row>
    <row r="48" spans="1:15" ht="31.5" customHeight="1" thickBot="1">
      <c r="A48" s="400">
        <v>3</v>
      </c>
      <c r="B48" s="48"/>
      <c r="C48" s="48"/>
      <c r="D48" s="1270"/>
      <c r="E48" s="1354"/>
      <c r="F48" s="1354"/>
      <c r="G48" s="1271"/>
      <c r="H48" s="36"/>
      <c r="M48" s="74"/>
    </row>
    <row r="49" spans="1:13" ht="31.5" customHeight="1" thickBot="1">
      <c r="A49" s="400">
        <v>4</v>
      </c>
      <c r="B49" s="48"/>
      <c r="C49" s="48"/>
      <c r="D49" s="1270"/>
      <c r="E49" s="1354"/>
      <c r="F49" s="1354"/>
      <c r="G49" s="1271"/>
      <c r="H49" s="36"/>
      <c r="M49" s="74"/>
    </row>
    <row r="50" spans="1:13" ht="31.5" customHeight="1" thickBot="1">
      <c r="A50" s="400">
        <v>5</v>
      </c>
      <c r="B50" s="48"/>
      <c r="C50" s="48"/>
      <c r="D50" s="1270"/>
      <c r="E50" s="1354"/>
      <c r="F50" s="1354"/>
      <c r="G50" s="1271"/>
      <c r="H50" s="36"/>
      <c r="M50" s="74"/>
    </row>
    <row r="51" spans="1:13" ht="31.5" customHeight="1" thickBot="1">
      <c r="A51" s="400">
        <v>6</v>
      </c>
      <c r="B51" s="48"/>
      <c r="C51" s="48"/>
      <c r="D51" s="1270"/>
      <c r="E51" s="1354"/>
      <c r="F51" s="1354"/>
      <c r="G51" s="1271"/>
      <c r="H51" s="36"/>
      <c r="M51" s="74"/>
    </row>
    <row r="52" spans="1:13" ht="31.5" customHeight="1" thickBot="1">
      <c r="A52" s="400">
        <v>7</v>
      </c>
      <c r="B52" s="48"/>
      <c r="C52" s="48"/>
      <c r="D52" s="1270"/>
      <c r="E52" s="1354"/>
      <c r="F52" s="1354"/>
      <c r="G52" s="1271"/>
      <c r="H52" s="36"/>
      <c r="M52" s="74"/>
    </row>
    <row r="53" spans="1:13" ht="31.5" customHeight="1" thickBot="1">
      <c r="A53" s="400">
        <v>8</v>
      </c>
      <c r="B53" s="48"/>
      <c r="C53" s="48"/>
      <c r="D53" s="1270"/>
      <c r="E53" s="1354"/>
      <c r="F53" s="1354"/>
      <c r="G53" s="1271"/>
      <c r="H53" s="36"/>
      <c r="M53" s="74"/>
    </row>
    <row r="54" spans="1:13" ht="31.5" customHeight="1" thickBot="1">
      <c r="A54" s="400">
        <v>9</v>
      </c>
      <c r="B54" s="48"/>
      <c r="C54" s="48"/>
      <c r="D54" s="1270"/>
      <c r="E54" s="1354"/>
      <c r="F54" s="1354"/>
      <c r="G54" s="1271"/>
      <c r="H54" s="36"/>
      <c r="M54" s="74"/>
    </row>
    <row r="55" spans="1:13" ht="31.5" customHeight="1" thickBot="1">
      <c r="A55" s="400">
        <v>10</v>
      </c>
      <c r="B55" s="48"/>
      <c r="C55" s="48"/>
      <c r="D55" s="1270"/>
      <c r="E55" s="1354"/>
      <c r="F55" s="1354"/>
      <c r="G55" s="1271"/>
      <c r="H55" s="36"/>
      <c r="M55" s="74"/>
    </row>
    <row r="56" spans="1:13" ht="31.5" customHeight="1" thickBot="1">
      <c r="A56" s="400">
        <v>11</v>
      </c>
      <c r="B56" s="48"/>
      <c r="C56" s="48"/>
      <c r="D56" s="1270"/>
      <c r="E56" s="1354"/>
      <c r="F56" s="1354"/>
      <c r="G56" s="1271"/>
      <c r="H56" s="36"/>
      <c r="M56" s="112"/>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1532</v>
      </c>
      <c r="C1" s="17"/>
      <c r="D1" s="17"/>
      <c r="E1" s="17"/>
      <c r="G1" s="32"/>
      <c r="H1" s="111"/>
      <c r="I1" s="87"/>
      <c r="J1" s="87"/>
      <c r="K1" s="87"/>
      <c r="L1" s="87"/>
      <c r="M1" s="87"/>
      <c r="N1" s="87"/>
      <c r="O1" s="87"/>
    </row>
    <row r="2" spans="1:15" ht="24" customHeight="1" thickBot="1">
      <c r="D2" s="10" t="s">
        <v>150</v>
      </c>
      <c r="E2" s="1211" t="s">
        <v>1875</v>
      </c>
      <c r="F2" s="1212"/>
      <c r="H2" s="73" t="s">
        <v>151</v>
      </c>
      <c r="I2" s="88"/>
      <c r="N2" s="81"/>
      <c r="O2" s="81"/>
    </row>
    <row r="3" spans="1:15" customFormat="1" ht="13.5" customHeight="1">
      <c r="G3" s="13"/>
      <c r="H3" s="74"/>
      <c r="I3" s="49"/>
      <c r="J3" s="49"/>
      <c r="K3" s="49"/>
      <c r="L3" s="49"/>
      <c r="M3" s="49"/>
      <c r="N3" s="49"/>
      <c r="O3" s="49"/>
    </row>
    <row r="4" spans="1:15" customFormat="1" ht="24" customHeight="1">
      <c r="A4" s="3"/>
      <c r="B4" s="399"/>
      <c r="C4" s="836"/>
      <c r="D4" s="1191" t="s">
        <v>1732</v>
      </c>
      <c r="E4" s="1214" t="str">
        <f>'様式4（全般事項）'!G5</f>
        <v>大阪府がん診療拠点病院</v>
      </c>
      <c r="F4" s="1215"/>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5" t="s">
        <v>1594</v>
      </c>
      <c r="E7" s="1086"/>
      <c r="F7" s="1087"/>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4"/>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4"/>
      <c r="I10" s="89"/>
      <c r="J10" s="89"/>
      <c r="K10" s="89"/>
      <c r="L10" s="89"/>
      <c r="M10" s="89"/>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3" t="s">
        <v>159</v>
      </c>
      <c r="F12" s="1213"/>
      <c r="G12" s="14"/>
      <c r="H12" s="74"/>
      <c r="I12" s="51"/>
      <c r="J12" s="51"/>
      <c r="K12" s="51"/>
      <c r="L12" s="51"/>
      <c r="M12" s="51"/>
    </row>
    <row r="13" spans="1:15" s="26" customFormat="1" ht="31.5">
      <c r="A13" s="6"/>
      <c r="B13" s="27" t="s">
        <v>160</v>
      </c>
      <c r="C13" s="28" t="s">
        <v>161</v>
      </c>
      <c r="D13" s="69" t="s">
        <v>162</v>
      </c>
      <c r="E13" s="75" t="s">
        <v>163</v>
      </c>
      <c r="F13" s="886" t="s">
        <v>164</v>
      </c>
      <c r="G13" s="12"/>
      <c r="H13" s="74"/>
      <c r="I13" s="89"/>
      <c r="J13" s="89"/>
      <c r="K13" s="89"/>
      <c r="L13" s="89"/>
      <c r="M13" s="89"/>
    </row>
    <row r="14" spans="1:15" s="26" customFormat="1" ht="49.5" customHeight="1">
      <c r="A14" s="1216" t="s">
        <v>165</v>
      </c>
      <c r="B14" s="11" t="str">
        <f>IF(別紙1未充足要件!F2="","未入力",別紙1未充足要件!F2)</f>
        <v>不要</v>
      </c>
      <c r="C14" s="50"/>
      <c r="D14" s="6" t="s">
        <v>166</v>
      </c>
      <c r="E14" s="75" t="s">
        <v>167</v>
      </c>
      <c r="F14" s="887" t="s">
        <v>1534</v>
      </c>
      <c r="G14" s="12"/>
      <c r="H14" s="74"/>
      <c r="I14" s="89"/>
      <c r="J14" s="89"/>
      <c r="K14" s="89"/>
      <c r="L14" s="89"/>
      <c r="M14" s="89"/>
    </row>
    <row r="15" spans="1:15" s="26" customFormat="1" ht="15" customHeight="1">
      <c r="A15" s="1217"/>
      <c r="B15" s="11" t="str">
        <f>IF(別紙2専門とするがんの診療状況!K2="","未入力",別紙2専門とするがんの診療状況!K2)</f>
        <v>入力済</v>
      </c>
      <c r="C15" s="50"/>
      <c r="D15" s="6" t="s">
        <v>168</v>
      </c>
      <c r="E15" s="75" t="s">
        <v>169</v>
      </c>
      <c r="F15" s="887" t="s">
        <v>170</v>
      </c>
      <c r="G15" s="12"/>
      <c r="H15" s="74"/>
      <c r="I15" s="89"/>
      <c r="J15" s="89"/>
      <c r="K15" s="89"/>
      <c r="L15" s="89"/>
      <c r="M15" s="89"/>
    </row>
    <row r="16" spans="1:15" s="26" customFormat="1" ht="23.45" customHeight="1">
      <c r="A16" s="1217"/>
      <c r="B16" s="11" t="str">
        <f>IF(別紙3自施設で対応しないもの!K2="","未入力",別紙3自施設で対応しないもの!K2)</f>
        <v>入力済</v>
      </c>
      <c r="C16" s="50"/>
      <c r="D16" s="6" t="s">
        <v>171</v>
      </c>
      <c r="E16" s="75" t="s">
        <v>169</v>
      </c>
      <c r="F16" s="887" t="s">
        <v>1535</v>
      </c>
      <c r="G16" s="12"/>
      <c r="H16" s="74"/>
      <c r="I16" s="89"/>
      <c r="J16" s="89"/>
      <c r="K16" s="89"/>
      <c r="L16" s="89"/>
      <c r="M16" s="89"/>
    </row>
    <row r="17" spans="1:13" s="26" customFormat="1" ht="15" customHeight="1">
      <c r="A17" s="1217"/>
      <c r="B17" s="11" t="str">
        <f>IF(別紙4カンファレンス!G2="","未入力あり",別紙4カンファレンス!G2)</f>
        <v>入力済</v>
      </c>
      <c r="C17" s="50"/>
      <c r="D17" s="6" t="s">
        <v>172</v>
      </c>
      <c r="E17" s="75" t="s">
        <v>169</v>
      </c>
      <c r="F17" s="887" t="s">
        <v>173</v>
      </c>
      <c r="G17" s="12"/>
      <c r="H17" s="74"/>
      <c r="I17" s="89"/>
      <c r="J17" s="89"/>
      <c r="K17" s="89"/>
      <c r="L17" s="89"/>
      <c r="M17" s="89"/>
    </row>
    <row r="18" spans="1:13" s="26" customFormat="1" ht="15" customHeight="1">
      <c r="A18" s="1217"/>
      <c r="B18" s="11" t="str">
        <f>IF(別紙5緩和外来!X2="","未入力あり",別紙5緩和外来!X2)</f>
        <v>入力済</v>
      </c>
      <c r="C18" s="50"/>
      <c r="D18" s="6" t="s">
        <v>174</v>
      </c>
      <c r="E18" s="24" t="s">
        <v>169</v>
      </c>
      <c r="F18" s="25" t="s">
        <v>175</v>
      </c>
      <c r="G18" s="12"/>
      <c r="H18" s="74"/>
      <c r="I18" s="89"/>
      <c r="J18" s="89"/>
      <c r="K18" s="89"/>
      <c r="L18" s="89"/>
      <c r="M18" s="89"/>
    </row>
    <row r="19" spans="1:13" s="26" customFormat="1" ht="15" customHeight="1">
      <c r="A19" s="1217"/>
      <c r="B19" s="11" t="str">
        <f>IF(別紙6緩和病棟!Y2="","未入力あり",別紙6緩和病棟!Y2)</f>
        <v>入力済</v>
      </c>
      <c r="C19" s="50"/>
      <c r="D19" s="6" t="s">
        <v>176</v>
      </c>
      <c r="E19" s="75" t="s">
        <v>169</v>
      </c>
      <c r="F19" s="25" t="s">
        <v>177</v>
      </c>
      <c r="G19" s="12"/>
      <c r="H19" s="74"/>
      <c r="I19" s="89"/>
      <c r="J19" s="89"/>
      <c r="K19" s="89"/>
      <c r="L19" s="89"/>
      <c r="M19" s="89"/>
    </row>
    <row r="20" spans="1:13" s="26" customFormat="1" ht="15" customHeight="1">
      <c r="A20" s="1217"/>
      <c r="B20" s="11" t="str">
        <f>IF(別紙7地域緩和ケア連携体制!J2="","未入力",別紙7地域緩和ケア連携体制!J2)</f>
        <v>入力済</v>
      </c>
      <c r="C20" s="50"/>
      <c r="D20" s="6" t="s">
        <v>178</v>
      </c>
      <c r="E20" s="75" t="s">
        <v>169</v>
      </c>
      <c r="F20" s="25" t="s">
        <v>179</v>
      </c>
      <c r="G20" s="12"/>
      <c r="H20" s="74"/>
      <c r="I20" s="89"/>
      <c r="J20" s="89"/>
      <c r="K20" s="89"/>
      <c r="L20" s="89"/>
      <c r="M20" s="89"/>
    </row>
    <row r="21" spans="1:13" s="26" customFormat="1" ht="15" customHeight="1">
      <c r="A21" s="1217"/>
      <c r="B21" s="11" t="str">
        <f>IF(別紙8緩和メンバーと活動!F3="","未入力",別紙8緩和メンバーと活動!F3)</f>
        <v>入力済</v>
      </c>
      <c r="C21" s="50"/>
      <c r="D21" s="6" t="s">
        <v>180</v>
      </c>
      <c r="E21" s="75" t="s">
        <v>169</v>
      </c>
      <c r="F21" s="25" t="s">
        <v>1685</v>
      </c>
      <c r="G21" s="12"/>
      <c r="H21" s="74"/>
      <c r="I21" s="89"/>
      <c r="J21" s="89"/>
      <c r="K21" s="89"/>
      <c r="L21" s="89"/>
      <c r="M21" s="89"/>
    </row>
    <row r="22" spans="1:13" s="26" customFormat="1" ht="15" customHeight="1">
      <c r="A22" s="1217"/>
      <c r="B22" s="11" t="str">
        <f>IF(別紙9インターネット環境!Y2="","未入力",別紙9インターネット環境!Y2)</f>
        <v>入力済</v>
      </c>
      <c r="C22" s="50"/>
      <c r="D22" s="6" t="s">
        <v>181</v>
      </c>
      <c r="E22" s="75" t="s">
        <v>169</v>
      </c>
      <c r="F22" s="25" t="s">
        <v>182</v>
      </c>
      <c r="G22" s="12"/>
      <c r="H22" s="74"/>
      <c r="I22" s="89"/>
      <c r="J22" s="89"/>
      <c r="K22" s="89"/>
      <c r="L22" s="89"/>
      <c r="M22" s="89"/>
    </row>
    <row r="23" spans="1:13" s="26" customFormat="1" ht="15" customHeight="1">
      <c r="A23" s="1217"/>
      <c r="B23" s="11" t="str">
        <f>IF(別紙10患者の特性に応じた支援!Y2="","未入力",別紙10患者の特性に応じた支援!Y2)</f>
        <v>入力済</v>
      </c>
      <c r="C23" s="50"/>
      <c r="D23" s="6" t="s">
        <v>183</v>
      </c>
      <c r="E23" s="75" t="s">
        <v>169</v>
      </c>
      <c r="F23" s="25" t="s">
        <v>184</v>
      </c>
      <c r="G23" s="12"/>
      <c r="H23" s="74"/>
      <c r="I23" s="89"/>
      <c r="J23" s="89"/>
      <c r="K23" s="89"/>
      <c r="L23" s="89"/>
      <c r="M23" s="89"/>
    </row>
    <row r="24" spans="1:13" s="26" customFormat="1" ht="15" customHeight="1">
      <c r="A24" s="1217"/>
      <c r="B24" s="11" t="str">
        <f>IF(別紙11相談内容!G2="","未入力",別紙11相談内容!G2)</f>
        <v>入力済</v>
      </c>
      <c r="C24" s="50"/>
      <c r="D24" s="6" t="s">
        <v>185</v>
      </c>
      <c r="E24" s="75" t="s">
        <v>169</v>
      </c>
      <c r="F24" s="29" t="s">
        <v>186</v>
      </c>
      <c r="G24" s="12"/>
      <c r="H24" s="74"/>
      <c r="I24" s="89"/>
      <c r="J24" s="89"/>
      <c r="K24" s="89"/>
      <c r="L24" s="89"/>
      <c r="M24" s="89"/>
    </row>
    <row r="25" spans="1:13" s="26" customFormat="1" ht="15" customHeight="1">
      <c r="A25" s="1217"/>
      <c r="B25" s="11" t="str">
        <f>IF(別紙12相談支援センター窓口等!W2="","未入力",別紙12相談支援センター窓口等!W2)</f>
        <v>入力済</v>
      </c>
      <c r="C25" s="50"/>
      <c r="D25" s="6" t="s">
        <v>187</v>
      </c>
      <c r="E25" s="75" t="s">
        <v>169</v>
      </c>
      <c r="F25" s="29" t="s">
        <v>188</v>
      </c>
      <c r="G25" s="12"/>
      <c r="H25" s="74"/>
      <c r="I25" s="89"/>
      <c r="J25" s="89"/>
      <c r="K25" s="89"/>
      <c r="L25" s="89"/>
      <c r="M25" s="89"/>
    </row>
    <row r="26" spans="1:13" s="26" customFormat="1" ht="15" customHeight="1">
      <c r="A26" s="1217"/>
      <c r="B26" s="11" t="str">
        <f>IF(別紙13相談支援センター体制!I2="","未入力",別紙13相談支援センター体制!I2)</f>
        <v>入力済</v>
      </c>
      <c r="C26" s="50"/>
      <c r="D26" s="6" t="s">
        <v>189</v>
      </c>
      <c r="E26" s="75" t="s">
        <v>169</v>
      </c>
      <c r="F26" s="29" t="s">
        <v>190</v>
      </c>
      <c r="G26" s="12"/>
      <c r="H26" s="74"/>
      <c r="I26" s="89"/>
      <c r="J26" s="89"/>
      <c r="K26" s="89"/>
      <c r="L26" s="89"/>
      <c r="M26" s="89"/>
    </row>
    <row r="27" spans="1:13" s="26" customFormat="1" ht="15" customHeight="1">
      <c r="A27" s="1217"/>
      <c r="B27" s="11" t="str">
        <f>IF(別紙14連携協力体制!H2="","未入力",別紙14連携協力体制!H2)</f>
        <v>入力済</v>
      </c>
      <c r="C27" s="50"/>
      <c r="D27" s="6" t="s">
        <v>191</v>
      </c>
      <c r="E27" s="75" t="s">
        <v>169</v>
      </c>
      <c r="F27" s="29" t="s">
        <v>192</v>
      </c>
      <c r="G27" s="12"/>
      <c r="H27" s="74"/>
      <c r="I27" s="89"/>
      <c r="J27" s="89"/>
      <c r="K27" s="89"/>
      <c r="L27" s="89"/>
      <c r="M27" s="89"/>
    </row>
    <row r="28" spans="1:13" s="26" customFormat="1" ht="15" customHeight="1">
      <c r="A28" s="1217"/>
      <c r="B28" s="11" t="str">
        <f>IF(別紙15専門外来!W2="","未入力",別紙15専門外来!W2)</f>
        <v>入力済</v>
      </c>
      <c r="C28" s="50"/>
      <c r="D28" s="6" t="s">
        <v>193</v>
      </c>
      <c r="E28" s="75" t="s">
        <v>169</v>
      </c>
      <c r="F28" s="29" t="s">
        <v>194</v>
      </c>
      <c r="G28" s="12"/>
      <c r="H28" s="74"/>
      <c r="I28" s="89"/>
      <c r="J28" s="89"/>
      <c r="K28" s="89"/>
      <c r="L28" s="89"/>
      <c r="M28" s="89"/>
    </row>
    <row r="29" spans="1:13" s="26" customFormat="1" ht="15" customHeight="1">
      <c r="A29" s="1217"/>
      <c r="B29" s="11" t="str">
        <f>IF(別紙16院内がん登録!G2="","未入力",別紙16院内がん登録!G2)</f>
        <v>入力済</v>
      </c>
      <c r="C29" s="50"/>
      <c r="D29" s="6" t="s">
        <v>195</v>
      </c>
      <c r="E29" s="75" t="s">
        <v>169</v>
      </c>
      <c r="F29" s="29" t="s">
        <v>196</v>
      </c>
      <c r="G29" s="12"/>
      <c r="H29" s="74"/>
      <c r="I29" s="89"/>
      <c r="J29" s="89"/>
      <c r="K29" s="89"/>
      <c r="L29" s="89"/>
      <c r="M29" s="89"/>
    </row>
    <row r="30" spans="1:13" s="26" customFormat="1" ht="15" customHeight="1">
      <c r="A30" s="1217"/>
      <c r="B30" s="11" t="str">
        <f>IF(別紙17臨床試験・治験!T2="","未入力",別紙17臨床試験・治験!T2)</f>
        <v>入力済</v>
      </c>
      <c r="C30" s="50"/>
      <c r="D30" s="6" t="s">
        <v>197</v>
      </c>
      <c r="E30" s="75" t="s">
        <v>169</v>
      </c>
      <c r="F30" s="29" t="s">
        <v>198</v>
      </c>
      <c r="G30" s="12"/>
      <c r="H30" s="74"/>
      <c r="I30" s="89"/>
      <c r="J30" s="89"/>
      <c r="K30" s="89"/>
      <c r="L30" s="89"/>
      <c r="M30" s="89"/>
    </row>
    <row r="31" spans="1:13" s="26" customFormat="1" ht="15" customHeight="1">
      <c r="A31" s="1217"/>
      <c r="B31" s="11" t="str">
        <f>IF(別紙18チーム医療の提供体制!O2="","未入力",別紙18チーム医療の提供体制!O2)</f>
        <v>入力済</v>
      </c>
      <c r="C31" s="67"/>
      <c r="D31" s="6" t="s">
        <v>1527</v>
      </c>
      <c r="E31" s="75" t="s">
        <v>169</v>
      </c>
      <c r="F31" s="29" t="s">
        <v>200</v>
      </c>
      <c r="G31" s="12"/>
      <c r="H31" s="74"/>
      <c r="I31" s="89"/>
      <c r="J31" s="89"/>
      <c r="K31" s="89"/>
      <c r="L31" s="89"/>
      <c r="M31" s="89"/>
    </row>
    <row r="32" spans="1:13" s="26" customFormat="1" ht="15" customHeight="1">
      <c r="A32" s="1217"/>
      <c r="B32" s="11" t="str">
        <f>IF(別紙19医療安全・第三者評価!I2="","未入力",別紙19医療安全・第三者評価!I2)</f>
        <v>入力済</v>
      </c>
      <c r="C32" s="67"/>
      <c r="D32" s="6" t="s">
        <v>199</v>
      </c>
      <c r="E32" s="75" t="s">
        <v>169</v>
      </c>
      <c r="F32" s="29" t="s">
        <v>202</v>
      </c>
      <c r="G32" s="12"/>
      <c r="H32" s="74"/>
      <c r="I32" s="89"/>
      <c r="J32" s="89"/>
      <c r="K32" s="89"/>
      <c r="L32" s="89"/>
      <c r="M32" s="89"/>
    </row>
    <row r="33" spans="1:13" s="30" customFormat="1" ht="15" customHeight="1">
      <c r="A33" s="1217"/>
      <c r="B33" s="11" t="str">
        <f>IF(別紙20歯科との連携!I2="","未入力あり",別紙20歯科との連携!I2)</f>
        <v>入力済</v>
      </c>
      <c r="C33" s="68"/>
      <c r="D33" s="6" t="s">
        <v>201</v>
      </c>
      <c r="E33" s="75" t="s">
        <v>169</v>
      </c>
      <c r="F33" s="25" t="s">
        <v>1443</v>
      </c>
      <c r="G33" s="34"/>
      <c r="H33" s="74"/>
      <c r="I33" s="89"/>
      <c r="J33" s="89"/>
      <c r="K33" s="91"/>
      <c r="L33" s="91"/>
      <c r="M33" s="91"/>
    </row>
    <row r="34" spans="1:13" s="30" customFormat="1" ht="15" customHeight="1">
      <c r="A34" s="86"/>
      <c r="B34" s="11" t="str">
        <f>IF(別紙21地域連携カンファ開催状況!I2="","未入力あり",別紙21地域連携カンファ開催状況!I2)</f>
        <v>入力済</v>
      </c>
      <c r="C34" s="68"/>
      <c r="D34" s="6" t="s">
        <v>203</v>
      </c>
      <c r="E34" s="75" t="s">
        <v>169</v>
      </c>
      <c r="F34" s="25" t="s">
        <v>1442</v>
      </c>
      <c r="G34" s="34"/>
      <c r="H34" s="74"/>
      <c r="I34" s="89"/>
      <c r="J34" s="89"/>
      <c r="K34" s="91"/>
      <c r="L34" s="91"/>
      <c r="M34" s="91"/>
    </row>
    <row r="35" spans="1:13" s="26" customFormat="1" ht="15" customHeight="1">
      <c r="A35" s="86"/>
      <c r="B35" s="11" t="str">
        <f>IF(別紙22診療実績とりまとめ!J2="","未入力あり",別紙22診療実績とりまとめ!J2)</f>
        <v>入力済</v>
      </c>
      <c r="C35" s="68"/>
      <c r="D35" s="6" t="s">
        <v>1682</v>
      </c>
      <c r="E35" s="75" t="s">
        <v>169</v>
      </c>
      <c r="F35" s="25" t="s">
        <v>1676</v>
      </c>
      <c r="G35" s="12"/>
      <c r="H35" s="112"/>
      <c r="I35" s="89"/>
      <c r="J35" s="89"/>
      <c r="K35" s="89"/>
      <c r="L35" s="89"/>
      <c r="M35" s="89"/>
    </row>
    <row r="36" spans="1:13" s="30" customFormat="1" ht="15" customHeight="1">
      <c r="A36" s="70"/>
      <c r="B36" s="70"/>
      <c r="C36" s="70"/>
      <c r="D36" s="70"/>
      <c r="E36" s="71"/>
      <c r="F36" s="72"/>
      <c r="G36" s="34"/>
      <c r="H36" s="113"/>
      <c r="I36" s="89"/>
      <c r="J36" s="89"/>
      <c r="K36" s="91"/>
      <c r="L36" s="91"/>
      <c r="M36" s="91"/>
    </row>
    <row r="37" spans="1:13" s="26" customFormat="1" ht="15" customHeight="1">
      <c r="A37" s="70"/>
      <c r="B37" s="70"/>
      <c r="C37" s="70"/>
      <c r="D37" s="70"/>
      <c r="E37" s="71"/>
      <c r="F37" s="72"/>
      <c r="G37" s="12"/>
      <c r="H37" s="114"/>
      <c r="I37" s="89"/>
      <c r="J37" s="89"/>
      <c r="K37" s="89"/>
      <c r="L37" s="89"/>
      <c r="M37" s="89"/>
    </row>
    <row r="38" spans="1:13" s="26" customFormat="1" ht="15" customHeight="1">
      <c r="A38" s="70"/>
      <c r="B38" s="70"/>
      <c r="C38" s="70"/>
      <c r="D38" s="70"/>
      <c r="E38" s="71"/>
      <c r="F38" s="72"/>
      <c r="G38" s="12"/>
      <c r="H38" s="114"/>
      <c r="I38" s="89"/>
      <c r="J38" s="89"/>
      <c r="K38" s="89"/>
      <c r="L38" s="89"/>
      <c r="M38" s="89"/>
    </row>
    <row r="39" spans="1:13" ht="15" customHeight="1">
      <c r="A39" s="70"/>
      <c r="B39" s="70"/>
      <c r="C39" s="70"/>
      <c r="D39" s="70"/>
      <c r="E39" s="71"/>
      <c r="F39" s="72"/>
      <c r="H39" s="114"/>
      <c r="I39" s="89"/>
      <c r="J39" s="89"/>
    </row>
    <row r="40" spans="1:13" ht="15" customHeight="1">
      <c r="A40" s="70"/>
      <c r="B40" s="70"/>
      <c r="C40" s="70"/>
      <c r="D40" s="70"/>
      <c r="E40" s="71"/>
      <c r="F40" s="72"/>
      <c r="H40" s="114"/>
      <c r="I40" s="89"/>
      <c r="J40" s="89"/>
    </row>
    <row r="41" spans="1:13" s="30" customFormat="1" ht="15" customHeight="1">
      <c r="A41" s="70"/>
      <c r="B41" s="70"/>
      <c r="C41" s="70"/>
      <c r="D41" s="70"/>
      <c r="E41" s="71"/>
      <c r="F41" s="72"/>
      <c r="G41" s="34"/>
      <c r="H41" s="114"/>
      <c r="I41" s="89"/>
      <c r="J41" s="89"/>
      <c r="K41" s="91"/>
      <c r="L41" s="91"/>
      <c r="M41" s="91"/>
    </row>
    <row r="42" spans="1:13" s="26" customFormat="1" ht="15" customHeight="1">
      <c r="A42" s="70"/>
      <c r="B42" s="70"/>
      <c r="C42" s="70"/>
      <c r="D42" s="70"/>
      <c r="E42" s="71"/>
      <c r="F42" s="72"/>
      <c r="G42" s="12"/>
      <c r="H42" s="114"/>
      <c r="I42" s="89"/>
      <c r="J42" s="89"/>
      <c r="K42" s="89"/>
      <c r="L42" s="89"/>
      <c r="M42" s="89"/>
    </row>
    <row r="43" spans="1:13">
      <c r="A43" s="70"/>
      <c r="B43" s="70"/>
      <c r="C43" s="70"/>
      <c r="D43" s="70"/>
      <c r="E43" s="71"/>
      <c r="F43" s="72"/>
      <c r="H43" s="114"/>
      <c r="I43" s="89"/>
      <c r="J43" s="89"/>
    </row>
    <row r="44" spans="1:13">
      <c r="A44" s="70"/>
      <c r="B44" s="70"/>
      <c r="C44" s="70"/>
      <c r="D44" s="70"/>
      <c r="E44" s="71"/>
      <c r="F44" s="72"/>
      <c r="H44" s="114"/>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6" customWidth="1"/>
    <col min="2" max="2" width="28.625" style="436" customWidth="1"/>
    <col min="3" max="3" width="10.625" style="436" customWidth="1"/>
    <col min="4" max="4" width="12.625" style="436" customWidth="1"/>
    <col min="5" max="13" width="2.625" style="436" customWidth="1"/>
    <col min="14" max="14" width="1.625" style="436" customWidth="1"/>
    <col min="15" max="22" width="2.625" style="436" customWidth="1"/>
    <col min="23" max="23" width="9.375" style="436" customWidth="1"/>
    <col min="24" max="24" width="15" style="436" customWidth="1"/>
    <col min="25" max="25" width="2.25" style="436" hidden="1" customWidth="1"/>
    <col min="26" max="26" width="2.25" style="436" customWidth="1"/>
    <col min="27" max="27" width="82.75" style="105" bestFit="1" customWidth="1"/>
    <col min="28" max="16384" width="9" style="436"/>
  </cols>
  <sheetData>
    <row r="1" spans="1:30" ht="19.5" customHeight="1" thickBot="1">
      <c r="A1" s="1493" t="s">
        <v>1078</v>
      </c>
      <c r="B1" s="1493"/>
      <c r="C1" s="1493"/>
      <c r="D1" s="1493"/>
      <c r="E1" s="1493"/>
      <c r="F1" s="1493"/>
      <c r="G1" s="1493"/>
      <c r="H1" s="1493"/>
      <c r="I1" s="1493"/>
      <c r="J1" s="1493"/>
      <c r="K1" s="1493"/>
      <c r="L1" s="1493"/>
      <c r="M1" s="1493"/>
      <c r="N1" s="1493"/>
      <c r="O1" s="1493"/>
      <c r="P1" s="1493"/>
      <c r="Q1" s="1493"/>
      <c r="R1" s="1493"/>
      <c r="S1" s="1493"/>
      <c r="T1" s="1493"/>
      <c r="U1" s="1493"/>
      <c r="V1" s="1493"/>
      <c r="W1" s="1493"/>
      <c r="Y1" s="53"/>
      <c r="Z1" s="53"/>
    </row>
    <row r="2" spans="1:30" ht="24.95" customHeight="1" thickBot="1">
      <c r="A2" s="1392" t="s">
        <v>832</v>
      </c>
      <c r="B2" s="1392"/>
      <c r="C2" s="1392"/>
      <c r="D2" s="1392"/>
      <c r="E2" s="1392"/>
      <c r="F2" s="1392"/>
      <c r="G2" s="1392"/>
      <c r="H2" s="1392"/>
      <c r="I2" s="1392"/>
      <c r="J2" s="1392"/>
      <c r="K2" s="1392"/>
      <c r="L2" s="1392"/>
      <c r="M2" s="1392"/>
      <c r="N2" s="1392"/>
      <c r="O2" s="1392"/>
      <c r="P2" s="1392"/>
      <c r="Q2" s="1392"/>
      <c r="R2" s="1392"/>
      <c r="S2" s="1392"/>
      <c r="T2" s="1392"/>
      <c r="U2" s="1392"/>
      <c r="V2" s="1392"/>
      <c r="W2" s="716" t="str">
        <f>IF(COUNTIF(Y15:Y43,"×")&gt;=1,"未入力あり","入力済")</f>
        <v>入力済</v>
      </c>
      <c r="X2" s="1626"/>
      <c r="Y2" s="53"/>
      <c r="Z2" s="53"/>
    </row>
    <row r="3" spans="1:30" ht="5.0999999999999996" customHeight="1">
      <c r="A3" s="432"/>
      <c r="B3" s="432"/>
      <c r="C3" s="432"/>
      <c r="D3" s="432"/>
      <c r="E3" s="432"/>
      <c r="F3" s="432"/>
      <c r="G3" s="432"/>
      <c r="H3" s="432"/>
      <c r="I3" s="432"/>
      <c r="J3" s="432"/>
      <c r="K3" s="432"/>
      <c r="L3" s="432"/>
      <c r="M3" s="432"/>
      <c r="N3" s="432"/>
      <c r="O3" s="432"/>
      <c r="P3" s="432"/>
      <c r="Q3" s="432"/>
      <c r="R3" s="432"/>
      <c r="S3" s="432"/>
      <c r="T3" s="432"/>
      <c r="U3" s="432"/>
      <c r="V3" s="717"/>
      <c r="W3" s="432"/>
      <c r="X3" s="1626"/>
      <c r="Y3" s="8"/>
      <c r="Z3" s="8"/>
    </row>
    <row r="4" spans="1:30" ht="20.25" customHeight="1">
      <c r="A4" s="432"/>
      <c r="B4" s="432"/>
      <c r="C4" s="432"/>
      <c r="D4" s="432"/>
      <c r="E4" s="718" t="s">
        <v>924</v>
      </c>
      <c r="F4" s="1664" t="str">
        <f>表紙!E2</f>
        <v>公益財団法人日本生命済生会日本生命病院</v>
      </c>
      <c r="G4" s="1665"/>
      <c r="H4" s="1665"/>
      <c r="I4" s="1665"/>
      <c r="J4" s="1665"/>
      <c r="K4" s="1665"/>
      <c r="L4" s="1665"/>
      <c r="M4" s="1665"/>
      <c r="N4" s="1665"/>
      <c r="O4" s="1665"/>
      <c r="P4" s="1665"/>
      <c r="Q4" s="1665"/>
      <c r="R4" s="1665"/>
      <c r="S4" s="1665"/>
      <c r="T4" s="1665"/>
      <c r="U4" s="1665"/>
      <c r="V4" s="1665"/>
      <c r="W4" s="1666"/>
      <c r="X4" s="1626"/>
      <c r="Y4" s="53"/>
      <c r="Z4" s="53"/>
    </row>
    <row r="5" spans="1:30" ht="20.25" customHeight="1">
      <c r="A5" s="432"/>
      <c r="B5" s="51"/>
      <c r="C5" s="51"/>
      <c r="D5" s="587"/>
      <c r="E5" s="1099" t="s">
        <v>878</v>
      </c>
      <c r="F5" s="49" t="str">
        <f>別紙1未充足要件!E5</f>
        <v>令和７年９月１日時点</v>
      </c>
      <c r="G5" s="659"/>
      <c r="H5" s="659"/>
      <c r="I5" s="659"/>
      <c r="J5" s="659"/>
      <c r="K5" s="659"/>
      <c r="L5" s="659"/>
      <c r="M5" s="51"/>
      <c r="N5" s="574"/>
      <c r="O5" s="574"/>
      <c r="P5" s="574"/>
      <c r="Q5" s="574"/>
      <c r="R5" s="574"/>
      <c r="S5" s="574"/>
      <c r="T5" s="574"/>
      <c r="U5" s="574"/>
      <c r="V5" s="574"/>
      <c r="W5" s="574"/>
      <c r="X5" s="1626"/>
      <c r="Y5" s="438"/>
      <c r="Z5" s="438"/>
      <c r="AA5" s="138" t="s">
        <v>204</v>
      </c>
    </row>
    <row r="6" spans="1:30" s="686" customFormat="1" ht="42" customHeight="1">
      <c r="A6" s="719"/>
      <c r="B6" s="1662" t="s">
        <v>1079</v>
      </c>
      <c r="C6" s="1663"/>
      <c r="D6" s="1663"/>
      <c r="E6" s="1663"/>
      <c r="F6" s="1663"/>
      <c r="G6" s="1663"/>
      <c r="H6" s="1663"/>
      <c r="I6" s="1663"/>
      <c r="J6" s="1663"/>
      <c r="K6" s="1663"/>
      <c r="L6" s="1663"/>
      <c r="M6" s="1663"/>
      <c r="N6" s="1663"/>
      <c r="O6" s="1663"/>
      <c r="P6" s="1663"/>
      <c r="Q6" s="1663"/>
      <c r="R6" s="1663"/>
      <c r="S6" s="1663"/>
      <c r="T6" s="1663"/>
      <c r="U6" s="1663"/>
      <c r="V6" s="1663"/>
      <c r="W6" s="1663"/>
      <c r="AA6" s="74"/>
      <c r="AC6" s="719"/>
      <c r="AD6" s="720"/>
    </row>
    <row r="7" spans="1:30" s="686" customFormat="1" ht="20.100000000000001" customHeight="1">
      <c r="A7" s="719"/>
      <c r="B7" s="721" t="s">
        <v>1080</v>
      </c>
      <c r="C7" s="722" t="s">
        <v>1081</v>
      </c>
      <c r="D7" s="722" t="s">
        <v>1082</v>
      </c>
      <c r="E7" s="1660" t="s">
        <v>1083</v>
      </c>
      <c r="F7" s="1660"/>
      <c r="G7" s="1660"/>
      <c r="H7" s="1660"/>
      <c r="I7" s="1660"/>
      <c r="J7" s="1660"/>
      <c r="K7" s="1660"/>
      <c r="L7" s="1660"/>
      <c r="M7" s="1660"/>
      <c r="N7" s="1660" t="s">
        <v>1084</v>
      </c>
      <c r="O7" s="1660"/>
      <c r="P7" s="1660"/>
      <c r="Q7" s="1660"/>
      <c r="R7" s="1660"/>
      <c r="S7" s="1660"/>
      <c r="T7" s="1660"/>
      <c r="U7" s="1660"/>
      <c r="V7" s="1660"/>
      <c r="W7" s="723"/>
      <c r="X7" s="723"/>
      <c r="Y7" s="723"/>
      <c r="Z7" s="723"/>
      <c r="AA7" s="74"/>
      <c r="AB7" s="723"/>
      <c r="AC7" s="723"/>
      <c r="AD7" s="720"/>
    </row>
    <row r="8" spans="1:30" s="686" customFormat="1" ht="99.95" customHeight="1">
      <c r="A8" s="719"/>
      <c r="B8" s="724" t="s">
        <v>1085</v>
      </c>
      <c r="C8" s="725" t="s">
        <v>1086</v>
      </c>
      <c r="D8" s="725" t="s">
        <v>1087</v>
      </c>
      <c r="E8" s="1667" t="s">
        <v>1088</v>
      </c>
      <c r="F8" s="1668"/>
      <c r="G8" s="1668"/>
      <c r="H8" s="1668"/>
      <c r="I8" s="1668"/>
      <c r="J8" s="1668"/>
      <c r="K8" s="1668"/>
      <c r="L8" s="1668"/>
      <c r="M8" s="1669"/>
      <c r="N8" s="1647" t="s">
        <v>1089</v>
      </c>
      <c r="O8" s="1647"/>
      <c r="P8" s="1647"/>
      <c r="Q8" s="1647"/>
      <c r="R8" s="1647"/>
      <c r="S8" s="1647"/>
      <c r="T8" s="1647"/>
      <c r="U8" s="1647"/>
      <c r="V8" s="1647"/>
      <c r="W8" s="723"/>
      <c r="X8" s="723"/>
      <c r="Y8" s="723"/>
      <c r="Z8" s="723"/>
      <c r="AA8" s="74"/>
      <c r="AB8" s="723"/>
      <c r="AC8" s="723"/>
      <c r="AD8" s="720"/>
    </row>
    <row r="9" spans="1:30" s="686" customFormat="1" ht="50.1" customHeight="1">
      <c r="A9" s="719"/>
      <c r="B9" s="721" t="s">
        <v>1090</v>
      </c>
      <c r="C9" s="726" t="s">
        <v>1091</v>
      </c>
      <c r="D9" s="721" t="s">
        <v>1092</v>
      </c>
      <c r="E9" s="1660" t="s">
        <v>1093</v>
      </c>
      <c r="F9" s="1660"/>
      <c r="G9" s="1660"/>
      <c r="H9" s="1660"/>
      <c r="I9" s="1660"/>
      <c r="J9" s="1660"/>
      <c r="K9" s="1660"/>
      <c r="L9" s="1660"/>
      <c r="M9" s="1660"/>
      <c r="N9" s="1660" t="s">
        <v>1094</v>
      </c>
      <c r="O9" s="1660"/>
      <c r="P9" s="1660"/>
      <c r="Q9" s="1660"/>
      <c r="R9" s="1660"/>
      <c r="S9" s="1660"/>
      <c r="T9" s="1660"/>
      <c r="U9" s="1660"/>
      <c r="V9" s="1660"/>
      <c r="W9" s="723"/>
      <c r="X9" s="723"/>
      <c r="Y9" s="723"/>
      <c r="Z9" s="723"/>
      <c r="AA9" s="74"/>
      <c r="AB9" s="723"/>
      <c r="AC9" s="723"/>
      <c r="AD9" s="720"/>
    </row>
    <row r="10" spans="1:30" s="686" customFormat="1" ht="50.1" customHeight="1">
      <c r="A10" s="719"/>
      <c r="B10" s="1647" t="s">
        <v>1095</v>
      </c>
      <c r="C10" s="1644" t="s">
        <v>1096</v>
      </c>
      <c r="D10" s="1644" t="s">
        <v>1097</v>
      </c>
      <c r="E10" s="1647" t="s">
        <v>1098</v>
      </c>
      <c r="F10" s="1647"/>
      <c r="G10" s="1647"/>
      <c r="H10" s="1647"/>
      <c r="I10" s="1647"/>
      <c r="J10" s="1647"/>
      <c r="K10" s="1647"/>
      <c r="L10" s="1647"/>
      <c r="M10" s="1649"/>
      <c r="N10" s="1647" t="s">
        <v>1099</v>
      </c>
      <c r="O10" s="1647"/>
      <c r="P10" s="1647"/>
      <c r="Q10" s="1647"/>
      <c r="R10" s="1647"/>
      <c r="S10" s="1647"/>
      <c r="T10" s="1647"/>
      <c r="U10" s="1647"/>
      <c r="V10" s="1647"/>
      <c r="W10" s="723"/>
      <c r="X10" s="723"/>
      <c r="Y10" s="723"/>
      <c r="Z10" s="723"/>
      <c r="AA10" s="74"/>
      <c r="AB10" s="723"/>
      <c r="AC10" s="723"/>
      <c r="AD10" s="720"/>
    </row>
    <row r="11" spans="1:30" s="686" customFormat="1" ht="20.100000000000001" customHeight="1">
      <c r="A11" s="719"/>
      <c r="B11" s="1647"/>
      <c r="C11" s="1645"/>
      <c r="D11" s="1645"/>
      <c r="E11" s="1660" t="s">
        <v>1100</v>
      </c>
      <c r="F11" s="1660"/>
      <c r="G11" s="1660"/>
      <c r="H11" s="1660"/>
      <c r="I11" s="1660"/>
      <c r="J11" s="1660"/>
      <c r="K11" s="1660"/>
      <c r="L11" s="1660"/>
      <c r="M11" s="1660"/>
      <c r="N11" s="1647"/>
      <c r="O11" s="1647"/>
      <c r="P11" s="1647"/>
      <c r="Q11" s="1647"/>
      <c r="R11" s="1647"/>
      <c r="S11" s="1647"/>
      <c r="T11" s="1647"/>
      <c r="U11" s="1647"/>
      <c r="V11" s="1647"/>
      <c r="W11" s="723"/>
      <c r="X11" s="723"/>
      <c r="Y11" s="723"/>
      <c r="Z11" s="723"/>
      <c r="AA11" s="74"/>
      <c r="AB11" s="723"/>
      <c r="AC11" s="723"/>
      <c r="AD11" s="720"/>
    </row>
    <row r="12" spans="1:30" s="686" customFormat="1" ht="50.1" customHeight="1">
      <c r="A12" s="719"/>
      <c r="B12" s="1647"/>
      <c r="C12" s="1646"/>
      <c r="D12" s="1646"/>
      <c r="E12" s="1649" t="s">
        <v>1101</v>
      </c>
      <c r="F12" s="1649"/>
      <c r="G12" s="1649"/>
      <c r="H12" s="1649"/>
      <c r="I12" s="1649"/>
      <c r="J12" s="1649"/>
      <c r="K12" s="1649"/>
      <c r="L12" s="1649"/>
      <c r="M12" s="1649"/>
      <c r="N12" s="1647"/>
      <c r="O12" s="1647"/>
      <c r="P12" s="1647"/>
      <c r="Q12" s="1647"/>
      <c r="R12" s="1647"/>
      <c r="S12" s="1647"/>
      <c r="T12" s="1647"/>
      <c r="U12" s="1647"/>
      <c r="V12" s="1647"/>
      <c r="W12" s="723"/>
      <c r="X12" s="723"/>
      <c r="Y12" s="723"/>
      <c r="Z12" s="723"/>
      <c r="AA12" s="74"/>
      <c r="AB12" s="723"/>
      <c r="AC12" s="723"/>
      <c r="AD12" s="720"/>
    </row>
    <row r="13" spans="1:30" ht="10.5" customHeight="1">
      <c r="A13" s="432"/>
      <c r="B13" s="432"/>
      <c r="C13" s="432"/>
      <c r="D13" s="432"/>
      <c r="E13" s="432"/>
      <c r="F13" s="432"/>
      <c r="G13" s="432"/>
      <c r="H13" s="432"/>
      <c r="I13" s="432"/>
      <c r="J13" s="432"/>
      <c r="K13" s="432"/>
      <c r="L13" s="432"/>
      <c r="M13" s="432"/>
      <c r="N13" s="432"/>
      <c r="O13" s="432"/>
      <c r="P13" s="432"/>
      <c r="Q13" s="432"/>
      <c r="R13" s="432"/>
      <c r="S13" s="432"/>
      <c r="T13" s="432"/>
      <c r="U13" s="432"/>
      <c r="V13" s="432"/>
      <c r="W13" s="432"/>
      <c r="AA13" s="74"/>
    </row>
    <row r="14" spans="1:30" ht="20.25" customHeight="1" thickBot="1">
      <c r="A14" s="727" t="s">
        <v>1102</v>
      </c>
      <c r="B14" s="1648" t="s">
        <v>1103</v>
      </c>
      <c r="C14" s="1648"/>
      <c r="D14" s="1648"/>
      <c r="E14" s="1648"/>
      <c r="F14" s="1648"/>
      <c r="G14" s="1648"/>
      <c r="H14" s="1648"/>
      <c r="I14" s="1648"/>
      <c r="J14" s="1648"/>
      <c r="K14" s="1648"/>
      <c r="L14" s="1648"/>
      <c r="M14" s="1648"/>
      <c r="N14" s="1648"/>
      <c r="O14" s="1648"/>
      <c r="P14" s="1648"/>
      <c r="Q14" s="1648"/>
      <c r="R14" s="1648"/>
      <c r="S14" s="1648"/>
      <c r="T14" s="1648"/>
      <c r="U14" s="1648"/>
      <c r="V14" s="1648"/>
      <c r="W14" s="1648"/>
      <c r="AA14" s="74"/>
    </row>
    <row r="15" spans="1:30" ht="25.5" customHeight="1" thickBot="1">
      <c r="A15" s="728">
        <v>1</v>
      </c>
      <c r="B15" s="729" t="s">
        <v>1104</v>
      </c>
      <c r="C15" s="730"/>
      <c r="D15" s="731"/>
      <c r="E15" s="731"/>
      <c r="F15" s="731"/>
      <c r="G15" s="731"/>
      <c r="H15" s="731"/>
      <c r="I15" s="731"/>
      <c r="J15" s="731"/>
      <c r="K15" s="731"/>
      <c r="L15" s="731"/>
      <c r="M15" s="731"/>
      <c r="N15" s="731"/>
      <c r="O15" s="731"/>
      <c r="P15" s="731"/>
      <c r="Q15" s="731"/>
      <c r="R15" s="731"/>
      <c r="S15" s="731"/>
      <c r="T15" s="731"/>
      <c r="U15" s="731"/>
      <c r="V15" s="731"/>
      <c r="W15" s="36" t="s">
        <v>1767</v>
      </c>
      <c r="Y15" s="436" t="str">
        <f>IF(W15="","×","○")</f>
        <v>○</v>
      </c>
      <c r="AA15" s="74"/>
    </row>
    <row r="16" spans="1:30" ht="25.5" customHeight="1" thickBot="1">
      <c r="A16" s="732">
        <v>2</v>
      </c>
      <c r="B16" s="1396" t="s">
        <v>1105</v>
      </c>
      <c r="C16" s="1397"/>
      <c r="D16" s="1424" t="s">
        <v>1786</v>
      </c>
      <c r="E16" s="1425"/>
      <c r="F16" s="1425"/>
      <c r="G16" s="1425"/>
      <c r="H16" s="1425"/>
      <c r="I16" s="1425"/>
      <c r="J16" s="1425"/>
      <c r="K16" s="1425"/>
      <c r="L16" s="1425"/>
      <c r="M16" s="1425"/>
      <c r="N16" s="1425"/>
      <c r="O16" s="1425"/>
      <c r="P16" s="1425"/>
      <c r="Q16" s="1425"/>
      <c r="R16" s="1425"/>
      <c r="S16" s="1425"/>
      <c r="T16" s="1425"/>
      <c r="U16" s="1425"/>
      <c r="V16" s="1425"/>
      <c r="W16" s="1429"/>
      <c r="Y16" s="438" t="str">
        <f>IF(AND($W$15="はい",D16=""),"×","○")</f>
        <v>○</v>
      </c>
      <c r="Z16" s="438"/>
      <c r="AA16" s="74"/>
    </row>
    <row r="17" spans="1:27" ht="25.5" customHeight="1" thickBot="1">
      <c r="A17" s="732">
        <v>3</v>
      </c>
      <c r="B17" s="1386" t="s">
        <v>1106</v>
      </c>
      <c r="C17" s="1679"/>
      <c r="D17" s="1680"/>
      <c r="E17" s="1680"/>
      <c r="F17" s="1680"/>
      <c r="G17" s="1680"/>
      <c r="H17" s="1680"/>
      <c r="I17" s="1680"/>
      <c r="J17" s="1680"/>
      <c r="K17" s="1680"/>
      <c r="L17" s="1680"/>
      <c r="M17" s="1680"/>
      <c r="N17" s="1484" t="s">
        <v>1787</v>
      </c>
      <c r="O17" s="1485"/>
      <c r="P17" s="1485"/>
      <c r="Q17" s="1485"/>
      <c r="R17" s="1485"/>
      <c r="S17" s="1485"/>
      <c r="T17" s="1485"/>
      <c r="U17" s="1485"/>
      <c r="V17" s="1650"/>
      <c r="W17" s="1651"/>
      <c r="Y17" s="438" t="str">
        <f>IF(AND($W$15="はい",N17=""),"×","○")</f>
        <v>○</v>
      </c>
      <c r="Z17" s="438"/>
      <c r="AA17" s="74"/>
    </row>
    <row r="18" spans="1:27" ht="50.1" customHeight="1" thickBot="1">
      <c r="A18" s="732">
        <v>4</v>
      </c>
      <c r="B18" s="1396" t="s">
        <v>1107</v>
      </c>
      <c r="C18" s="1397"/>
      <c r="D18" s="1270" t="s">
        <v>1788</v>
      </c>
      <c r="E18" s="1354"/>
      <c r="F18" s="1354"/>
      <c r="G18" s="1354"/>
      <c r="H18" s="1354"/>
      <c r="I18" s="1354"/>
      <c r="J18" s="1354"/>
      <c r="K18" s="1354"/>
      <c r="L18" s="1354"/>
      <c r="M18" s="1354"/>
      <c r="N18" s="1354"/>
      <c r="O18" s="1354"/>
      <c r="P18" s="1354"/>
      <c r="Q18" s="1354"/>
      <c r="R18" s="1354"/>
      <c r="S18" s="1354"/>
      <c r="T18" s="1354"/>
      <c r="U18" s="1354"/>
      <c r="V18" s="1354"/>
      <c r="W18" s="1271"/>
      <c r="Y18" s="438" t="str">
        <f>IF(AND($W$15="はい",D18=""),"×","○")</f>
        <v>○</v>
      </c>
      <c r="Z18" s="438"/>
      <c r="AA18" s="74"/>
    </row>
    <row r="19" spans="1:27" ht="25.5" customHeight="1" thickBot="1">
      <c r="A19" s="733">
        <v>5</v>
      </c>
      <c r="B19" s="1661" t="s">
        <v>1108</v>
      </c>
      <c r="C19" s="1656"/>
      <c r="D19" s="1657"/>
      <c r="E19" s="1657"/>
      <c r="F19" s="1657"/>
      <c r="G19" s="1657"/>
      <c r="H19" s="1657"/>
      <c r="I19" s="1657"/>
      <c r="J19" s="1657"/>
      <c r="K19" s="1657"/>
      <c r="L19" s="1657"/>
      <c r="M19" s="1657"/>
      <c r="N19" s="1657"/>
      <c r="O19" s="1657"/>
      <c r="P19" s="1657"/>
      <c r="Q19" s="1657"/>
      <c r="R19" s="1657"/>
      <c r="S19" s="1657"/>
      <c r="T19" s="1657"/>
      <c r="U19" s="1657"/>
      <c r="V19" s="1657"/>
      <c r="W19" s="36" t="s">
        <v>1780</v>
      </c>
      <c r="Y19" s="438" t="str">
        <f>IF(AND($W$15="はい",W19=""),"×","○")</f>
        <v>○</v>
      </c>
      <c r="Z19" s="438"/>
      <c r="AA19" s="74"/>
    </row>
    <row r="20" spans="1:27" ht="20.25" customHeight="1">
      <c r="A20" s="432"/>
      <c r="B20" s="432"/>
      <c r="C20" s="432"/>
      <c r="D20" s="432"/>
      <c r="E20" s="432"/>
      <c r="F20" s="432"/>
      <c r="G20" s="432"/>
      <c r="H20" s="432"/>
      <c r="I20" s="432"/>
      <c r="J20" s="432"/>
      <c r="K20" s="432"/>
      <c r="L20" s="432"/>
      <c r="M20" s="432"/>
      <c r="N20" s="432"/>
      <c r="O20" s="432"/>
      <c r="P20" s="432"/>
      <c r="Q20" s="432"/>
      <c r="R20" s="432"/>
      <c r="S20" s="432"/>
      <c r="T20" s="432"/>
      <c r="U20" s="432"/>
      <c r="V20" s="432"/>
      <c r="W20" s="432"/>
      <c r="AA20" s="74"/>
    </row>
    <row r="21" spans="1:27" ht="25.5" customHeight="1" thickBot="1">
      <c r="A21" s="734" t="s">
        <v>1109</v>
      </c>
      <c r="B21" s="735" t="s">
        <v>1110</v>
      </c>
      <c r="C21" s="735"/>
      <c r="D21" s="735"/>
      <c r="E21" s="735"/>
      <c r="F21" s="735"/>
      <c r="G21" s="735"/>
      <c r="H21" s="735"/>
      <c r="I21" s="735"/>
      <c r="J21" s="735"/>
      <c r="K21" s="735"/>
      <c r="L21" s="735"/>
      <c r="M21" s="735"/>
      <c r="N21" s="735"/>
      <c r="O21" s="735"/>
      <c r="P21" s="735"/>
      <c r="Q21" s="735"/>
      <c r="R21" s="735"/>
      <c r="S21" s="735"/>
      <c r="T21" s="735"/>
      <c r="U21" s="735"/>
      <c r="V21" s="735"/>
      <c r="W21" s="735"/>
      <c r="AA21" s="74"/>
    </row>
    <row r="22" spans="1:27" ht="33" customHeight="1" thickBot="1">
      <c r="A22" s="728">
        <v>1</v>
      </c>
      <c r="B22" s="1681" t="s">
        <v>1111</v>
      </c>
      <c r="C22" s="1682"/>
      <c r="D22" s="36" t="s">
        <v>1767</v>
      </c>
      <c r="E22" s="736" t="s">
        <v>1112</v>
      </c>
      <c r="F22" s="736"/>
      <c r="G22" s="736"/>
      <c r="H22" s="736"/>
      <c r="I22" s="736"/>
      <c r="J22" s="737"/>
      <c r="K22" s="1684" t="s">
        <v>1113</v>
      </c>
      <c r="L22" s="1684"/>
      <c r="M22" s="1684"/>
      <c r="N22" s="1684"/>
      <c r="O22" s="1684"/>
      <c r="P22" s="1684"/>
      <c r="Q22" s="1684"/>
      <c r="R22" s="1684"/>
      <c r="S22" s="1684"/>
      <c r="T22" s="1684"/>
      <c r="U22" s="1684"/>
      <c r="V22" s="1684"/>
      <c r="W22" s="1685"/>
      <c r="Y22" s="436" t="str">
        <f>IF(D22="","×","○")</f>
        <v>○</v>
      </c>
      <c r="AA22" s="74"/>
    </row>
    <row r="23" spans="1:27" ht="28.5" customHeight="1" thickBot="1">
      <c r="A23" s="732">
        <v>2</v>
      </c>
      <c r="B23" s="1390" t="s">
        <v>1114</v>
      </c>
      <c r="C23" s="1683"/>
      <c r="D23" s="37" t="s">
        <v>1767</v>
      </c>
      <c r="E23" s="461" t="s">
        <v>1112</v>
      </c>
      <c r="F23" s="461"/>
      <c r="G23" s="461"/>
      <c r="H23" s="461"/>
      <c r="I23" s="461"/>
      <c r="J23" s="738"/>
      <c r="K23" s="1686"/>
      <c r="L23" s="1686"/>
      <c r="M23" s="1686"/>
      <c r="N23" s="1686"/>
      <c r="O23" s="1686"/>
      <c r="P23" s="1686"/>
      <c r="Q23" s="1686"/>
      <c r="R23" s="1686"/>
      <c r="S23" s="1686"/>
      <c r="T23" s="1686"/>
      <c r="U23" s="1686"/>
      <c r="V23" s="1686"/>
      <c r="W23" s="1687"/>
      <c r="Y23" s="438" t="str">
        <f>IF(AND($D$22="はい",D23=""),"×","○")</f>
        <v>○</v>
      </c>
      <c r="Z23" s="438"/>
      <c r="AA23" s="74"/>
    </row>
    <row r="24" spans="1:27" ht="25.5" customHeight="1" thickBot="1">
      <c r="A24" s="732">
        <v>3</v>
      </c>
      <c r="B24" s="1396" t="s">
        <v>1105</v>
      </c>
      <c r="C24" s="1397"/>
      <c r="D24" s="1424" t="s">
        <v>1789</v>
      </c>
      <c r="E24" s="1425"/>
      <c r="F24" s="1425"/>
      <c r="G24" s="1425"/>
      <c r="H24" s="1425"/>
      <c r="I24" s="1425"/>
      <c r="J24" s="1425"/>
      <c r="K24" s="1425"/>
      <c r="L24" s="1425"/>
      <c r="M24" s="1425"/>
      <c r="N24" s="1425"/>
      <c r="O24" s="1425"/>
      <c r="P24" s="1425"/>
      <c r="Q24" s="1425"/>
      <c r="R24" s="1425"/>
      <c r="S24" s="1425"/>
      <c r="T24" s="1425"/>
      <c r="U24" s="1425"/>
      <c r="V24" s="1425"/>
      <c r="W24" s="1429"/>
      <c r="Y24" s="438" t="str">
        <f>IF(AND($D$22="はい",D24=""),"×","○")</f>
        <v>○</v>
      </c>
      <c r="Z24" s="438"/>
      <c r="AA24" s="74"/>
    </row>
    <row r="25" spans="1:27" ht="25.5" customHeight="1" thickBot="1">
      <c r="A25" s="732">
        <v>4</v>
      </c>
      <c r="B25" s="1396" t="s">
        <v>1115</v>
      </c>
      <c r="C25" s="1397"/>
      <c r="D25" s="1270" t="s">
        <v>1788</v>
      </c>
      <c r="E25" s="1354"/>
      <c r="F25" s="1354"/>
      <c r="G25" s="1354"/>
      <c r="H25" s="1354"/>
      <c r="I25" s="1354"/>
      <c r="J25" s="1354"/>
      <c r="K25" s="1354"/>
      <c r="L25" s="1354"/>
      <c r="M25" s="1354"/>
      <c r="N25" s="1354"/>
      <c r="O25" s="1354"/>
      <c r="P25" s="1354"/>
      <c r="Q25" s="1354"/>
      <c r="R25" s="1354"/>
      <c r="S25" s="1354"/>
      <c r="T25" s="1354"/>
      <c r="U25" s="1354"/>
      <c r="V25" s="1354"/>
      <c r="W25" s="1271"/>
      <c r="Y25" s="438" t="str">
        <f>IF(AND($D$22="はい",D25=""),"×","○")</f>
        <v>○</v>
      </c>
      <c r="Z25" s="438"/>
      <c r="AA25" s="74"/>
    </row>
    <row r="26" spans="1:27" ht="25.5" customHeight="1" thickBot="1">
      <c r="A26" s="732">
        <v>5</v>
      </c>
      <c r="B26" s="1390" t="s">
        <v>1116</v>
      </c>
      <c r="C26" s="1391"/>
      <c r="D26" s="1270" t="s">
        <v>1790</v>
      </c>
      <c r="E26" s="1354"/>
      <c r="F26" s="1354"/>
      <c r="G26" s="1354"/>
      <c r="H26" s="1354"/>
      <c r="I26" s="1354"/>
      <c r="J26" s="1354"/>
      <c r="K26" s="1354"/>
      <c r="L26" s="1354"/>
      <c r="M26" s="1354"/>
      <c r="N26" s="1354"/>
      <c r="O26" s="1354"/>
      <c r="P26" s="1354"/>
      <c r="Q26" s="1354"/>
      <c r="R26" s="1354"/>
      <c r="S26" s="1354"/>
      <c r="T26" s="1354"/>
      <c r="U26" s="1354"/>
      <c r="V26" s="1354"/>
      <c r="W26" s="1271"/>
      <c r="Y26" s="438" t="str">
        <f>IF(AND($D$22="はい",D26=""),"×","○")</f>
        <v>○</v>
      </c>
      <c r="Z26" s="438"/>
      <c r="AA26" s="74"/>
    </row>
    <row r="27" spans="1:27" ht="42.6" customHeight="1" thickBot="1">
      <c r="A27" s="732">
        <v>6</v>
      </c>
      <c r="B27" s="1658" t="s">
        <v>1117</v>
      </c>
      <c r="C27" s="1659"/>
      <c r="D27" s="38" t="s">
        <v>1791</v>
      </c>
      <c r="E27" s="739" t="s">
        <v>1118</v>
      </c>
      <c r="F27" s="740"/>
      <c r="G27" s="740"/>
      <c r="H27" s="740"/>
      <c r="I27" s="740"/>
      <c r="J27" s="740"/>
      <c r="K27" s="740"/>
      <c r="L27" s="740"/>
      <c r="M27" s="740"/>
      <c r="N27" s="740"/>
      <c r="O27" s="740"/>
      <c r="P27" s="740"/>
      <c r="Q27" s="740"/>
      <c r="R27" s="740"/>
      <c r="S27" s="740"/>
      <c r="T27" s="740"/>
      <c r="U27" s="740"/>
      <c r="V27" s="740"/>
      <c r="W27" s="741"/>
      <c r="Y27" s="438" t="str">
        <f>IF(AND($D$22="はい",D27=""),"×","○")</f>
        <v>○</v>
      </c>
      <c r="Z27" s="438"/>
      <c r="AA27" s="74"/>
    </row>
    <row r="28" spans="1:27" ht="24.95" customHeight="1" thickBot="1">
      <c r="A28" s="733">
        <v>7</v>
      </c>
      <c r="B28" s="1655" t="s">
        <v>1119</v>
      </c>
      <c r="C28" s="1656"/>
      <c r="D28" s="1657"/>
      <c r="E28" s="1657"/>
      <c r="F28" s="1657"/>
      <c r="G28" s="1657"/>
      <c r="H28" s="1657"/>
      <c r="I28" s="1657"/>
      <c r="J28" s="1657"/>
      <c r="K28" s="1657"/>
      <c r="L28" s="1657"/>
      <c r="M28" s="1657"/>
      <c r="N28" s="1657"/>
      <c r="O28" s="1657"/>
      <c r="P28" s="1657"/>
      <c r="Q28" s="1657"/>
      <c r="R28" s="1657"/>
      <c r="S28" s="1657"/>
      <c r="T28" s="1657"/>
      <c r="U28" s="1657"/>
      <c r="V28" s="1657"/>
      <c r="W28" s="36" t="s">
        <v>1780</v>
      </c>
      <c r="Y28" s="438" t="str">
        <f>IF(AND($D$22="はい",W28=""),"×","○")</f>
        <v>○</v>
      </c>
      <c r="Z28" s="438"/>
      <c r="AA28" s="74"/>
    </row>
    <row r="29" spans="1:27" ht="20.25" customHeight="1">
      <c r="A29" s="432"/>
      <c r="B29" s="432"/>
      <c r="C29" s="432"/>
      <c r="D29" s="432"/>
      <c r="E29" s="432"/>
      <c r="F29" s="432"/>
      <c r="G29" s="432"/>
      <c r="H29" s="432"/>
      <c r="I29" s="432"/>
      <c r="J29" s="432"/>
      <c r="K29" s="432"/>
      <c r="L29" s="432"/>
      <c r="M29" s="432"/>
      <c r="N29" s="432"/>
      <c r="O29" s="432"/>
      <c r="P29" s="432"/>
      <c r="Q29" s="432"/>
      <c r="R29" s="432"/>
      <c r="S29" s="432"/>
      <c r="T29" s="432"/>
      <c r="U29" s="432"/>
      <c r="V29" s="432"/>
      <c r="W29" s="432"/>
      <c r="AA29" s="74"/>
    </row>
    <row r="30" spans="1:27" ht="25.5" customHeight="1" thickBot="1">
      <c r="A30" s="734" t="s">
        <v>1120</v>
      </c>
      <c r="B30" s="735" t="s">
        <v>1121</v>
      </c>
      <c r="C30" s="742"/>
      <c r="D30" s="742"/>
      <c r="E30" s="742"/>
      <c r="F30" s="742"/>
      <c r="G30" s="742"/>
      <c r="H30" s="742"/>
      <c r="I30" s="742"/>
      <c r="J30" s="742"/>
      <c r="K30" s="742"/>
      <c r="L30" s="742"/>
      <c r="M30" s="742"/>
      <c r="N30" s="742"/>
      <c r="O30" s="742"/>
      <c r="P30" s="742"/>
      <c r="Q30" s="742"/>
      <c r="R30" s="742"/>
      <c r="S30" s="742"/>
      <c r="T30" s="742"/>
      <c r="U30" s="742"/>
      <c r="V30" s="742"/>
      <c r="W30" s="742"/>
      <c r="AA30" s="74"/>
    </row>
    <row r="31" spans="1:27" ht="24" customHeight="1" thickBot="1">
      <c r="A31" s="728">
        <v>1</v>
      </c>
      <c r="B31" s="1652" t="s">
        <v>1122</v>
      </c>
      <c r="C31" s="1653"/>
      <c r="D31" s="1654"/>
      <c r="E31" s="1654"/>
      <c r="F31" s="1654"/>
      <c r="G31" s="1654"/>
      <c r="H31" s="1654"/>
      <c r="I31" s="1654"/>
      <c r="J31" s="1654"/>
      <c r="K31" s="1654"/>
      <c r="L31" s="1654"/>
      <c r="M31" s="1654"/>
      <c r="N31" s="1654"/>
      <c r="O31" s="1654"/>
      <c r="P31" s="1654"/>
      <c r="Q31" s="1654"/>
      <c r="R31" s="1654"/>
      <c r="S31" s="1654"/>
      <c r="T31" s="1654"/>
      <c r="U31" s="1654"/>
      <c r="V31" s="1654"/>
      <c r="W31" s="36" t="s">
        <v>1780</v>
      </c>
      <c r="Y31" s="436" t="str">
        <f>IF(W31="","×","○")</f>
        <v>○</v>
      </c>
      <c r="AA31" s="74"/>
    </row>
    <row r="32" spans="1:27" ht="24" customHeight="1" thickBot="1">
      <c r="A32" s="732">
        <v>2</v>
      </c>
      <c r="B32" s="1396" t="s">
        <v>1105</v>
      </c>
      <c r="C32" s="1397"/>
      <c r="D32" s="1424"/>
      <c r="E32" s="1425"/>
      <c r="F32" s="1425"/>
      <c r="G32" s="1425"/>
      <c r="H32" s="1425"/>
      <c r="I32" s="1425"/>
      <c r="J32" s="1425"/>
      <c r="K32" s="1425"/>
      <c r="L32" s="1425"/>
      <c r="M32" s="1425"/>
      <c r="N32" s="1425"/>
      <c r="O32" s="1425"/>
      <c r="P32" s="1425"/>
      <c r="Q32" s="1425"/>
      <c r="R32" s="1425"/>
      <c r="S32" s="1425"/>
      <c r="T32" s="1425"/>
      <c r="U32" s="1425"/>
      <c r="V32" s="1425"/>
      <c r="W32" s="1429"/>
      <c r="Y32" s="438" t="str">
        <f>IF(AND($W$31="はい",D32=""),"×","○")</f>
        <v>○</v>
      </c>
      <c r="Z32" s="438"/>
      <c r="AA32" s="74"/>
    </row>
    <row r="33" spans="1:27" ht="25.5" customHeight="1" thickBot="1">
      <c r="A33" s="733">
        <v>3</v>
      </c>
      <c r="B33" s="1655" t="s">
        <v>1119</v>
      </c>
      <c r="C33" s="1656"/>
      <c r="D33" s="1657"/>
      <c r="E33" s="1657"/>
      <c r="F33" s="1657"/>
      <c r="G33" s="1657"/>
      <c r="H33" s="1657"/>
      <c r="I33" s="1657"/>
      <c r="J33" s="1657"/>
      <c r="K33" s="1657"/>
      <c r="L33" s="1657"/>
      <c r="M33" s="1657"/>
      <c r="N33" s="1657"/>
      <c r="O33" s="1657"/>
      <c r="P33" s="1657"/>
      <c r="Q33" s="1657"/>
      <c r="R33" s="1657"/>
      <c r="S33" s="1657"/>
      <c r="T33" s="1657"/>
      <c r="U33" s="1657"/>
      <c r="V33" s="1657"/>
      <c r="W33" s="36"/>
      <c r="Y33" s="438" t="str">
        <f>IF(AND($W$31="はい",W33=""),"×","○")</f>
        <v>○</v>
      </c>
      <c r="Z33" s="438"/>
      <c r="AA33" s="74"/>
    </row>
    <row r="34" spans="1:27" ht="20.25" customHeight="1">
      <c r="A34" s="432"/>
      <c r="B34" s="432"/>
      <c r="C34" s="432"/>
      <c r="D34" s="432"/>
      <c r="E34" s="432"/>
      <c r="F34" s="432"/>
      <c r="G34" s="432"/>
      <c r="H34" s="432"/>
      <c r="I34" s="432"/>
      <c r="J34" s="432"/>
      <c r="K34" s="432"/>
      <c r="L34" s="432"/>
      <c r="M34" s="432"/>
      <c r="N34" s="432"/>
      <c r="O34" s="432"/>
      <c r="P34" s="432"/>
      <c r="Q34" s="432"/>
      <c r="R34" s="432"/>
      <c r="S34" s="432"/>
      <c r="T34" s="432"/>
      <c r="U34" s="432"/>
      <c r="V34" s="432"/>
      <c r="W34" s="432"/>
      <c r="AA34" s="74"/>
    </row>
    <row r="35" spans="1:27" ht="25.5" customHeight="1" thickBot="1">
      <c r="A35" s="734" t="s">
        <v>1123</v>
      </c>
      <c r="B35" s="735" t="s">
        <v>1124</v>
      </c>
      <c r="C35" s="735"/>
      <c r="D35" s="735"/>
      <c r="E35" s="735"/>
      <c r="F35" s="735"/>
      <c r="G35" s="735"/>
      <c r="H35" s="735"/>
      <c r="I35" s="735"/>
      <c r="J35" s="735"/>
      <c r="K35" s="735"/>
      <c r="L35" s="735"/>
      <c r="M35" s="735"/>
      <c r="N35" s="735"/>
      <c r="O35" s="735"/>
      <c r="P35" s="735"/>
      <c r="Q35" s="735"/>
      <c r="R35" s="735"/>
      <c r="S35" s="735"/>
      <c r="T35" s="735"/>
      <c r="U35" s="735"/>
      <c r="V35" s="735"/>
      <c r="W35" s="735"/>
      <c r="AA35" s="74"/>
    </row>
    <row r="36" spans="1:27" ht="25.5" customHeight="1" thickBot="1">
      <c r="A36" s="728">
        <v>1</v>
      </c>
      <c r="B36" s="1652" t="s">
        <v>1125</v>
      </c>
      <c r="C36" s="1653"/>
      <c r="D36" s="1654"/>
      <c r="E36" s="1654"/>
      <c r="F36" s="1654"/>
      <c r="G36" s="1654"/>
      <c r="H36" s="1654"/>
      <c r="I36" s="1654"/>
      <c r="J36" s="1654"/>
      <c r="K36" s="1654"/>
      <c r="L36" s="1654"/>
      <c r="M36" s="1654"/>
      <c r="N36" s="1654"/>
      <c r="O36" s="1654"/>
      <c r="P36" s="1654"/>
      <c r="Q36" s="1654"/>
      <c r="R36" s="1654"/>
      <c r="S36" s="1654"/>
      <c r="T36" s="1654"/>
      <c r="U36" s="1654"/>
      <c r="V36" s="1654"/>
      <c r="W36" s="36" t="s">
        <v>1780</v>
      </c>
      <c r="Y36" s="436" t="str">
        <f>IF(W36="","×","○")</f>
        <v>○</v>
      </c>
      <c r="AA36" s="74"/>
    </row>
    <row r="37" spans="1:27" ht="25.5" customHeight="1" thickBot="1">
      <c r="A37" s="732">
        <v>2</v>
      </c>
      <c r="B37" s="1396" t="s">
        <v>1105</v>
      </c>
      <c r="C37" s="1397"/>
      <c r="D37" s="1424"/>
      <c r="E37" s="1425"/>
      <c r="F37" s="1425"/>
      <c r="G37" s="1425"/>
      <c r="H37" s="1425"/>
      <c r="I37" s="1425"/>
      <c r="J37" s="1425"/>
      <c r="K37" s="1425"/>
      <c r="L37" s="1425"/>
      <c r="M37" s="1425"/>
      <c r="N37" s="1425"/>
      <c r="O37" s="1425"/>
      <c r="P37" s="1425"/>
      <c r="Q37" s="1425"/>
      <c r="R37" s="1425"/>
      <c r="S37" s="1425"/>
      <c r="T37" s="1425"/>
      <c r="U37" s="1425"/>
      <c r="V37" s="1425"/>
      <c r="W37" s="1429"/>
      <c r="Y37" s="438" t="str">
        <f>IF(AND($W$36="はい",D37=""),"×","○")</f>
        <v>○</v>
      </c>
      <c r="Z37" s="438"/>
      <c r="AA37" s="74"/>
    </row>
    <row r="38" spans="1:27" ht="20.25" customHeight="1" thickBot="1">
      <c r="A38" s="733">
        <v>3</v>
      </c>
      <c r="B38" s="1655" t="s">
        <v>1119</v>
      </c>
      <c r="C38" s="1656"/>
      <c r="D38" s="1657"/>
      <c r="E38" s="1657"/>
      <c r="F38" s="1657"/>
      <c r="G38" s="1657"/>
      <c r="H38" s="1657"/>
      <c r="I38" s="1657"/>
      <c r="J38" s="1657"/>
      <c r="K38" s="1657"/>
      <c r="L38" s="1657"/>
      <c r="M38" s="1657"/>
      <c r="N38" s="1657"/>
      <c r="O38" s="1657"/>
      <c r="P38" s="1657"/>
      <c r="Q38" s="1657"/>
      <c r="R38" s="1657"/>
      <c r="S38" s="1657"/>
      <c r="T38" s="1657"/>
      <c r="U38" s="1657"/>
      <c r="V38" s="1657"/>
      <c r="W38" s="36"/>
      <c r="Y38" s="438" t="str">
        <f>IF(AND($W$36="はい",W38=""),"×","○")</f>
        <v>○</v>
      </c>
      <c r="Z38" s="438"/>
      <c r="AA38" s="74"/>
    </row>
    <row r="39" spans="1:27" ht="20.25" customHeight="1">
      <c r="A39" s="432"/>
      <c r="B39" s="432"/>
      <c r="C39" s="432"/>
      <c r="D39" s="432"/>
      <c r="E39" s="432"/>
      <c r="F39" s="432"/>
      <c r="G39" s="432"/>
      <c r="H39" s="432"/>
      <c r="I39" s="432"/>
      <c r="J39" s="432"/>
      <c r="K39" s="432"/>
      <c r="L39" s="432"/>
      <c r="M39" s="432"/>
      <c r="N39" s="432"/>
      <c r="O39" s="432"/>
      <c r="P39" s="432"/>
      <c r="Q39" s="432"/>
      <c r="R39" s="432"/>
      <c r="S39" s="432"/>
      <c r="T39" s="432"/>
      <c r="U39" s="432"/>
      <c r="V39" s="432"/>
      <c r="W39" s="432"/>
      <c r="AA39" s="74"/>
    </row>
    <row r="40" spans="1:27" ht="25.5" customHeight="1" thickBot="1">
      <c r="A40" s="734" t="s">
        <v>1126</v>
      </c>
      <c r="B40" s="735" t="s">
        <v>1127</v>
      </c>
      <c r="AA40" s="74"/>
    </row>
    <row r="41" spans="1:27" ht="25.5" customHeight="1" thickBot="1">
      <c r="A41" s="728">
        <v>1</v>
      </c>
      <c r="B41" s="1652" t="s">
        <v>1128</v>
      </c>
      <c r="C41" s="1653"/>
      <c r="D41" s="1654"/>
      <c r="E41" s="1654"/>
      <c r="F41" s="1654"/>
      <c r="G41" s="1654"/>
      <c r="H41" s="1654"/>
      <c r="I41" s="1654"/>
      <c r="J41" s="1654"/>
      <c r="K41" s="1654"/>
      <c r="L41" s="1654"/>
      <c r="M41" s="1654"/>
      <c r="N41" s="1654"/>
      <c r="O41" s="1654"/>
      <c r="P41" s="1654"/>
      <c r="Q41" s="1654"/>
      <c r="R41" s="1654"/>
      <c r="S41" s="1654"/>
      <c r="T41" s="1654"/>
      <c r="U41" s="1654"/>
      <c r="V41" s="1654"/>
      <c r="W41" s="36" t="s">
        <v>1780</v>
      </c>
      <c r="Y41" s="436" t="str">
        <f>IF(W41="","×","○")</f>
        <v>○</v>
      </c>
      <c r="AA41" s="74"/>
    </row>
    <row r="42" spans="1:27" ht="25.5" customHeight="1" thickBot="1">
      <c r="A42" s="732">
        <v>2</v>
      </c>
      <c r="B42" s="1390" t="s">
        <v>1105</v>
      </c>
      <c r="C42" s="1391"/>
      <c r="D42" s="1424"/>
      <c r="E42" s="1425"/>
      <c r="F42" s="1425"/>
      <c r="G42" s="1425"/>
      <c r="H42" s="1425"/>
      <c r="I42" s="1425"/>
      <c r="J42" s="1425"/>
      <c r="K42" s="1425"/>
      <c r="L42" s="1425"/>
      <c r="M42" s="1425"/>
      <c r="N42" s="1425"/>
      <c r="O42" s="1425"/>
      <c r="P42" s="1425"/>
      <c r="Q42" s="1425"/>
      <c r="R42" s="1425"/>
      <c r="S42" s="1425"/>
      <c r="T42" s="1425"/>
      <c r="U42" s="1425"/>
      <c r="V42" s="1425"/>
      <c r="W42" s="1429"/>
      <c r="Y42" s="438" t="str">
        <f>IF(AND($W$41="はい",D42=""),"×","○")</f>
        <v>○</v>
      </c>
      <c r="Z42" s="438"/>
      <c r="AA42" s="74"/>
    </row>
    <row r="43" spans="1:27" ht="18" customHeight="1" thickBot="1">
      <c r="A43" s="733">
        <v>3</v>
      </c>
      <c r="B43" s="1655" t="s">
        <v>1119</v>
      </c>
      <c r="C43" s="1656"/>
      <c r="D43" s="1657"/>
      <c r="E43" s="1657"/>
      <c r="F43" s="1657"/>
      <c r="G43" s="1657"/>
      <c r="H43" s="1657"/>
      <c r="I43" s="1657"/>
      <c r="J43" s="1657"/>
      <c r="K43" s="1657"/>
      <c r="L43" s="1657"/>
      <c r="M43" s="1657"/>
      <c r="N43" s="1657"/>
      <c r="O43" s="1657"/>
      <c r="P43" s="1657"/>
      <c r="Q43" s="1657"/>
      <c r="R43" s="1657"/>
      <c r="S43" s="1657"/>
      <c r="T43" s="1657"/>
      <c r="U43" s="1657"/>
      <c r="V43" s="1657"/>
      <c r="W43" s="36"/>
      <c r="Y43" s="438" t="str">
        <f>IF(AND($W$41="はい",W43=""),"×","○")</f>
        <v>○</v>
      </c>
      <c r="Z43" s="438"/>
      <c r="AA43" s="74"/>
    </row>
    <row r="44" spans="1:27" ht="20.25" customHeight="1">
      <c r="A44" s="432"/>
      <c r="B44" s="432"/>
      <c r="C44" s="432"/>
      <c r="D44" s="432"/>
      <c r="E44" s="432"/>
      <c r="F44" s="432"/>
      <c r="G44" s="432"/>
      <c r="H44" s="432"/>
      <c r="I44" s="432"/>
      <c r="J44" s="432"/>
      <c r="K44" s="432"/>
      <c r="L44" s="432"/>
      <c r="M44" s="432"/>
      <c r="N44" s="432"/>
      <c r="O44" s="432"/>
      <c r="P44" s="432"/>
      <c r="Q44" s="432"/>
      <c r="R44" s="432"/>
      <c r="S44" s="432"/>
      <c r="T44" s="432"/>
      <c r="U44" s="432"/>
      <c r="V44" s="432"/>
      <c r="W44" s="432"/>
      <c r="AA44" s="74"/>
    </row>
    <row r="45" spans="1:27" ht="14.25">
      <c r="A45" s="734" t="s">
        <v>1129</v>
      </c>
      <c r="B45" s="735" t="s">
        <v>1130</v>
      </c>
      <c r="AA45" s="74"/>
    </row>
    <row r="46" spans="1:27" ht="14.25" customHeight="1" thickBot="1">
      <c r="A46" s="743">
        <v>1</v>
      </c>
      <c r="B46" s="455" t="s">
        <v>1131</v>
      </c>
      <c r="C46" s="744"/>
      <c r="D46" s="744"/>
      <c r="E46" s="744"/>
      <c r="F46" s="744"/>
      <c r="G46" s="744"/>
      <c r="H46" s="744"/>
      <c r="I46" s="744"/>
      <c r="J46" s="744"/>
      <c r="K46" s="744"/>
      <c r="L46" s="744"/>
      <c r="M46" s="744"/>
      <c r="N46" s="744"/>
      <c r="O46" s="744"/>
      <c r="P46" s="744"/>
      <c r="Q46" s="744"/>
      <c r="R46" s="744"/>
      <c r="S46" s="744"/>
      <c r="T46" s="744"/>
      <c r="U46" s="744"/>
      <c r="V46" s="744"/>
      <c r="W46" s="745"/>
      <c r="AA46" s="74"/>
    </row>
    <row r="47" spans="1:27" ht="14.25" customHeight="1">
      <c r="A47" s="1670"/>
      <c r="B47" s="1671"/>
      <c r="C47" s="1671"/>
      <c r="D47" s="1671"/>
      <c r="E47" s="1671"/>
      <c r="F47" s="1671"/>
      <c r="G47" s="1671"/>
      <c r="H47" s="1671"/>
      <c r="I47" s="1671"/>
      <c r="J47" s="1671"/>
      <c r="K47" s="1671"/>
      <c r="L47" s="1671"/>
      <c r="M47" s="1671"/>
      <c r="N47" s="1671"/>
      <c r="O47" s="1671"/>
      <c r="P47" s="1671"/>
      <c r="Q47" s="1671"/>
      <c r="R47" s="1671"/>
      <c r="S47" s="1671"/>
      <c r="T47" s="1671"/>
      <c r="U47" s="1671"/>
      <c r="V47" s="1671"/>
      <c r="W47" s="1672"/>
      <c r="AA47" s="74"/>
    </row>
    <row r="48" spans="1:27">
      <c r="A48" s="1673"/>
      <c r="B48" s="1674"/>
      <c r="C48" s="1674"/>
      <c r="D48" s="1674"/>
      <c r="E48" s="1674"/>
      <c r="F48" s="1674"/>
      <c r="G48" s="1674"/>
      <c r="H48" s="1674"/>
      <c r="I48" s="1674"/>
      <c r="J48" s="1674"/>
      <c r="K48" s="1674"/>
      <c r="L48" s="1674"/>
      <c r="M48" s="1674"/>
      <c r="N48" s="1674"/>
      <c r="O48" s="1674"/>
      <c r="P48" s="1674"/>
      <c r="Q48" s="1674"/>
      <c r="R48" s="1674"/>
      <c r="S48" s="1674"/>
      <c r="T48" s="1674"/>
      <c r="U48" s="1674"/>
      <c r="V48" s="1674"/>
      <c r="W48" s="1675"/>
      <c r="AA48" s="74"/>
    </row>
    <row r="49" spans="1:27">
      <c r="A49" s="1673"/>
      <c r="B49" s="1674"/>
      <c r="C49" s="1674"/>
      <c r="D49" s="1674"/>
      <c r="E49" s="1674"/>
      <c r="F49" s="1674"/>
      <c r="G49" s="1674"/>
      <c r="H49" s="1674"/>
      <c r="I49" s="1674"/>
      <c r="J49" s="1674"/>
      <c r="K49" s="1674"/>
      <c r="L49" s="1674"/>
      <c r="M49" s="1674"/>
      <c r="N49" s="1674"/>
      <c r="O49" s="1674"/>
      <c r="P49" s="1674"/>
      <c r="Q49" s="1674"/>
      <c r="R49" s="1674"/>
      <c r="S49" s="1674"/>
      <c r="T49" s="1674"/>
      <c r="U49" s="1674"/>
      <c r="V49" s="1674"/>
      <c r="W49" s="1675"/>
      <c r="AA49" s="74"/>
    </row>
    <row r="50" spans="1:27">
      <c r="A50" s="1673"/>
      <c r="B50" s="1674"/>
      <c r="C50" s="1674"/>
      <c r="D50" s="1674"/>
      <c r="E50" s="1674"/>
      <c r="F50" s="1674"/>
      <c r="G50" s="1674"/>
      <c r="H50" s="1674"/>
      <c r="I50" s="1674"/>
      <c r="J50" s="1674"/>
      <c r="K50" s="1674"/>
      <c r="L50" s="1674"/>
      <c r="M50" s="1674"/>
      <c r="N50" s="1674"/>
      <c r="O50" s="1674"/>
      <c r="P50" s="1674"/>
      <c r="Q50" s="1674"/>
      <c r="R50" s="1674"/>
      <c r="S50" s="1674"/>
      <c r="T50" s="1674"/>
      <c r="U50" s="1674"/>
      <c r="V50" s="1674"/>
      <c r="W50" s="1675"/>
      <c r="AA50" s="74"/>
    </row>
    <row r="51" spans="1:27">
      <c r="A51" s="1673"/>
      <c r="B51" s="1674"/>
      <c r="C51" s="1674"/>
      <c r="D51" s="1674"/>
      <c r="E51" s="1674"/>
      <c r="F51" s="1674"/>
      <c r="G51" s="1674"/>
      <c r="H51" s="1674"/>
      <c r="I51" s="1674"/>
      <c r="J51" s="1674"/>
      <c r="K51" s="1674"/>
      <c r="L51" s="1674"/>
      <c r="M51" s="1674"/>
      <c r="N51" s="1674"/>
      <c r="O51" s="1674"/>
      <c r="P51" s="1674"/>
      <c r="Q51" s="1674"/>
      <c r="R51" s="1674"/>
      <c r="S51" s="1674"/>
      <c r="T51" s="1674"/>
      <c r="U51" s="1674"/>
      <c r="V51" s="1674"/>
      <c r="W51" s="1675"/>
      <c r="AA51" s="74"/>
    </row>
    <row r="52" spans="1:27">
      <c r="A52" s="1673"/>
      <c r="B52" s="1674"/>
      <c r="C52" s="1674"/>
      <c r="D52" s="1674"/>
      <c r="E52" s="1674"/>
      <c r="F52" s="1674"/>
      <c r="G52" s="1674"/>
      <c r="H52" s="1674"/>
      <c r="I52" s="1674"/>
      <c r="J52" s="1674"/>
      <c r="K52" s="1674"/>
      <c r="L52" s="1674"/>
      <c r="M52" s="1674"/>
      <c r="N52" s="1674"/>
      <c r="O52" s="1674"/>
      <c r="P52" s="1674"/>
      <c r="Q52" s="1674"/>
      <c r="R52" s="1674"/>
      <c r="S52" s="1674"/>
      <c r="T52" s="1674"/>
      <c r="U52" s="1674"/>
      <c r="V52" s="1674"/>
      <c r="W52" s="1675"/>
      <c r="AA52" s="74"/>
    </row>
    <row r="53" spans="1:27">
      <c r="A53" s="1673"/>
      <c r="B53" s="1674"/>
      <c r="C53" s="1674"/>
      <c r="D53" s="1674"/>
      <c r="E53" s="1674"/>
      <c r="F53" s="1674"/>
      <c r="G53" s="1674"/>
      <c r="H53" s="1674"/>
      <c r="I53" s="1674"/>
      <c r="J53" s="1674"/>
      <c r="K53" s="1674"/>
      <c r="L53" s="1674"/>
      <c r="M53" s="1674"/>
      <c r="N53" s="1674"/>
      <c r="O53" s="1674"/>
      <c r="P53" s="1674"/>
      <c r="Q53" s="1674"/>
      <c r="R53" s="1674"/>
      <c r="S53" s="1674"/>
      <c r="T53" s="1674"/>
      <c r="U53" s="1674"/>
      <c r="V53" s="1674"/>
      <c r="W53" s="1675"/>
      <c r="AA53" s="74"/>
    </row>
    <row r="54" spans="1:27">
      <c r="A54" s="1673"/>
      <c r="B54" s="1674"/>
      <c r="C54" s="1674"/>
      <c r="D54" s="1674"/>
      <c r="E54" s="1674"/>
      <c r="F54" s="1674"/>
      <c r="G54" s="1674"/>
      <c r="H54" s="1674"/>
      <c r="I54" s="1674"/>
      <c r="J54" s="1674"/>
      <c r="K54" s="1674"/>
      <c r="L54" s="1674"/>
      <c r="M54" s="1674"/>
      <c r="N54" s="1674"/>
      <c r="O54" s="1674"/>
      <c r="P54" s="1674"/>
      <c r="Q54" s="1674"/>
      <c r="R54" s="1674"/>
      <c r="S54" s="1674"/>
      <c r="T54" s="1674"/>
      <c r="U54" s="1674"/>
      <c r="V54" s="1674"/>
      <c r="W54" s="1675"/>
      <c r="AA54" s="74"/>
    </row>
    <row r="55" spans="1:27">
      <c r="A55" s="1673"/>
      <c r="B55" s="1674"/>
      <c r="C55" s="1674"/>
      <c r="D55" s="1674"/>
      <c r="E55" s="1674"/>
      <c r="F55" s="1674"/>
      <c r="G55" s="1674"/>
      <c r="H55" s="1674"/>
      <c r="I55" s="1674"/>
      <c r="J55" s="1674"/>
      <c r="K55" s="1674"/>
      <c r="L55" s="1674"/>
      <c r="M55" s="1674"/>
      <c r="N55" s="1674"/>
      <c r="O55" s="1674"/>
      <c r="P55" s="1674"/>
      <c r="Q55" s="1674"/>
      <c r="R55" s="1674"/>
      <c r="S55" s="1674"/>
      <c r="T55" s="1674"/>
      <c r="U55" s="1674"/>
      <c r="V55" s="1674"/>
      <c r="W55" s="1675"/>
      <c r="AA55" s="74"/>
    </row>
    <row r="56" spans="1:27">
      <c r="A56" s="1673"/>
      <c r="B56" s="1674"/>
      <c r="C56" s="1674"/>
      <c r="D56" s="1674"/>
      <c r="E56" s="1674"/>
      <c r="F56" s="1674"/>
      <c r="G56" s="1674"/>
      <c r="H56" s="1674"/>
      <c r="I56" s="1674"/>
      <c r="J56" s="1674"/>
      <c r="K56" s="1674"/>
      <c r="L56" s="1674"/>
      <c r="M56" s="1674"/>
      <c r="N56" s="1674"/>
      <c r="O56" s="1674"/>
      <c r="P56" s="1674"/>
      <c r="Q56" s="1674"/>
      <c r="R56" s="1674"/>
      <c r="S56" s="1674"/>
      <c r="T56" s="1674"/>
      <c r="U56" s="1674"/>
      <c r="V56" s="1674"/>
      <c r="W56" s="1675"/>
      <c r="AA56" s="74"/>
    </row>
    <row r="57" spans="1:27">
      <c r="A57" s="1673"/>
      <c r="B57" s="1674"/>
      <c r="C57" s="1674"/>
      <c r="D57" s="1674"/>
      <c r="E57" s="1674"/>
      <c r="F57" s="1674"/>
      <c r="G57" s="1674"/>
      <c r="H57" s="1674"/>
      <c r="I57" s="1674"/>
      <c r="J57" s="1674"/>
      <c r="K57" s="1674"/>
      <c r="L57" s="1674"/>
      <c r="M57" s="1674"/>
      <c r="N57" s="1674"/>
      <c r="O57" s="1674"/>
      <c r="P57" s="1674"/>
      <c r="Q57" s="1674"/>
      <c r="R57" s="1674"/>
      <c r="S57" s="1674"/>
      <c r="T57" s="1674"/>
      <c r="U57" s="1674"/>
      <c r="V57" s="1674"/>
      <c r="W57" s="1675"/>
      <c r="AA57" s="74"/>
    </row>
    <row r="58" spans="1:27">
      <c r="A58" s="1673"/>
      <c r="B58" s="1674"/>
      <c r="C58" s="1674"/>
      <c r="D58" s="1674"/>
      <c r="E58" s="1674"/>
      <c r="F58" s="1674"/>
      <c r="G58" s="1674"/>
      <c r="H58" s="1674"/>
      <c r="I58" s="1674"/>
      <c r="J58" s="1674"/>
      <c r="K58" s="1674"/>
      <c r="L58" s="1674"/>
      <c r="M58" s="1674"/>
      <c r="N58" s="1674"/>
      <c r="O58" s="1674"/>
      <c r="P58" s="1674"/>
      <c r="Q58" s="1674"/>
      <c r="R58" s="1674"/>
      <c r="S58" s="1674"/>
      <c r="T58" s="1674"/>
      <c r="U58" s="1674"/>
      <c r="V58" s="1674"/>
      <c r="W58" s="1675"/>
      <c r="AA58" s="74"/>
    </row>
    <row r="59" spans="1:27">
      <c r="A59" s="1673"/>
      <c r="B59" s="1674"/>
      <c r="C59" s="1674"/>
      <c r="D59" s="1674"/>
      <c r="E59" s="1674"/>
      <c r="F59" s="1674"/>
      <c r="G59" s="1674"/>
      <c r="H59" s="1674"/>
      <c r="I59" s="1674"/>
      <c r="J59" s="1674"/>
      <c r="K59" s="1674"/>
      <c r="L59" s="1674"/>
      <c r="M59" s="1674"/>
      <c r="N59" s="1674"/>
      <c r="O59" s="1674"/>
      <c r="P59" s="1674"/>
      <c r="Q59" s="1674"/>
      <c r="R59" s="1674"/>
      <c r="S59" s="1674"/>
      <c r="T59" s="1674"/>
      <c r="U59" s="1674"/>
      <c r="V59" s="1674"/>
      <c r="W59" s="1675"/>
      <c r="AA59" s="74"/>
    </row>
    <row r="60" spans="1:27">
      <c r="A60" s="1673"/>
      <c r="B60" s="1674"/>
      <c r="C60" s="1674"/>
      <c r="D60" s="1674"/>
      <c r="E60" s="1674"/>
      <c r="F60" s="1674"/>
      <c r="G60" s="1674"/>
      <c r="H60" s="1674"/>
      <c r="I60" s="1674"/>
      <c r="J60" s="1674"/>
      <c r="K60" s="1674"/>
      <c r="L60" s="1674"/>
      <c r="M60" s="1674"/>
      <c r="N60" s="1674"/>
      <c r="O60" s="1674"/>
      <c r="P60" s="1674"/>
      <c r="Q60" s="1674"/>
      <c r="R60" s="1674"/>
      <c r="S60" s="1674"/>
      <c r="T60" s="1674"/>
      <c r="U60" s="1674"/>
      <c r="V60" s="1674"/>
      <c r="W60" s="1675"/>
      <c r="AA60" s="74"/>
    </row>
    <row r="61" spans="1:27">
      <c r="A61" s="1673"/>
      <c r="B61" s="1674"/>
      <c r="C61" s="1674"/>
      <c r="D61" s="1674"/>
      <c r="E61" s="1674"/>
      <c r="F61" s="1674"/>
      <c r="G61" s="1674"/>
      <c r="H61" s="1674"/>
      <c r="I61" s="1674"/>
      <c r="J61" s="1674"/>
      <c r="K61" s="1674"/>
      <c r="L61" s="1674"/>
      <c r="M61" s="1674"/>
      <c r="N61" s="1674"/>
      <c r="O61" s="1674"/>
      <c r="P61" s="1674"/>
      <c r="Q61" s="1674"/>
      <c r="R61" s="1674"/>
      <c r="S61" s="1674"/>
      <c r="T61" s="1674"/>
      <c r="U61" s="1674"/>
      <c r="V61" s="1674"/>
      <c r="W61" s="1675"/>
      <c r="AA61" s="74"/>
    </row>
    <row r="62" spans="1:27" ht="12.75" thickBot="1">
      <c r="A62" s="1676"/>
      <c r="B62" s="1677"/>
      <c r="C62" s="1677"/>
      <c r="D62" s="1677"/>
      <c r="E62" s="1677"/>
      <c r="F62" s="1677"/>
      <c r="G62" s="1677"/>
      <c r="H62" s="1677"/>
      <c r="I62" s="1677"/>
      <c r="J62" s="1677"/>
      <c r="K62" s="1677"/>
      <c r="L62" s="1677"/>
      <c r="M62" s="1677"/>
      <c r="N62" s="1677"/>
      <c r="O62" s="1677"/>
      <c r="P62" s="1677"/>
      <c r="Q62" s="1677"/>
      <c r="R62" s="1677"/>
      <c r="S62" s="1677"/>
      <c r="T62" s="1677"/>
      <c r="U62" s="1677"/>
      <c r="V62" s="1677"/>
      <c r="W62" s="1678"/>
      <c r="AA62" s="112"/>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D12" sqref="D12"/>
    </sheetView>
  </sheetViews>
  <sheetFormatPr defaultColWidth="8.875" defaultRowHeight="13.5"/>
  <cols>
    <col min="1" max="1" width="3.625" style="386" customWidth="1"/>
    <col min="2" max="2" width="12.625" style="386" customWidth="1"/>
    <col min="3" max="4" width="8.625" style="386" customWidth="1"/>
    <col min="5" max="5" width="6.625" style="386" customWidth="1"/>
    <col min="6" max="6" width="17.625" style="386" customWidth="1"/>
    <col min="7" max="7" width="34.625" style="386" customWidth="1"/>
    <col min="8" max="8" width="2.625" style="386" customWidth="1"/>
    <col min="9" max="9" width="2.625" style="386" hidden="1" customWidth="1"/>
    <col min="10" max="10" width="2.25" style="386" customWidth="1"/>
    <col min="11" max="11" width="80.625" style="292" customWidth="1"/>
    <col min="12" max="16384" width="8.875" style="386"/>
  </cols>
  <sheetData>
    <row r="1" spans="1:11" ht="19.5" customHeight="1" thickBot="1">
      <c r="A1" s="1273" t="s">
        <v>1132</v>
      </c>
      <c r="B1" s="1689"/>
      <c r="C1" s="1689"/>
      <c r="D1" s="1689"/>
      <c r="E1" s="1689"/>
      <c r="F1" s="1689"/>
      <c r="G1" s="1689"/>
      <c r="J1" s="53"/>
    </row>
    <row r="2" spans="1:11" ht="35.1" customHeight="1" thickBot="1">
      <c r="A2" s="1275" t="s">
        <v>832</v>
      </c>
      <c r="B2" s="1275"/>
      <c r="C2" s="1275"/>
      <c r="D2" s="1275"/>
      <c r="E2" s="1275"/>
      <c r="F2" s="1297"/>
      <c r="G2" s="716" t="str">
        <f>IF(COUNTIF(I12,"×")&gt;=1,"未入力あり","入力済")</f>
        <v>入力済</v>
      </c>
      <c r="H2" s="1626"/>
      <c r="I2" s="704"/>
      <c r="J2" s="53"/>
    </row>
    <row r="3" spans="1:11" ht="5.0999999999999996" customHeight="1">
      <c r="A3" s="409"/>
      <c r="B3" s="409"/>
      <c r="C3" s="409"/>
      <c r="D3" s="409"/>
      <c r="E3" s="409"/>
      <c r="F3" s="409"/>
      <c r="G3" s="409"/>
      <c r="H3" s="1626"/>
      <c r="I3" s="704"/>
      <c r="J3" s="8"/>
    </row>
    <row r="4" spans="1:11" ht="20.100000000000001" customHeight="1">
      <c r="A4" s="409"/>
      <c r="B4" s="409"/>
      <c r="C4" s="409" t="s">
        <v>1133</v>
      </c>
      <c r="D4" s="409"/>
      <c r="E4" s="409"/>
      <c r="F4" s="718" t="s">
        <v>725</v>
      </c>
      <c r="G4" s="746" t="str">
        <f>表紙!E2</f>
        <v>公益財団法人日本生命済生会日本生命病院</v>
      </c>
      <c r="H4" s="1626"/>
      <c r="I4" s="704"/>
      <c r="J4" s="53"/>
    </row>
    <row r="5" spans="1:11" ht="20.100000000000001" customHeight="1">
      <c r="F5" s="1095" t="s">
        <v>878</v>
      </c>
      <c r="G5" s="1" t="str">
        <f>別紙1未充足要件!E5</f>
        <v>令和７年９月１日時点</v>
      </c>
      <c r="K5" s="138" t="s">
        <v>204</v>
      </c>
    </row>
    <row r="6" spans="1:11" ht="20.100000000000001" customHeight="1">
      <c r="A6" s="1693" t="s">
        <v>1134</v>
      </c>
      <c r="B6" s="1693"/>
      <c r="C6" s="1693"/>
      <c r="D6" s="1693"/>
      <c r="E6" s="1693"/>
      <c r="F6" s="1693"/>
      <c r="G6" s="1693"/>
      <c r="K6" s="74"/>
    </row>
    <row r="7" spans="1:11" ht="65.25" customHeight="1">
      <c r="A7" s="1694" t="s">
        <v>1135</v>
      </c>
      <c r="B7" s="1695"/>
      <c r="C7" s="1695"/>
      <c r="D7" s="1695"/>
      <c r="E7" s="1695"/>
      <c r="F7" s="1695"/>
      <c r="G7" s="1695"/>
      <c r="K7" s="74"/>
    </row>
    <row r="8" spans="1:11" ht="27.95" customHeight="1">
      <c r="A8" s="1690"/>
      <c r="B8" s="1691" t="s">
        <v>1136</v>
      </c>
      <c r="C8" s="1692" t="s">
        <v>1137</v>
      </c>
      <c r="D8" s="1692" t="s">
        <v>1138</v>
      </c>
      <c r="E8" s="1688" t="s">
        <v>1139</v>
      </c>
      <c r="F8" s="1688" t="s">
        <v>1140</v>
      </c>
      <c r="G8" s="393" t="s">
        <v>1141</v>
      </c>
      <c r="K8" s="74"/>
    </row>
    <row r="9" spans="1:11" ht="18" customHeight="1">
      <c r="A9" s="1690"/>
      <c r="B9" s="1691"/>
      <c r="C9" s="1692"/>
      <c r="D9" s="1692"/>
      <c r="E9" s="1688"/>
      <c r="F9" s="1688"/>
      <c r="G9" s="747" t="s">
        <v>1142</v>
      </c>
      <c r="K9" s="74"/>
    </row>
    <row r="10" spans="1:11" ht="18" customHeight="1">
      <c r="A10" s="748" t="s">
        <v>1015</v>
      </c>
      <c r="B10" s="749" t="s">
        <v>1143</v>
      </c>
      <c r="C10" s="750">
        <v>4</v>
      </c>
      <c r="D10" s="750">
        <v>2</v>
      </c>
      <c r="E10" s="751" t="s">
        <v>266</v>
      </c>
      <c r="F10" s="751" t="s">
        <v>1144</v>
      </c>
      <c r="G10" s="752" t="s">
        <v>1145</v>
      </c>
      <c r="K10" s="74"/>
    </row>
    <row r="11" spans="1:11" ht="18" customHeight="1" thickBot="1">
      <c r="A11" s="748" t="s">
        <v>1015</v>
      </c>
      <c r="B11" s="753" t="s">
        <v>1146</v>
      </c>
      <c r="C11" s="754">
        <v>1</v>
      </c>
      <c r="D11" s="754">
        <v>1</v>
      </c>
      <c r="E11" s="755" t="s">
        <v>1147</v>
      </c>
      <c r="F11" s="755" t="s">
        <v>1148</v>
      </c>
      <c r="G11" s="756" t="s">
        <v>1149</v>
      </c>
      <c r="K11" s="74"/>
    </row>
    <row r="12" spans="1:11" ht="36" customHeight="1" thickBot="1">
      <c r="A12" s="757">
        <v>1</v>
      </c>
      <c r="B12" s="45" t="s">
        <v>1143</v>
      </c>
      <c r="C12" s="46">
        <v>15</v>
      </c>
      <c r="D12" s="46">
        <v>14</v>
      </c>
      <c r="E12" s="45" t="s">
        <v>1776</v>
      </c>
      <c r="F12" s="45" t="s">
        <v>1802</v>
      </c>
      <c r="G12" s="44" t="s">
        <v>1803</v>
      </c>
      <c r="H12" s="758"/>
      <c r="I12" s="550" t="str">
        <f>IF(AND(B12&lt;&gt;"",C12&lt;&gt;"",D12&lt;&gt;"",E12&lt;&gt;"",F12&lt;&gt;"",G12&lt;&gt;""),"○","×")</f>
        <v>○</v>
      </c>
      <c r="K12" s="74"/>
    </row>
    <row r="13" spans="1:11" ht="36" customHeight="1" thickBot="1">
      <c r="A13" s="757">
        <v>2</v>
      </c>
      <c r="B13" s="45" t="s">
        <v>1143</v>
      </c>
      <c r="C13" s="46">
        <v>15</v>
      </c>
      <c r="D13" s="46">
        <v>7</v>
      </c>
      <c r="E13" s="45" t="s">
        <v>1776</v>
      </c>
      <c r="F13" s="45" t="s">
        <v>1802</v>
      </c>
      <c r="G13" s="44" t="s">
        <v>1804</v>
      </c>
      <c r="K13" s="74"/>
    </row>
    <row r="14" spans="1:11" ht="36" customHeight="1" thickBot="1">
      <c r="A14" s="757">
        <v>3</v>
      </c>
      <c r="B14" s="45"/>
      <c r="C14" s="46"/>
      <c r="D14" s="46"/>
      <c r="E14" s="45"/>
      <c r="F14" s="45"/>
      <c r="G14" s="44"/>
      <c r="K14" s="74"/>
    </row>
    <row r="15" spans="1:11" ht="36" customHeight="1" thickBot="1">
      <c r="A15" s="757">
        <v>4</v>
      </c>
      <c r="B15" s="45"/>
      <c r="C15" s="46"/>
      <c r="D15" s="46"/>
      <c r="E15" s="45"/>
      <c r="F15" s="45"/>
      <c r="G15" s="44"/>
      <c r="K15" s="74"/>
    </row>
    <row r="16" spans="1:11" ht="36" customHeight="1" thickBot="1">
      <c r="A16" s="757">
        <v>5</v>
      </c>
      <c r="B16" s="45"/>
      <c r="C16" s="46"/>
      <c r="D16" s="46"/>
      <c r="E16" s="45"/>
      <c r="F16" s="45"/>
      <c r="G16" s="44"/>
      <c r="K16" s="74"/>
    </row>
    <row r="17" spans="1:11" ht="36" customHeight="1" thickBot="1">
      <c r="A17" s="757">
        <v>6</v>
      </c>
      <c r="B17" s="45"/>
      <c r="C17" s="46"/>
      <c r="D17" s="46"/>
      <c r="E17" s="45"/>
      <c r="F17" s="45"/>
      <c r="G17" s="44"/>
      <c r="K17" s="74"/>
    </row>
    <row r="18" spans="1:11" ht="36" customHeight="1" thickBot="1">
      <c r="A18" s="757">
        <v>7</v>
      </c>
      <c r="B18" s="45"/>
      <c r="C18" s="46"/>
      <c r="D18" s="46"/>
      <c r="E18" s="45"/>
      <c r="F18" s="45"/>
      <c r="G18" s="44"/>
      <c r="K18" s="74"/>
    </row>
    <row r="19" spans="1:11" ht="36" customHeight="1" thickBot="1">
      <c r="A19" s="757">
        <v>8</v>
      </c>
      <c r="B19" s="45"/>
      <c r="C19" s="46"/>
      <c r="D19" s="46"/>
      <c r="E19" s="45"/>
      <c r="F19" s="45"/>
      <c r="G19" s="44"/>
      <c r="K19" s="74"/>
    </row>
    <row r="20" spans="1:11" ht="36" customHeight="1" thickBot="1">
      <c r="A20" s="757">
        <v>9</v>
      </c>
      <c r="B20" s="45"/>
      <c r="C20" s="46"/>
      <c r="D20" s="46"/>
      <c r="E20" s="45"/>
      <c r="F20" s="45"/>
      <c r="G20" s="44"/>
      <c r="K20" s="74"/>
    </row>
    <row r="21" spans="1:11" ht="36" customHeight="1" thickBot="1">
      <c r="A21" s="757">
        <v>10</v>
      </c>
      <c r="B21" s="45"/>
      <c r="C21" s="46"/>
      <c r="D21" s="46"/>
      <c r="E21" s="45"/>
      <c r="F21" s="45"/>
      <c r="G21" s="44"/>
      <c r="K21" s="74"/>
    </row>
    <row r="22" spans="1:11" ht="36" customHeight="1" thickBot="1">
      <c r="A22" s="757">
        <v>11</v>
      </c>
      <c r="B22" s="45"/>
      <c r="C22" s="46"/>
      <c r="D22" s="46"/>
      <c r="E22" s="45"/>
      <c r="F22" s="45"/>
      <c r="G22" s="44"/>
      <c r="K22" s="74"/>
    </row>
    <row r="23" spans="1:11" ht="36" customHeight="1" thickBot="1">
      <c r="A23" s="757">
        <v>12</v>
      </c>
      <c r="B23" s="45"/>
      <c r="C23" s="46"/>
      <c r="D23" s="46"/>
      <c r="E23" s="45"/>
      <c r="F23" s="45"/>
      <c r="G23" s="44"/>
      <c r="K23" s="74"/>
    </row>
    <row r="24" spans="1:11" ht="36" customHeight="1" thickBot="1">
      <c r="A24" s="757">
        <v>13</v>
      </c>
      <c r="B24" s="45"/>
      <c r="C24" s="46"/>
      <c r="D24" s="46"/>
      <c r="E24" s="45"/>
      <c r="F24" s="45"/>
      <c r="G24" s="44"/>
      <c r="K24" s="74"/>
    </row>
    <row r="25" spans="1:11" ht="36" customHeight="1" thickBot="1">
      <c r="A25" s="757">
        <v>14</v>
      </c>
      <c r="B25" s="45"/>
      <c r="C25" s="46"/>
      <c r="D25" s="46"/>
      <c r="E25" s="45"/>
      <c r="F25" s="45"/>
      <c r="G25" s="44"/>
      <c r="K25" s="74"/>
    </row>
    <row r="26" spans="1:11" ht="36" customHeight="1" thickBot="1">
      <c r="A26" s="757">
        <v>15</v>
      </c>
      <c r="B26" s="45"/>
      <c r="C26" s="46"/>
      <c r="D26" s="46"/>
      <c r="E26" s="45"/>
      <c r="F26" s="45"/>
      <c r="G26" s="44"/>
      <c r="K26" s="112"/>
    </row>
    <row r="27" spans="1:11">
      <c r="H27" s="759" t="s">
        <v>902</v>
      </c>
      <c r="I27" s="759"/>
      <c r="J27" s="75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Q9" sqref="Q9:R9"/>
    </sheetView>
  </sheetViews>
  <sheetFormatPr defaultColWidth="9" defaultRowHeight="12"/>
  <cols>
    <col min="1" max="1" width="4.125" style="436" customWidth="1"/>
    <col min="2" max="2" width="15.625" style="436" customWidth="1"/>
    <col min="3" max="3" width="7.625" style="436" customWidth="1"/>
    <col min="4" max="4" width="25.625" style="436" customWidth="1"/>
    <col min="5" max="13" width="2.625" style="436" customWidth="1"/>
    <col min="14" max="14" width="1.625" style="436" customWidth="1"/>
    <col min="15" max="22" width="2.625" style="436" customWidth="1"/>
    <col min="23" max="23" width="4.625" style="436" customWidth="1"/>
    <col min="24" max="24" width="2.625" style="436" customWidth="1"/>
    <col min="25" max="25" width="6" style="436" hidden="1" customWidth="1"/>
    <col min="26" max="26" width="2.25" style="51" customWidth="1"/>
    <col min="27" max="27" width="80.625" style="105" customWidth="1"/>
    <col min="28" max="16384" width="9" style="436"/>
  </cols>
  <sheetData>
    <row r="1" spans="1:29" ht="20.25" customHeight="1" thickBot="1">
      <c r="A1" s="1296" t="s">
        <v>1150</v>
      </c>
      <c r="B1" s="1296"/>
      <c r="C1" s="1296"/>
      <c r="D1" s="1296"/>
      <c r="E1" s="1296"/>
      <c r="F1" s="1296"/>
      <c r="G1" s="1296"/>
      <c r="H1" s="1296"/>
      <c r="I1" s="1296"/>
      <c r="J1" s="1296"/>
      <c r="K1" s="1296"/>
      <c r="L1" s="1296"/>
      <c r="M1" s="1296"/>
      <c r="N1" s="1296"/>
      <c r="O1" s="1296"/>
      <c r="P1" s="1296"/>
      <c r="Q1" s="1296"/>
      <c r="R1" s="1296"/>
      <c r="S1" s="1296"/>
      <c r="T1" s="1296"/>
      <c r="U1" s="1296"/>
      <c r="V1" s="1296"/>
      <c r="W1" s="1296"/>
      <c r="Y1" s="53"/>
      <c r="Z1" s="82"/>
    </row>
    <row r="2" spans="1:29" ht="24.95" customHeight="1" thickBot="1">
      <c r="A2" s="1723" t="s">
        <v>832</v>
      </c>
      <c r="B2" s="1723"/>
      <c r="C2" s="1723"/>
      <c r="D2" s="1723"/>
      <c r="E2" s="1723"/>
      <c r="F2" s="1723"/>
      <c r="G2" s="1723"/>
      <c r="H2" s="1723"/>
      <c r="I2" s="1723"/>
      <c r="J2" s="1723"/>
      <c r="K2" s="1723"/>
      <c r="L2" s="1723"/>
      <c r="M2" s="1723"/>
      <c r="N2" s="1723"/>
      <c r="O2" s="1723"/>
      <c r="P2" s="1723"/>
      <c r="Q2" s="1723"/>
      <c r="R2" s="1723"/>
      <c r="S2" s="1724"/>
      <c r="T2" s="1720" t="str">
        <f>IF(COUNTIF(Y7:Y35,"×")&gt;=1,"未入力あり","入力済")</f>
        <v>入力済</v>
      </c>
      <c r="U2" s="1721"/>
      <c r="V2" s="1721"/>
      <c r="W2" s="1722"/>
      <c r="X2" s="1626"/>
      <c r="Y2" s="53"/>
      <c r="Z2" s="82"/>
    </row>
    <row r="3" spans="1:29" ht="5.0999999999999996" customHeight="1">
      <c r="A3" s="432"/>
      <c r="B3" s="432"/>
      <c r="C3" s="432"/>
      <c r="D3" s="432"/>
      <c r="E3" s="432"/>
      <c r="F3" s="432"/>
      <c r="G3" s="432"/>
      <c r="H3" s="432"/>
      <c r="I3" s="432"/>
      <c r="J3" s="432"/>
      <c r="K3" s="432"/>
      <c r="L3" s="432"/>
      <c r="M3" s="432"/>
      <c r="N3" s="432"/>
      <c r="O3" s="432"/>
      <c r="P3" s="432"/>
      <c r="Q3" s="432"/>
      <c r="R3" s="432"/>
      <c r="S3" s="432"/>
      <c r="T3" s="432"/>
      <c r="U3" s="432"/>
      <c r="V3" s="432"/>
      <c r="W3" s="432"/>
      <c r="X3" s="1626"/>
    </row>
    <row r="4" spans="1:29" ht="20.100000000000001" customHeight="1">
      <c r="A4" s="432"/>
      <c r="B4" s="432"/>
      <c r="C4" s="432"/>
      <c r="D4" s="760" t="s">
        <v>725</v>
      </c>
      <c r="E4" s="1717" t="str">
        <f>表紙!E2</f>
        <v>公益財団法人日本生命済生会日本生命病院</v>
      </c>
      <c r="F4" s="1718"/>
      <c r="G4" s="1718"/>
      <c r="H4" s="1718"/>
      <c r="I4" s="1718"/>
      <c r="J4" s="1718"/>
      <c r="K4" s="1718"/>
      <c r="L4" s="1718"/>
      <c r="M4" s="1718"/>
      <c r="N4" s="1718"/>
      <c r="O4" s="1718"/>
      <c r="P4" s="1718"/>
      <c r="Q4" s="1718"/>
      <c r="R4" s="1718"/>
      <c r="S4" s="1718"/>
      <c r="T4" s="1718"/>
      <c r="U4" s="1718"/>
      <c r="V4" s="1718"/>
      <c r="W4" s="1719"/>
      <c r="X4" s="1626"/>
      <c r="Y4" s="438"/>
      <c r="Z4" s="105"/>
      <c r="AA4" s="138" t="s">
        <v>204</v>
      </c>
    </row>
    <row r="5" spans="1:29" customFormat="1" ht="20.100000000000001" customHeight="1">
      <c r="A5" s="761" t="s">
        <v>1102</v>
      </c>
      <c r="B5" s="51" t="s">
        <v>1151</v>
      </c>
      <c r="C5" s="51"/>
      <c r="D5" s="51"/>
      <c r="E5" s="632"/>
      <c r="F5" s="610"/>
      <c r="G5" s="610"/>
      <c r="H5" s="610"/>
      <c r="I5" s="610"/>
      <c r="J5" s="610"/>
      <c r="K5" s="610"/>
      <c r="L5" s="610"/>
      <c r="M5" s="610"/>
      <c r="N5" s="610"/>
      <c r="O5" s="610"/>
      <c r="P5" s="610"/>
      <c r="Q5" s="610"/>
      <c r="R5" s="610"/>
      <c r="S5" s="610"/>
      <c r="T5" s="610"/>
      <c r="U5" s="610"/>
      <c r="V5" s="610"/>
      <c r="W5" s="762" t="str">
        <f>別紙1未充足要件!E5</f>
        <v>令和７年９月１日時点</v>
      </c>
      <c r="Z5" s="49"/>
      <c r="AA5" s="74"/>
    </row>
    <row r="6" spans="1:29" ht="22.15" customHeight="1" thickBot="1">
      <c r="A6" s="763" t="s">
        <v>1152</v>
      </c>
      <c r="B6" s="1696" t="s">
        <v>1153</v>
      </c>
      <c r="C6" s="1696"/>
      <c r="D6" s="1696"/>
      <c r="E6" s="1696"/>
      <c r="F6" s="1696"/>
      <c r="G6" s="1696"/>
      <c r="H6" s="1696"/>
      <c r="I6" s="1696"/>
      <c r="J6" s="1696"/>
      <c r="K6" s="1696"/>
      <c r="L6" s="1696"/>
      <c r="M6" s="1696"/>
      <c r="N6" s="1696"/>
      <c r="O6" s="1696"/>
      <c r="P6" s="1696"/>
      <c r="Q6" s="1696"/>
      <c r="R6" s="1696"/>
      <c r="S6" s="1696"/>
      <c r="T6" s="1696"/>
      <c r="U6" s="1696"/>
      <c r="V6" s="1696"/>
      <c r="W6" s="1696"/>
      <c r="Z6" s="764"/>
      <c r="AA6" s="122"/>
    </row>
    <row r="7" spans="1:29" ht="21" customHeight="1" thickBot="1">
      <c r="A7" s="1421">
        <v>1</v>
      </c>
      <c r="B7" s="1709" t="s">
        <v>1154</v>
      </c>
      <c r="C7" s="1710"/>
      <c r="D7" s="1710"/>
      <c r="E7" s="1710"/>
      <c r="F7" s="1710"/>
      <c r="G7" s="1710"/>
      <c r="H7" s="1710"/>
      <c r="I7" s="1710"/>
      <c r="J7" s="1710"/>
      <c r="K7" s="1710"/>
      <c r="L7" s="1711"/>
      <c r="M7" s="1487" t="s">
        <v>1794</v>
      </c>
      <c r="N7" s="1707"/>
      <c r="O7" s="1707"/>
      <c r="P7" s="1707"/>
      <c r="Q7" s="1707"/>
      <c r="R7" s="1707"/>
      <c r="S7" s="1707"/>
      <c r="T7" s="1707"/>
      <c r="U7" s="1707"/>
      <c r="V7" s="1707"/>
      <c r="W7" s="1708"/>
      <c r="X7" s="438"/>
      <c r="Y7" s="436" t="str">
        <f>IF(M7="","×","○")</f>
        <v>○</v>
      </c>
      <c r="Z7" s="764"/>
      <c r="AA7" s="122"/>
    </row>
    <row r="8" spans="1:29" ht="15" customHeight="1" thickBot="1">
      <c r="A8" s="1349"/>
      <c r="B8" s="765" t="s">
        <v>1155</v>
      </c>
      <c r="C8" s="766"/>
      <c r="D8" s="766"/>
      <c r="E8" s="766"/>
      <c r="F8" s="766"/>
      <c r="G8" s="766"/>
      <c r="H8" s="767"/>
      <c r="I8" s="767"/>
      <c r="J8" s="766"/>
      <c r="K8" s="766"/>
      <c r="L8" s="767"/>
      <c r="M8" s="438"/>
      <c r="N8" s="439"/>
      <c r="O8" s="439"/>
      <c r="P8" s="439"/>
      <c r="Q8" s="438"/>
      <c r="R8" s="438"/>
      <c r="S8" s="439"/>
      <c r="T8" s="439"/>
      <c r="U8" s="439"/>
      <c r="V8" s="439"/>
      <c r="W8" s="768"/>
      <c r="X8" s="438"/>
      <c r="Y8" s="438"/>
      <c r="Z8" s="764"/>
      <c r="AA8" s="122"/>
    </row>
    <row r="9" spans="1:29" ht="21" customHeight="1" thickBot="1">
      <c r="A9" s="1349"/>
      <c r="B9" s="769" t="s">
        <v>1156</v>
      </c>
      <c r="C9" s="770"/>
      <c r="D9" s="771"/>
      <c r="E9" s="1712" t="s">
        <v>1157</v>
      </c>
      <c r="F9" s="1712"/>
      <c r="G9" s="1713"/>
      <c r="H9" s="1705" t="s">
        <v>829</v>
      </c>
      <c r="I9" s="1706"/>
      <c r="J9" s="1702" t="s">
        <v>1158</v>
      </c>
      <c r="K9" s="1704"/>
      <c r="L9" s="1705" t="s">
        <v>829</v>
      </c>
      <c r="M9" s="1706"/>
      <c r="N9" s="1702" t="s">
        <v>1159</v>
      </c>
      <c r="O9" s="1703"/>
      <c r="P9" s="1704"/>
      <c r="Q9" s="1705"/>
      <c r="R9" s="1706"/>
      <c r="S9" s="1702" t="s">
        <v>1160</v>
      </c>
      <c r="T9" s="1703"/>
      <c r="U9" s="1703"/>
      <c r="V9" s="1704"/>
      <c r="W9" s="47"/>
      <c r="X9" s="438"/>
      <c r="Y9" s="438" t="str">
        <f>IF(AND(M7="臨床試験専用の窓口がある",AND(H9="",L9="",Q9="",W9="")),"×","○")</f>
        <v>○</v>
      </c>
      <c r="Z9" s="764"/>
      <c r="AA9" s="122"/>
    </row>
    <row r="10" spans="1:29" ht="21" customHeight="1" thickBot="1">
      <c r="A10" s="1349"/>
      <c r="B10" s="1423" t="s">
        <v>846</v>
      </c>
      <c r="C10" s="1423"/>
      <c r="D10" s="1424" t="s">
        <v>1792</v>
      </c>
      <c r="E10" s="1425"/>
      <c r="F10" s="1425"/>
      <c r="G10" s="1425"/>
      <c r="H10" s="1425"/>
      <c r="I10" s="1425"/>
      <c r="J10" s="1425"/>
      <c r="K10" s="1425"/>
      <c r="L10" s="1425"/>
      <c r="M10" s="1425"/>
      <c r="N10" s="1425"/>
      <c r="O10" s="1425"/>
      <c r="P10" s="1425"/>
      <c r="Q10" s="1425"/>
      <c r="R10" s="1425"/>
      <c r="S10" s="1425"/>
      <c r="T10" s="1425"/>
      <c r="U10" s="1425"/>
      <c r="V10" s="1425"/>
      <c r="W10" s="1429"/>
      <c r="X10" s="438"/>
      <c r="Y10" s="438" t="str">
        <f>IF(AND(H9="○",D10=""),"×","○")</f>
        <v>○</v>
      </c>
      <c r="Z10" s="764"/>
      <c r="AA10" s="122"/>
    </row>
    <row r="11" spans="1:29" ht="54" customHeight="1" thickBot="1">
      <c r="A11" s="1349"/>
      <c r="B11" s="1700" t="s">
        <v>1161</v>
      </c>
      <c r="C11" s="772" t="s">
        <v>842</v>
      </c>
      <c r="D11" s="1270" t="s">
        <v>1792</v>
      </c>
      <c r="E11" s="1354"/>
      <c r="F11" s="1354"/>
      <c r="G11" s="1354"/>
      <c r="H11" s="1354"/>
      <c r="I11" s="1354"/>
      <c r="J11" s="1354"/>
      <c r="K11" s="1354"/>
      <c r="L11" s="1354"/>
      <c r="M11" s="1354"/>
      <c r="N11" s="1354"/>
      <c r="O11" s="1354"/>
      <c r="P11" s="1354"/>
      <c r="Q11" s="1354"/>
      <c r="R11" s="1354"/>
      <c r="S11" s="1354"/>
      <c r="T11" s="1354"/>
      <c r="U11" s="1354"/>
      <c r="V11" s="1354"/>
      <c r="W11" s="1271"/>
      <c r="X11" s="438"/>
      <c r="Y11" s="438"/>
      <c r="Z11" s="764"/>
      <c r="AA11" s="122"/>
    </row>
    <row r="12" spans="1:29" ht="21" customHeight="1" thickBot="1">
      <c r="A12" s="1349"/>
      <c r="B12" s="1701"/>
      <c r="C12" s="773" t="s">
        <v>866</v>
      </c>
      <c r="D12" s="1270" t="s">
        <v>1793</v>
      </c>
      <c r="E12" s="1354"/>
      <c r="F12" s="1354"/>
      <c r="G12" s="1354"/>
      <c r="H12" s="1354"/>
      <c r="I12" s="1354"/>
      <c r="J12" s="1354"/>
      <c r="K12" s="1354"/>
      <c r="L12" s="1354"/>
      <c r="M12" s="1354"/>
      <c r="N12" s="1354"/>
      <c r="O12" s="1354"/>
      <c r="P12" s="1354"/>
      <c r="Q12" s="1354"/>
      <c r="R12" s="1354"/>
      <c r="S12" s="1354"/>
      <c r="T12" s="1354"/>
      <c r="U12" s="1354"/>
      <c r="V12" s="1354"/>
      <c r="W12" s="1271"/>
      <c r="X12" s="438"/>
      <c r="Y12" s="438"/>
      <c r="Z12" s="764"/>
      <c r="AA12" s="122"/>
    </row>
    <row r="13" spans="1:29" ht="21" customHeight="1" thickBot="1">
      <c r="A13" s="1350"/>
      <c r="B13" s="1697" t="s">
        <v>847</v>
      </c>
      <c r="C13" s="1698"/>
      <c r="D13" s="1583" t="s">
        <v>1769</v>
      </c>
      <c r="E13" s="1584"/>
      <c r="F13" s="1584"/>
      <c r="G13" s="1584"/>
      <c r="H13" s="1584"/>
      <c r="I13" s="1584"/>
      <c r="J13" s="1585"/>
      <c r="K13" s="1699" t="s">
        <v>848</v>
      </c>
      <c r="L13" s="1699"/>
      <c r="M13" s="1699"/>
      <c r="N13" s="1365"/>
      <c r="O13" s="1366"/>
      <c r="P13" s="1366"/>
      <c r="Q13" s="1366"/>
      <c r="R13" s="1366"/>
      <c r="S13" s="1366"/>
      <c r="T13" s="1366"/>
      <c r="U13" s="1366"/>
      <c r="V13" s="1366"/>
      <c r="W13" s="1367"/>
      <c r="X13" s="438"/>
      <c r="Y13" s="438" t="str">
        <f>IF(AND(L9="○",D13=""),"×","○")</f>
        <v>○</v>
      </c>
      <c r="Z13" s="764"/>
      <c r="AA13" s="122"/>
    </row>
    <row r="14" spans="1:29" ht="21.75" customHeight="1">
      <c r="A14" s="1421">
        <v>2</v>
      </c>
      <c r="B14" s="1714" t="s">
        <v>1162</v>
      </c>
      <c r="C14" s="1715"/>
      <c r="D14" s="1715"/>
      <c r="E14" s="1715"/>
      <c r="F14" s="1715"/>
      <c r="G14" s="1715"/>
      <c r="H14" s="1715"/>
      <c r="I14" s="1715"/>
      <c r="J14" s="1715"/>
      <c r="K14" s="1715"/>
      <c r="L14" s="1716"/>
      <c r="M14" s="1725" t="s">
        <v>1794</v>
      </c>
      <c r="N14" s="1726"/>
      <c r="O14" s="1726"/>
      <c r="P14" s="1726"/>
      <c r="Q14" s="1726"/>
      <c r="R14" s="1726"/>
      <c r="S14" s="1726"/>
      <c r="T14" s="1726"/>
      <c r="U14" s="1726"/>
      <c r="V14" s="1726"/>
      <c r="W14" s="1727"/>
      <c r="X14" s="438"/>
      <c r="Y14" s="436" t="str">
        <f>IF(M14="","×","○")</f>
        <v>○</v>
      </c>
      <c r="Z14" s="764"/>
      <c r="AA14" s="122"/>
    </row>
    <row r="15" spans="1:29" ht="15" customHeight="1" thickBot="1">
      <c r="A15" s="1349"/>
      <c r="B15" s="765" t="s">
        <v>1155</v>
      </c>
      <c r="C15" s="766"/>
      <c r="D15" s="766"/>
      <c r="E15" s="766"/>
      <c r="F15" s="766"/>
      <c r="G15" s="766"/>
      <c r="H15" s="766"/>
      <c r="I15" s="766"/>
      <c r="J15" s="766"/>
      <c r="K15" s="766"/>
      <c r="L15" s="766"/>
      <c r="M15" s="766"/>
      <c r="N15" s="766"/>
      <c r="O15" s="766"/>
      <c r="P15" s="766"/>
      <c r="Q15" s="766"/>
      <c r="R15" s="766"/>
      <c r="S15" s="766"/>
      <c r="T15" s="766"/>
      <c r="U15" s="766"/>
      <c r="V15" s="766"/>
      <c r="W15" s="774"/>
      <c r="X15" s="438"/>
      <c r="Y15" s="438"/>
      <c r="Z15" s="764"/>
      <c r="AA15" s="122"/>
    </row>
    <row r="16" spans="1:29" s="775" customFormat="1" ht="21" customHeight="1" thickBot="1">
      <c r="A16" s="1349"/>
      <c r="B16" s="769" t="s">
        <v>1156</v>
      </c>
      <c r="C16" s="770"/>
      <c r="D16" s="771"/>
      <c r="E16" s="1712" t="s">
        <v>1157</v>
      </c>
      <c r="F16" s="1712"/>
      <c r="G16" s="1713"/>
      <c r="H16" s="1705" t="s">
        <v>829</v>
      </c>
      <c r="I16" s="1706"/>
      <c r="J16" s="1702" t="s">
        <v>1158</v>
      </c>
      <c r="K16" s="1704"/>
      <c r="L16" s="1705" t="s">
        <v>829</v>
      </c>
      <c r="M16" s="1706"/>
      <c r="N16" s="1702" t="s">
        <v>1159</v>
      </c>
      <c r="O16" s="1703"/>
      <c r="P16" s="1704"/>
      <c r="Q16" s="1705"/>
      <c r="R16" s="1706"/>
      <c r="S16" s="1702" t="s">
        <v>1160</v>
      </c>
      <c r="T16" s="1703"/>
      <c r="U16" s="1703"/>
      <c r="V16" s="1704"/>
      <c r="W16" s="47"/>
      <c r="Y16" s="438" t="str">
        <f>IF(AND(M14="臨床試験専用の窓口がある",AND(H16="",L16="",Q16="",W16="")),"×","○")</f>
        <v>○</v>
      </c>
      <c r="Z16" s="776"/>
      <c r="AA16" s="781"/>
      <c r="AC16" s="777"/>
    </row>
    <row r="17" spans="1:27" ht="21" customHeight="1" thickBot="1">
      <c r="A17" s="1349"/>
      <c r="B17" s="1423" t="s">
        <v>846</v>
      </c>
      <c r="C17" s="1423"/>
      <c r="D17" s="1424" t="s">
        <v>1792</v>
      </c>
      <c r="E17" s="1425"/>
      <c r="F17" s="1425"/>
      <c r="G17" s="1425"/>
      <c r="H17" s="1425"/>
      <c r="I17" s="1425"/>
      <c r="J17" s="1425"/>
      <c r="K17" s="1425"/>
      <c r="L17" s="1425"/>
      <c r="M17" s="1425"/>
      <c r="N17" s="1425"/>
      <c r="O17" s="1425"/>
      <c r="P17" s="1425"/>
      <c r="Q17" s="1425"/>
      <c r="R17" s="1425"/>
      <c r="S17" s="1425"/>
      <c r="T17" s="1425"/>
      <c r="U17" s="1425"/>
      <c r="V17" s="1425"/>
      <c r="W17" s="1429"/>
      <c r="Y17" s="438" t="str">
        <f>IF(AND(H16="○",D17=""),"×","○")</f>
        <v>○</v>
      </c>
      <c r="Z17" s="764"/>
      <c r="AA17" s="122"/>
    </row>
    <row r="18" spans="1:27" ht="53.25" customHeight="1" thickBot="1">
      <c r="A18" s="1349"/>
      <c r="B18" s="1700" t="s">
        <v>1161</v>
      </c>
      <c r="C18" s="772" t="s">
        <v>842</v>
      </c>
      <c r="D18" s="1270" t="s">
        <v>1792</v>
      </c>
      <c r="E18" s="1354"/>
      <c r="F18" s="1354"/>
      <c r="G18" s="1354"/>
      <c r="H18" s="1354"/>
      <c r="I18" s="1354"/>
      <c r="J18" s="1354"/>
      <c r="K18" s="1354"/>
      <c r="L18" s="1354"/>
      <c r="M18" s="1354"/>
      <c r="N18" s="1354"/>
      <c r="O18" s="1354"/>
      <c r="P18" s="1354"/>
      <c r="Q18" s="1354"/>
      <c r="R18" s="1354"/>
      <c r="S18" s="1354"/>
      <c r="T18" s="1354"/>
      <c r="U18" s="1354"/>
      <c r="V18" s="1354"/>
      <c r="W18" s="1271"/>
      <c r="Y18" s="438"/>
      <c r="Z18" s="764"/>
      <c r="AA18" s="122"/>
    </row>
    <row r="19" spans="1:27" ht="21" customHeight="1" thickBot="1">
      <c r="A19" s="1349"/>
      <c r="B19" s="1701"/>
      <c r="C19" s="773" t="s">
        <v>866</v>
      </c>
      <c r="D19" s="1270" t="s">
        <v>1793</v>
      </c>
      <c r="E19" s="1354"/>
      <c r="F19" s="1354"/>
      <c r="G19" s="1354"/>
      <c r="H19" s="1354"/>
      <c r="I19" s="1354"/>
      <c r="J19" s="1354"/>
      <c r="K19" s="1354"/>
      <c r="L19" s="1354"/>
      <c r="M19" s="1354"/>
      <c r="N19" s="1354"/>
      <c r="O19" s="1354"/>
      <c r="P19" s="1354"/>
      <c r="Q19" s="1354"/>
      <c r="R19" s="1354"/>
      <c r="S19" s="1354"/>
      <c r="T19" s="1354"/>
      <c r="U19" s="1354"/>
      <c r="V19" s="1354"/>
      <c r="W19" s="1271"/>
      <c r="Z19" s="764"/>
      <c r="AA19" s="122"/>
    </row>
    <row r="20" spans="1:27" ht="30" customHeight="1" thickBot="1">
      <c r="A20" s="1350"/>
      <c r="B20" s="1697" t="s">
        <v>847</v>
      </c>
      <c r="C20" s="1698"/>
      <c r="D20" s="1583" t="s">
        <v>1769</v>
      </c>
      <c r="E20" s="1584"/>
      <c r="F20" s="1584"/>
      <c r="G20" s="1584"/>
      <c r="H20" s="1584"/>
      <c r="I20" s="1584"/>
      <c r="J20" s="1585"/>
      <c r="K20" s="1699" t="s">
        <v>848</v>
      </c>
      <c r="L20" s="1699"/>
      <c r="M20" s="1699"/>
      <c r="N20" s="1365"/>
      <c r="O20" s="1366"/>
      <c r="P20" s="1366"/>
      <c r="Q20" s="1366"/>
      <c r="R20" s="1366"/>
      <c r="S20" s="1366"/>
      <c r="T20" s="1366"/>
      <c r="U20" s="1366"/>
      <c r="V20" s="1366"/>
      <c r="W20" s="1367"/>
      <c r="Y20" s="438" t="str">
        <f>IF(AND(L16="○",D20=""),"×","○")</f>
        <v>○</v>
      </c>
      <c r="Z20" s="764"/>
      <c r="AA20" s="122"/>
    </row>
    <row r="21" spans="1:27" ht="24" customHeight="1" thickBot="1">
      <c r="A21" s="763" t="s">
        <v>1163</v>
      </c>
      <c r="B21" s="778" t="s">
        <v>1164</v>
      </c>
      <c r="C21" s="778"/>
      <c r="D21" s="778"/>
      <c r="E21" s="778"/>
      <c r="F21" s="778"/>
      <c r="G21" s="778"/>
      <c r="H21" s="778"/>
      <c r="I21" s="778"/>
      <c r="J21" s="778"/>
      <c r="K21" s="778"/>
      <c r="L21" s="778"/>
      <c r="M21" s="778"/>
      <c r="N21" s="778"/>
      <c r="O21" s="778"/>
      <c r="P21" s="778"/>
      <c r="Q21" s="778"/>
      <c r="R21" s="778"/>
      <c r="S21" s="778"/>
      <c r="T21" s="778"/>
      <c r="U21" s="778"/>
      <c r="V21" s="778"/>
      <c r="W21" s="778"/>
      <c r="Z21" s="764"/>
      <c r="AA21" s="122"/>
    </row>
    <row r="22" spans="1:27" ht="20.25" customHeight="1" thickBot="1">
      <c r="A22" s="1421">
        <v>1</v>
      </c>
      <c r="B22" s="1482" t="s">
        <v>1165</v>
      </c>
      <c r="C22" s="1483"/>
      <c r="D22" s="1483"/>
      <c r="E22" s="1483"/>
      <c r="F22" s="1483"/>
      <c r="G22" s="1483"/>
      <c r="H22" s="1483"/>
      <c r="I22" s="1483"/>
      <c r="J22" s="1483"/>
      <c r="K22" s="1483"/>
      <c r="L22" s="1730"/>
      <c r="M22" s="1487" t="s">
        <v>1795</v>
      </c>
      <c r="N22" s="1707"/>
      <c r="O22" s="1707"/>
      <c r="P22" s="1707"/>
      <c r="Q22" s="1707"/>
      <c r="R22" s="1707"/>
      <c r="S22" s="1707"/>
      <c r="T22" s="1707"/>
      <c r="U22" s="1707"/>
      <c r="V22" s="1707"/>
      <c r="W22" s="1708"/>
      <c r="Y22" s="436" t="str">
        <f>IF(M22="","×","○")</f>
        <v>○</v>
      </c>
      <c r="Z22" s="764"/>
      <c r="AA22" s="122"/>
    </row>
    <row r="23" spans="1:27" ht="24" customHeight="1" thickBot="1">
      <c r="A23" s="1728"/>
      <c r="B23" s="765" t="s">
        <v>1166</v>
      </c>
      <c r="C23" s="766"/>
      <c r="D23" s="766"/>
      <c r="E23" s="766"/>
      <c r="F23" s="766"/>
      <c r="G23" s="766"/>
      <c r="H23" s="766"/>
      <c r="I23" s="766"/>
      <c r="J23" s="766"/>
      <c r="K23" s="766"/>
      <c r="L23" s="766"/>
      <c r="M23" s="439"/>
      <c r="N23" s="439"/>
      <c r="O23" s="439"/>
      <c r="P23" s="439"/>
      <c r="Q23" s="439"/>
      <c r="R23" s="439"/>
      <c r="S23" s="439"/>
      <c r="T23" s="439"/>
      <c r="U23" s="439"/>
      <c r="V23" s="439"/>
      <c r="W23" s="779"/>
      <c r="Z23" s="764"/>
      <c r="AA23" s="122"/>
    </row>
    <row r="24" spans="1:27" ht="24" customHeight="1" thickBot="1">
      <c r="A24" s="1728"/>
      <c r="B24" s="769" t="s">
        <v>1156</v>
      </c>
      <c r="C24" s="770"/>
      <c r="D24" s="771"/>
      <c r="E24" s="1712" t="s">
        <v>1157</v>
      </c>
      <c r="F24" s="1712"/>
      <c r="G24" s="1713"/>
      <c r="H24" s="1705" t="s">
        <v>829</v>
      </c>
      <c r="I24" s="1706"/>
      <c r="J24" s="1702" t="s">
        <v>1158</v>
      </c>
      <c r="K24" s="1704"/>
      <c r="L24" s="1705" t="s">
        <v>829</v>
      </c>
      <c r="M24" s="1706"/>
      <c r="N24" s="1702" t="s">
        <v>1159</v>
      </c>
      <c r="O24" s="1703"/>
      <c r="P24" s="1704"/>
      <c r="Q24" s="1705"/>
      <c r="R24" s="1706"/>
      <c r="S24" s="1702" t="s">
        <v>1160</v>
      </c>
      <c r="T24" s="1703"/>
      <c r="U24" s="1703"/>
      <c r="V24" s="1704"/>
      <c r="W24" s="47"/>
      <c r="Y24" s="438" t="str">
        <f>IF(AND(M22="治験専用の窓口がある",AND(H24="",L24="",Q24="",W24="")),"×","○")</f>
        <v>○</v>
      </c>
      <c r="Z24" s="764"/>
      <c r="AA24" s="122"/>
    </row>
    <row r="25" spans="1:27" ht="24" customHeight="1" thickBot="1">
      <c r="A25" s="1728"/>
      <c r="B25" s="1423" t="s">
        <v>846</v>
      </c>
      <c r="C25" s="1423"/>
      <c r="D25" s="1424" t="s">
        <v>1792</v>
      </c>
      <c r="E25" s="1425"/>
      <c r="F25" s="1425"/>
      <c r="G25" s="1425"/>
      <c r="H25" s="1425"/>
      <c r="I25" s="1425"/>
      <c r="J25" s="1425"/>
      <c r="K25" s="1425"/>
      <c r="L25" s="1425"/>
      <c r="M25" s="1425"/>
      <c r="N25" s="1425"/>
      <c r="O25" s="1425"/>
      <c r="P25" s="1425"/>
      <c r="Q25" s="1425"/>
      <c r="R25" s="1425"/>
      <c r="S25" s="1425"/>
      <c r="T25" s="1425"/>
      <c r="U25" s="1425"/>
      <c r="V25" s="1425"/>
      <c r="W25" s="1429"/>
      <c r="Y25" s="438" t="str">
        <f>IF(AND(H24="○",D25=""),"×","○")</f>
        <v>○</v>
      </c>
      <c r="Z25" s="764"/>
      <c r="AA25" s="122"/>
    </row>
    <row r="26" spans="1:27" ht="54" customHeight="1" thickBot="1">
      <c r="A26" s="1728"/>
      <c r="B26" s="1700" t="s">
        <v>1161</v>
      </c>
      <c r="C26" s="772" t="s">
        <v>842</v>
      </c>
      <c r="D26" s="1270" t="s">
        <v>1792</v>
      </c>
      <c r="E26" s="1354"/>
      <c r="F26" s="1354"/>
      <c r="G26" s="1354"/>
      <c r="H26" s="1354"/>
      <c r="I26" s="1354"/>
      <c r="J26" s="1354"/>
      <c r="K26" s="1354"/>
      <c r="L26" s="1354"/>
      <c r="M26" s="1354"/>
      <c r="N26" s="1354"/>
      <c r="O26" s="1354"/>
      <c r="P26" s="1354"/>
      <c r="Q26" s="1354"/>
      <c r="R26" s="1354"/>
      <c r="S26" s="1354"/>
      <c r="T26" s="1354"/>
      <c r="U26" s="1354"/>
      <c r="V26" s="1354"/>
      <c r="W26" s="1271"/>
      <c r="Z26" s="764"/>
      <c r="AA26" s="122"/>
    </row>
    <row r="27" spans="1:27" ht="24" customHeight="1" thickBot="1">
      <c r="A27" s="1728"/>
      <c r="B27" s="1701"/>
      <c r="C27" s="773" t="s">
        <v>866</v>
      </c>
      <c r="D27" s="1270" t="s">
        <v>1793</v>
      </c>
      <c r="E27" s="1354"/>
      <c r="F27" s="1354"/>
      <c r="G27" s="1354"/>
      <c r="H27" s="1354"/>
      <c r="I27" s="1354"/>
      <c r="J27" s="1354"/>
      <c r="K27" s="1354"/>
      <c r="L27" s="1354"/>
      <c r="M27" s="1354"/>
      <c r="N27" s="1354"/>
      <c r="O27" s="1354"/>
      <c r="P27" s="1354"/>
      <c r="Q27" s="1354"/>
      <c r="R27" s="1354"/>
      <c r="S27" s="1354"/>
      <c r="T27" s="1354"/>
      <c r="U27" s="1354"/>
      <c r="V27" s="1354"/>
      <c r="W27" s="1271"/>
      <c r="Z27" s="764"/>
      <c r="AA27" s="122"/>
    </row>
    <row r="28" spans="1:27" ht="24" customHeight="1" thickBot="1">
      <c r="A28" s="1729"/>
      <c r="B28" s="1697" t="s">
        <v>847</v>
      </c>
      <c r="C28" s="1698"/>
      <c r="D28" s="1583" t="s">
        <v>1769</v>
      </c>
      <c r="E28" s="1584"/>
      <c r="F28" s="1584"/>
      <c r="G28" s="1584"/>
      <c r="H28" s="1584"/>
      <c r="I28" s="1584"/>
      <c r="J28" s="1585"/>
      <c r="K28" s="1699" t="s">
        <v>848</v>
      </c>
      <c r="L28" s="1699"/>
      <c r="M28" s="1699"/>
      <c r="N28" s="1365"/>
      <c r="O28" s="1366"/>
      <c r="P28" s="1366"/>
      <c r="Q28" s="1366"/>
      <c r="R28" s="1366"/>
      <c r="S28" s="1366"/>
      <c r="T28" s="1366"/>
      <c r="U28" s="1366"/>
      <c r="V28" s="1366"/>
      <c r="W28" s="1367"/>
      <c r="Y28" s="438" t="str">
        <f>IF(AND(L24="○",D28=""),"×","○")</f>
        <v>○</v>
      </c>
      <c r="Z28" s="764"/>
      <c r="AA28" s="122"/>
    </row>
    <row r="29" spans="1:27" ht="21" customHeight="1" thickBot="1">
      <c r="A29" s="1421">
        <v>2</v>
      </c>
      <c r="B29" s="1714" t="s">
        <v>1167</v>
      </c>
      <c r="C29" s="1715"/>
      <c r="D29" s="1715"/>
      <c r="E29" s="1715"/>
      <c r="F29" s="1715"/>
      <c r="G29" s="1715"/>
      <c r="H29" s="1715"/>
      <c r="I29" s="1715"/>
      <c r="J29" s="1715"/>
      <c r="K29" s="1715"/>
      <c r="L29" s="1731"/>
      <c r="M29" s="1487" t="s">
        <v>1795</v>
      </c>
      <c r="N29" s="1707"/>
      <c r="O29" s="1707"/>
      <c r="P29" s="1707"/>
      <c r="Q29" s="1707"/>
      <c r="R29" s="1707"/>
      <c r="S29" s="1707"/>
      <c r="T29" s="1707"/>
      <c r="U29" s="1707"/>
      <c r="V29" s="1707"/>
      <c r="W29" s="1708"/>
      <c r="Y29" s="436" t="str">
        <f>IF(M29="","×","○")</f>
        <v>○</v>
      </c>
      <c r="Z29" s="764"/>
      <c r="AA29" s="122"/>
    </row>
    <row r="30" spans="1:27" ht="24" customHeight="1" thickBot="1">
      <c r="A30" s="1349"/>
      <c r="B30" s="765" t="s">
        <v>1166</v>
      </c>
      <c r="C30" s="766"/>
      <c r="D30" s="766"/>
      <c r="E30" s="766"/>
      <c r="F30" s="766"/>
      <c r="G30" s="766"/>
      <c r="H30" s="766"/>
      <c r="I30" s="766"/>
      <c r="J30" s="766"/>
      <c r="K30" s="766"/>
      <c r="L30" s="766"/>
      <c r="M30" s="439"/>
      <c r="N30" s="439"/>
      <c r="O30" s="439"/>
      <c r="P30" s="439"/>
      <c r="Q30" s="439"/>
      <c r="R30" s="439"/>
      <c r="S30" s="439"/>
      <c r="T30" s="439"/>
      <c r="U30" s="439"/>
      <c r="V30" s="439"/>
      <c r="W30" s="779"/>
      <c r="Z30" s="764"/>
      <c r="AA30" s="122"/>
    </row>
    <row r="31" spans="1:27" ht="24" customHeight="1" thickBot="1">
      <c r="A31" s="1349"/>
      <c r="B31" s="769" t="s">
        <v>1156</v>
      </c>
      <c r="C31" s="770"/>
      <c r="D31" s="771"/>
      <c r="E31" s="1712" t="s">
        <v>1157</v>
      </c>
      <c r="F31" s="1712"/>
      <c r="G31" s="1713"/>
      <c r="H31" s="1705" t="s">
        <v>829</v>
      </c>
      <c r="I31" s="1706"/>
      <c r="J31" s="1702" t="s">
        <v>1158</v>
      </c>
      <c r="K31" s="1704"/>
      <c r="L31" s="1705" t="s">
        <v>829</v>
      </c>
      <c r="M31" s="1706"/>
      <c r="N31" s="1702" t="s">
        <v>1159</v>
      </c>
      <c r="O31" s="1703"/>
      <c r="P31" s="1704"/>
      <c r="Q31" s="1705"/>
      <c r="R31" s="1706"/>
      <c r="S31" s="1702" t="s">
        <v>1160</v>
      </c>
      <c r="T31" s="1703"/>
      <c r="U31" s="1703"/>
      <c r="V31" s="1704"/>
      <c r="W31" s="47"/>
      <c r="Y31" s="438" t="str">
        <f>IF(AND(M29="治験専用の窓口がある",AND(H31="",L31="",Q31="",W31="")),"×","○")</f>
        <v>○</v>
      </c>
      <c r="Z31" s="764"/>
      <c r="AA31" s="122"/>
    </row>
    <row r="32" spans="1:27" ht="24" customHeight="1" thickBot="1">
      <c r="A32" s="1349"/>
      <c r="B32" s="1423" t="s">
        <v>846</v>
      </c>
      <c r="C32" s="1423"/>
      <c r="D32" s="1424" t="s">
        <v>1792</v>
      </c>
      <c r="E32" s="1425"/>
      <c r="F32" s="1425"/>
      <c r="G32" s="1425"/>
      <c r="H32" s="1425"/>
      <c r="I32" s="1425"/>
      <c r="J32" s="1425"/>
      <c r="K32" s="1425"/>
      <c r="L32" s="1425"/>
      <c r="M32" s="1425"/>
      <c r="N32" s="1425"/>
      <c r="O32" s="1425"/>
      <c r="P32" s="1425"/>
      <c r="Q32" s="1425"/>
      <c r="R32" s="1425"/>
      <c r="S32" s="1425"/>
      <c r="T32" s="1425"/>
      <c r="U32" s="1425"/>
      <c r="V32" s="1425"/>
      <c r="W32" s="1429"/>
      <c r="Y32" s="438" t="str">
        <f>IF(AND(H31="○",D32=""),"×","○")</f>
        <v>○</v>
      </c>
      <c r="Z32" s="764"/>
      <c r="AA32" s="122"/>
    </row>
    <row r="33" spans="1:27" ht="53.25" customHeight="1" thickBot="1">
      <c r="A33" s="1349"/>
      <c r="B33" s="1700" t="s">
        <v>1161</v>
      </c>
      <c r="C33" s="772" t="s">
        <v>842</v>
      </c>
      <c r="D33" s="1270" t="s">
        <v>1792</v>
      </c>
      <c r="E33" s="1354"/>
      <c r="F33" s="1354"/>
      <c r="G33" s="1354"/>
      <c r="H33" s="1354"/>
      <c r="I33" s="1354"/>
      <c r="J33" s="1354"/>
      <c r="K33" s="1354"/>
      <c r="L33" s="1354"/>
      <c r="M33" s="1354"/>
      <c r="N33" s="1354"/>
      <c r="O33" s="1354"/>
      <c r="P33" s="1354"/>
      <c r="Q33" s="1354"/>
      <c r="R33" s="1354"/>
      <c r="S33" s="1354"/>
      <c r="T33" s="1354"/>
      <c r="U33" s="1354"/>
      <c r="V33" s="1354"/>
      <c r="W33" s="1271"/>
      <c r="Z33" s="764"/>
      <c r="AA33" s="122"/>
    </row>
    <row r="34" spans="1:27" ht="24" customHeight="1" thickBot="1">
      <c r="A34" s="1349"/>
      <c r="B34" s="1701"/>
      <c r="C34" s="773" t="s">
        <v>866</v>
      </c>
      <c r="D34" s="1270" t="s">
        <v>1793</v>
      </c>
      <c r="E34" s="1354"/>
      <c r="F34" s="1354"/>
      <c r="G34" s="1354"/>
      <c r="H34" s="1354"/>
      <c r="I34" s="1354"/>
      <c r="J34" s="1354"/>
      <c r="K34" s="1354"/>
      <c r="L34" s="1354"/>
      <c r="M34" s="1354"/>
      <c r="N34" s="1354"/>
      <c r="O34" s="1354"/>
      <c r="P34" s="1354"/>
      <c r="Q34" s="1354"/>
      <c r="R34" s="1354"/>
      <c r="S34" s="1354"/>
      <c r="T34" s="1354"/>
      <c r="U34" s="1354"/>
      <c r="V34" s="1354"/>
      <c r="W34" s="1271"/>
      <c r="Z34" s="764"/>
      <c r="AA34" s="122"/>
    </row>
    <row r="35" spans="1:27" ht="24" customHeight="1" thickBot="1">
      <c r="A35" s="1349"/>
      <c r="B35" s="1697" t="s">
        <v>847</v>
      </c>
      <c r="C35" s="1698"/>
      <c r="D35" s="1583" t="s">
        <v>1769</v>
      </c>
      <c r="E35" s="1584"/>
      <c r="F35" s="1584"/>
      <c r="G35" s="1584"/>
      <c r="H35" s="1584"/>
      <c r="I35" s="1584"/>
      <c r="J35" s="1585"/>
      <c r="K35" s="1699" t="s">
        <v>848</v>
      </c>
      <c r="L35" s="1699"/>
      <c r="M35" s="1699"/>
      <c r="N35" s="1365"/>
      <c r="O35" s="1366"/>
      <c r="P35" s="1366"/>
      <c r="Q35" s="1366"/>
      <c r="R35" s="1366"/>
      <c r="S35" s="1366"/>
      <c r="T35" s="1366"/>
      <c r="U35" s="1366"/>
      <c r="V35" s="1366"/>
      <c r="W35" s="1367"/>
      <c r="Y35" s="438" t="str">
        <f>IF(AND(L31="○",D35=""),"×","○")</f>
        <v>○</v>
      </c>
      <c r="Z35" s="764"/>
      <c r="AA35" s="123"/>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0"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U28" sqref="U28"/>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273" t="s">
        <v>1168</v>
      </c>
      <c r="B1" s="1273"/>
      <c r="C1" s="1273"/>
      <c r="D1" s="1273"/>
      <c r="E1" s="1273"/>
      <c r="F1" s="1273"/>
      <c r="G1" s="1273"/>
      <c r="H1" s="1273"/>
      <c r="I1" s="1273"/>
      <c r="J1" s="1273"/>
      <c r="K1" s="1273"/>
      <c r="L1" s="1273"/>
      <c r="M1" s="1273"/>
      <c r="N1" s="1273"/>
      <c r="O1" s="1273"/>
      <c r="P1" s="783"/>
      <c r="Q1" s="572"/>
      <c r="R1" s="82"/>
      <c r="S1" s="573"/>
    </row>
    <row r="2" spans="1:19" ht="24.95" customHeight="1" thickBot="1">
      <c r="A2" s="1392" t="s">
        <v>832</v>
      </c>
      <c r="B2" s="1392"/>
      <c r="C2" s="1392"/>
      <c r="D2" s="1392"/>
      <c r="E2" s="1392"/>
      <c r="F2" s="1392"/>
      <c r="G2" s="1392"/>
      <c r="H2" s="1392"/>
      <c r="I2" s="1392"/>
      <c r="J2" s="1392"/>
      <c r="K2" s="1392"/>
      <c r="L2" s="1392"/>
      <c r="M2" s="1392"/>
      <c r="N2" s="1392"/>
      <c r="O2" s="784" t="str">
        <f>IF(COUNTIF(Q7:Q14,"×")&gt;=1,"未入力あり","入力済")</f>
        <v>入力済</v>
      </c>
      <c r="P2" s="1281"/>
      <c r="Q2" s="1281"/>
      <c r="R2" s="82"/>
    </row>
    <row r="3" spans="1:19" ht="5.0999999999999996" customHeight="1">
      <c r="A3" s="436"/>
      <c r="B3" s="436"/>
      <c r="C3" s="436"/>
      <c r="D3" s="436"/>
      <c r="E3" s="436"/>
      <c r="F3" s="436"/>
      <c r="G3" s="436"/>
      <c r="H3" s="436"/>
      <c r="I3" s="436"/>
      <c r="J3" s="436"/>
      <c r="K3" s="436"/>
      <c r="L3" s="436"/>
      <c r="M3" s="436"/>
      <c r="N3" s="436"/>
      <c r="O3" s="462"/>
      <c r="P3" s="1281"/>
      <c r="Q3" s="1281"/>
    </row>
    <row r="4" spans="1:19" ht="20.25" customHeight="1">
      <c r="A4" s="436"/>
      <c r="B4" s="436"/>
      <c r="C4" s="436"/>
      <c r="D4" s="436"/>
      <c r="E4" s="436"/>
      <c r="F4" s="762" t="s">
        <v>725</v>
      </c>
      <c r="G4" s="1732" t="str">
        <f>表紙!E2</f>
        <v>公益財団法人日本生命済生会日本生命病院</v>
      </c>
      <c r="H4" s="1733"/>
      <c r="I4" s="1733"/>
      <c r="J4" s="1733"/>
      <c r="K4" s="1733"/>
      <c r="L4" s="1733"/>
      <c r="M4" s="1733"/>
      <c r="N4" s="1733"/>
      <c r="O4" s="1734"/>
      <c r="P4" s="1281"/>
      <c r="Q4" s="1281"/>
      <c r="R4" s="82"/>
    </row>
    <row r="5" spans="1:19" ht="15.75" customHeight="1">
      <c r="A5" s="436"/>
      <c r="B5" s="436"/>
      <c r="C5" s="436"/>
      <c r="D5" s="436"/>
      <c r="E5" s="436"/>
      <c r="F5" s="762"/>
      <c r="L5" s="51"/>
      <c r="M5" s="51"/>
      <c r="N5" s="610"/>
      <c r="O5" s="782" t="str">
        <f>別紙1未充足要件!E5</f>
        <v>令和７年９月１日時点</v>
      </c>
      <c r="P5" s="1281"/>
      <c r="Q5" s="1281"/>
      <c r="R5" s="105"/>
      <c r="S5" s="138" t="s">
        <v>204</v>
      </c>
    </row>
    <row r="6" spans="1:19" ht="12.75" customHeight="1" thickBot="1">
      <c r="A6" s="436"/>
      <c r="B6" s="436"/>
      <c r="C6" s="436"/>
      <c r="D6" s="436"/>
      <c r="E6" s="436"/>
      <c r="F6" s="436"/>
      <c r="G6" s="436"/>
      <c r="H6" s="436"/>
      <c r="I6" s="436"/>
      <c r="J6" s="436"/>
      <c r="K6" s="436"/>
      <c r="L6" s="436"/>
      <c r="M6" s="436"/>
      <c r="N6" s="51"/>
      <c r="O6" s="51"/>
      <c r="P6" s="51"/>
      <c r="Q6" s="51"/>
      <c r="S6" s="139"/>
    </row>
    <row r="7" spans="1:19" ht="52.9" customHeight="1" thickBot="1">
      <c r="A7" s="442">
        <v>1</v>
      </c>
      <c r="B7" s="1735" t="s">
        <v>1169</v>
      </c>
      <c r="C7" s="1736"/>
      <c r="D7" s="1736"/>
      <c r="E7" s="1736"/>
      <c r="F7" s="1736"/>
      <c r="G7" s="1736"/>
      <c r="H7" s="1737"/>
      <c r="I7" s="1529" t="s">
        <v>1767</v>
      </c>
      <c r="J7" s="1530"/>
      <c r="K7" s="1530"/>
      <c r="L7" s="1530"/>
      <c r="M7" s="1531"/>
      <c r="N7" s="51"/>
      <c r="O7" s="51"/>
      <c r="P7" s="51"/>
      <c r="Q7" s="436" t="str">
        <f>IF(I7="","×","○")</f>
        <v>○</v>
      </c>
      <c r="S7" s="124"/>
    </row>
    <row r="8" spans="1:19" ht="39" customHeight="1" thickBot="1">
      <c r="A8" s="442">
        <v>2</v>
      </c>
      <c r="B8" s="1735" t="s">
        <v>1170</v>
      </c>
      <c r="C8" s="1741"/>
      <c r="D8" s="1741"/>
      <c r="E8" s="1741"/>
      <c r="F8" s="1741"/>
      <c r="G8" s="1741"/>
      <c r="H8" s="1742"/>
      <c r="I8" s="1529" t="s">
        <v>1767</v>
      </c>
      <c r="J8" s="1530"/>
      <c r="K8" s="1530"/>
      <c r="L8" s="1530"/>
      <c r="M8" s="1531"/>
      <c r="N8" s="51"/>
      <c r="O8" s="51"/>
      <c r="P8" s="51"/>
      <c r="Q8" s="436" t="str">
        <f t="shared" ref="Q8:Q14" si="0">IF(I8="","×","○")</f>
        <v>○</v>
      </c>
      <c r="S8" s="124"/>
    </row>
    <row r="9" spans="1:19" ht="39" customHeight="1" thickBot="1">
      <c r="A9" s="442">
        <v>3</v>
      </c>
      <c r="B9" s="1735" t="s">
        <v>1171</v>
      </c>
      <c r="C9" s="1743"/>
      <c r="D9" s="1743"/>
      <c r="E9" s="1743"/>
      <c r="F9" s="1743"/>
      <c r="G9" s="1743"/>
      <c r="H9" s="1744"/>
      <c r="I9" s="1529" t="s">
        <v>1767</v>
      </c>
      <c r="J9" s="1530"/>
      <c r="K9" s="1530"/>
      <c r="L9" s="1530"/>
      <c r="M9" s="1531"/>
      <c r="N9" s="51"/>
      <c r="O9" s="51"/>
      <c r="P9" s="51"/>
      <c r="Q9" s="436" t="str">
        <f t="shared" si="0"/>
        <v>○</v>
      </c>
      <c r="S9" s="124"/>
    </row>
    <row r="10" spans="1:19" ht="39" customHeight="1" thickBot="1">
      <c r="A10" s="442">
        <v>4</v>
      </c>
      <c r="B10" s="1735" t="s">
        <v>1172</v>
      </c>
      <c r="C10" s="1736"/>
      <c r="D10" s="1736"/>
      <c r="E10" s="1736"/>
      <c r="F10" s="1736"/>
      <c r="G10" s="1736"/>
      <c r="H10" s="1737"/>
      <c r="I10" s="1529" t="s">
        <v>1767</v>
      </c>
      <c r="J10" s="1530"/>
      <c r="K10" s="1530"/>
      <c r="L10" s="1530"/>
      <c r="M10" s="1531"/>
      <c r="N10" s="51"/>
      <c r="O10" s="51"/>
      <c r="P10" s="51"/>
      <c r="Q10" s="436" t="str">
        <f t="shared" si="0"/>
        <v>○</v>
      </c>
      <c r="S10" s="124"/>
    </row>
    <row r="11" spans="1:19" ht="39" customHeight="1" thickBot="1">
      <c r="A11" s="442">
        <v>5</v>
      </c>
      <c r="B11" s="1735" t="s">
        <v>1173</v>
      </c>
      <c r="C11" s="1736"/>
      <c r="D11" s="1736"/>
      <c r="E11" s="1736"/>
      <c r="F11" s="1736"/>
      <c r="G11" s="1736"/>
      <c r="H11" s="1737"/>
      <c r="I11" s="1529" t="s">
        <v>1780</v>
      </c>
      <c r="J11" s="1530"/>
      <c r="K11" s="1530"/>
      <c r="L11" s="1530"/>
      <c r="M11" s="1531"/>
      <c r="N11" s="51"/>
      <c r="O11" s="51"/>
      <c r="P11" s="51"/>
      <c r="Q11" s="436" t="str">
        <f t="shared" si="0"/>
        <v>○</v>
      </c>
      <c r="S11" s="124"/>
    </row>
    <row r="12" spans="1:19" ht="39" customHeight="1" thickBot="1">
      <c r="A12" s="509">
        <v>6</v>
      </c>
      <c r="B12" s="1738" t="s">
        <v>1174</v>
      </c>
      <c r="C12" s="1739"/>
      <c r="D12" s="1739"/>
      <c r="E12" s="1739"/>
      <c r="F12" s="1739"/>
      <c r="G12" s="1739"/>
      <c r="H12" s="1740"/>
      <c r="I12" s="1529" t="s">
        <v>1767</v>
      </c>
      <c r="J12" s="1530"/>
      <c r="K12" s="1530"/>
      <c r="L12" s="1530"/>
      <c r="M12" s="1531"/>
      <c r="N12" s="51"/>
      <c r="O12" s="51"/>
      <c r="P12" s="51"/>
      <c r="Q12" s="436" t="str">
        <f t="shared" si="0"/>
        <v>○</v>
      </c>
      <c r="S12" s="124"/>
    </row>
    <row r="13" spans="1:19" ht="39" customHeight="1" thickBot="1">
      <c r="A13" s="442">
        <v>7</v>
      </c>
      <c r="B13" s="1735" t="s">
        <v>1175</v>
      </c>
      <c r="C13" s="1736"/>
      <c r="D13" s="1736"/>
      <c r="E13" s="1736"/>
      <c r="F13" s="1736"/>
      <c r="G13" s="1736"/>
      <c r="H13" s="1737"/>
      <c r="I13" s="1529" t="s">
        <v>1767</v>
      </c>
      <c r="J13" s="1530"/>
      <c r="K13" s="1530"/>
      <c r="L13" s="1530"/>
      <c r="M13" s="1531"/>
      <c r="N13" s="51"/>
      <c r="O13" s="51"/>
      <c r="P13" s="51"/>
      <c r="Q13" s="436" t="str">
        <f t="shared" si="0"/>
        <v>○</v>
      </c>
      <c r="S13" s="124"/>
    </row>
    <row r="14" spans="1:19" ht="39" customHeight="1" thickBot="1">
      <c r="A14" s="509">
        <v>8</v>
      </c>
      <c r="B14" s="1738" t="s">
        <v>1176</v>
      </c>
      <c r="C14" s="1739"/>
      <c r="D14" s="1739"/>
      <c r="E14" s="1739"/>
      <c r="F14" s="1739"/>
      <c r="G14" s="1739"/>
      <c r="H14" s="1740"/>
      <c r="I14" s="1529" t="s">
        <v>1780</v>
      </c>
      <c r="J14" s="1530"/>
      <c r="K14" s="1530"/>
      <c r="L14" s="1530"/>
      <c r="M14" s="1531"/>
      <c r="N14" s="51"/>
      <c r="O14" s="51"/>
      <c r="P14" s="51"/>
      <c r="Q14" s="436" t="str">
        <f t="shared" si="0"/>
        <v>○</v>
      </c>
      <c r="S14" s="136"/>
    </row>
    <row r="15" spans="1:19">
      <c r="A15" s="151"/>
    </row>
    <row r="16" spans="1:19">
      <c r="A16" s="151"/>
    </row>
    <row r="17" spans="1:1">
      <c r="A17" s="151"/>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G4" sqref="G4:I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2" customWidth="1"/>
  </cols>
  <sheetData>
    <row r="1" spans="1:13" ht="18" customHeight="1" thickBot="1">
      <c r="A1" s="1786" t="s">
        <v>1177</v>
      </c>
      <c r="B1" s="1786"/>
      <c r="C1" s="1786"/>
      <c r="D1" s="1786"/>
      <c r="E1" s="1786"/>
      <c r="F1" s="1786"/>
      <c r="G1" s="1786"/>
      <c r="H1" s="1786"/>
      <c r="I1" s="1786"/>
      <c r="L1" s="82"/>
    </row>
    <row r="2" spans="1:13" ht="24.95" customHeight="1" thickTop="1" thickBot="1">
      <c r="A2" s="1275" t="s">
        <v>832</v>
      </c>
      <c r="B2" s="1275"/>
      <c r="C2" s="1275"/>
      <c r="D2" s="1275"/>
      <c r="E2" s="1275"/>
      <c r="F2" s="1275"/>
      <c r="G2" s="1275"/>
      <c r="H2" s="1275"/>
      <c r="I2" s="387" t="str">
        <f>IF(COUNTIF(K6:K33,"×")&gt;=1,"未入力あり","入力済")</f>
        <v>入力済</v>
      </c>
      <c r="J2" s="1763"/>
      <c r="K2" s="388"/>
      <c r="L2" s="82"/>
    </row>
    <row r="3" spans="1:13" ht="15" thickTop="1">
      <c r="A3" s="785"/>
      <c r="B3" s="785"/>
      <c r="C3" s="785"/>
      <c r="D3" s="785"/>
      <c r="E3" s="785"/>
      <c r="F3" s="785"/>
      <c r="G3" s="785"/>
      <c r="H3" s="785"/>
      <c r="I3" s="786"/>
      <c r="J3" s="1763"/>
      <c r="K3" s="388"/>
      <c r="L3" s="82"/>
    </row>
    <row r="4" spans="1:13" s="789" customFormat="1" ht="20.100000000000001" customHeight="1">
      <c r="A4" s="787"/>
      <c r="B4" s="787"/>
      <c r="C4" s="787"/>
      <c r="D4" s="787"/>
      <c r="E4" s="787"/>
      <c r="F4" s="788" t="s">
        <v>1178</v>
      </c>
      <c r="G4" s="1787" t="str">
        <f>表紙!E2</f>
        <v>公益財団法人日本生命済生会日本生命病院</v>
      </c>
      <c r="H4" s="1788"/>
      <c r="I4" s="1789"/>
      <c r="J4" s="1763"/>
      <c r="K4" s="388"/>
      <c r="L4" s="702"/>
      <c r="M4" s="138" t="s">
        <v>891</v>
      </c>
    </row>
    <row r="5" spans="1:13" s="789" customFormat="1" ht="20.100000000000001" customHeight="1" thickBot="1">
      <c r="A5" s="787"/>
      <c r="B5" s="787"/>
      <c r="C5" s="787"/>
      <c r="D5" s="787"/>
      <c r="E5" s="787"/>
      <c r="F5" s="788"/>
      <c r="G5" s="790" t="str">
        <f>別紙1未充足要件!E5</f>
        <v>令和７年９月１日時点</v>
      </c>
      <c r="H5" s="790"/>
      <c r="I5" s="790"/>
      <c r="J5" s="702"/>
      <c r="K5" s="702"/>
      <c r="L5" s="702"/>
      <c r="M5" s="74"/>
    </row>
    <row r="6" spans="1:13" s="789" customFormat="1" ht="20.100000000000001" customHeight="1" thickBot="1">
      <c r="A6" s="791" t="s">
        <v>1179</v>
      </c>
      <c r="B6" s="787"/>
      <c r="C6" s="787"/>
      <c r="D6" s="787"/>
      <c r="E6" s="787"/>
      <c r="F6" s="788"/>
      <c r="G6" s="290"/>
      <c r="H6" s="43" t="s">
        <v>1767</v>
      </c>
      <c r="I6" s="49" t="s">
        <v>1112</v>
      </c>
      <c r="J6" s="702"/>
      <c r="K6" s="702" t="str">
        <f>IF(H6="","×","○")</f>
        <v>○</v>
      </c>
      <c r="L6" s="702"/>
      <c r="M6" s="74"/>
    </row>
    <row r="7" spans="1:13" s="789" customFormat="1" ht="20.100000000000001" customHeight="1">
      <c r="A7" s="791" t="s">
        <v>1180</v>
      </c>
      <c r="B7" s="791"/>
      <c r="C7" s="787"/>
      <c r="D7" s="787"/>
      <c r="E7" s="787"/>
      <c r="F7" s="788"/>
      <c r="G7" s="49"/>
      <c r="H7" s="702"/>
      <c r="I7" s="702"/>
      <c r="J7" s="702"/>
      <c r="K7" s="702"/>
      <c r="L7" s="702"/>
      <c r="M7" s="74"/>
    </row>
    <row r="8" spans="1:13" ht="16.5" customHeight="1">
      <c r="A8" s="792"/>
      <c r="B8" s="792"/>
      <c r="C8" s="1790" t="s">
        <v>1181</v>
      </c>
      <c r="D8" s="1790"/>
      <c r="E8" s="1790"/>
      <c r="F8" s="1790"/>
      <c r="G8" s="1790"/>
      <c r="H8" s="1790"/>
      <c r="I8" s="1790"/>
      <c r="M8" s="74"/>
    </row>
    <row r="9" spans="1:13" ht="50.25" customHeight="1">
      <c r="A9" s="793"/>
      <c r="B9" s="793"/>
      <c r="C9" s="1771" t="s">
        <v>1182</v>
      </c>
      <c r="D9" s="1771"/>
      <c r="E9" s="1771"/>
      <c r="F9" s="1771"/>
      <c r="G9" s="1771"/>
      <c r="H9" s="1771"/>
      <c r="I9" s="1771"/>
      <c r="M9" s="74"/>
    </row>
    <row r="10" spans="1:13" ht="25.5" customHeight="1">
      <c r="A10" s="793"/>
      <c r="B10" s="793"/>
      <c r="C10" s="1771" t="s">
        <v>1183</v>
      </c>
      <c r="D10" s="1771"/>
      <c r="E10" s="1771"/>
      <c r="F10" s="1771"/>
      <c r="G10" s="1771"/>
      <c r="H10" s="1771"/>
      <c r="I10" s="1771"/>
      <c r="M10" s="74"/>
    </row>
    <row r="11" spans="1:13" ht="30" customHeight="1">
      <c r="A11" s="793"/>
      <c r="B11" s="793"/>
      <c r="C11" s="1785" t="s">
        <v>1184</v>
      </c>
      <c r="D11" s="1785"/>
      <c r="E11" s="1785"/>
      <c r="F11" s="1785"/>
      <c r="G11" s="1785"/>
      <c r="H11" s="1785"/>
      <c r="I11" s="1785"/>
      <c r="M11" s="74"/>
    </row>
    <row r="12" spans="1:13" ht="18" customHeight="1">
      <c r="A12" s="1764"/>
      <c r="B12" s="1765"/>
      <c r="C12" s="1776" t="s">
        <v>1185</v>
      </c>
      <c r="D12" s="1778" t="s">
        <v>1139</v>
      </c>
      <c r="E12" s="1780" t="s">
        <v>1012</v>
      </c>
      <c r="F12" s="1782" t="s">
        <v>1186</v>
      </c>
      <c r="G12" s="1783"/>
      <c r="H12" s="1783"/>
      <c r="I12" s="1784"/>
      <c r="M12" s="74"/>
    </row>
    <row r="13" spans="1:13" ht="18" customHeight="1" thickBot="1">
      <c r="A13" s="1766"/>
      <c r="B13" s="1767"/>
      <c r="C13" s="1777"/>
      <c r="D13" s="1779"/>
      <c r="E13" s="1781"/>
      <c r="F13" s="1774" t="s">
        <v>1187</v>
      </c>
      <c r="G13" s="1775"/>
      <c r="H13" s="794" t="s">
        <v>1188</v>
      </c>
      <c r="I13" s="795" t="s">
        <v>1189</v>
      </c>
      <c r="M13" s="74"/>
    </row>
    <row r="14" spans="1:13" ht="27" customHeight="1" thickBot="1">
      <c r="A14" s="400">
        <v>1</v>
      </c>
      <c r="B14" s="796" t="s">
        <v>1190</v>
      </c>
      <c r="C14" s="102" t="s">
        <v>239</v>
      </c>
      <c r="D14" s="43" t="s">
        <v>1776</v>
      </c>
      <c r="E14" s="45" t="s">
        <v>1799</v>
      </c>
      <c r="F14" s="1748" t="s">
        <v>1800</v>
      </c>
      <c r="G14" s="1749"/>
      <c r="H14" s="106" t="s">
        <v>1801</v>
      </c>
      <c r="I14" s="1207">
        <v>44184</v>
      </c>
      <c r="J14" s="290"/>
      <c r="K14" s="49" t="str">
        <f>IF(AND(H6="はい",OR(C14="",D14="",E14="",F14="",H14="",I14="")),"×","○")</f>
        <v>○</v>
      </c>
      <c r="M14" s="74"/>
    </row>
    <row r="15" spans="1:13" ht="27" customHeight="1" thickBot="1">
      <c r="A15" s="400">
        <v>2</v>
      </c>
      <c r="B15" s="1768"/>
      <c r="C15" s="102" t="s">
        <v>1023</v>
      </c>
      <c r="D15" s="43" t="s">
        <v>1776</v>
      </c>
      <c r="E15" s="45" t="s">
        <v>1873</v>
      </c>
      <c r="F15" s="1748" t="s">
        <v>1800</v>
      </c>
      <c r="G15" s="1749"/>
      <c r="H15" s="106" t="s">
        <v>1874</v>
      </c>
      <c r="I15" s="1207">
        <v>43084</v>
      </c>
      <c r="M15" s="74"/>
    </row>
    <row r="16" spans="1:13" ht="27" customHeight="1" thickBot="1">
      <c r="A16" s="400">
        <v>3</v>
      </c>
      <c r="B16" s="1769"/>
      <c r="C16" s="102"/>
      <c r="D16" s="43"/>
      <c r="E16" s="45"/>
      <c r="F16" s="1748"/>
      <c r="G16" s="1749"/>
      <c r="H16" s="106"/>
      <c r="I16" s="108"/>
      <c r="M16" s="74"/>
    </row>
    <row r="17" spans="1:13" ht="27" customHeight="1" thickBot="1">
      <c r="A17" s="400">
        <v>4</v>
      </c>
      <c r="B17" s="1769"/>
      <c r="C17" s="102"/>
      <c r="D17" s="43"/>
      <c r="E17" s="45"/>
      <c r="F17" s="1748"/>
      <c r="G17" s="1749"/>
      <c r="H17" s="106"/>
      <c r="I17" s="108"/>
      <c r="M17" s="74"/>
    </row>
    <row r="18" spans="1:13" ht="27" customHeight="1" thickBot="1">
      <c r="A18" s="400">
        <v>5</v>
      </c>
      <c r="B18" s="1769"/>
      <c r="C18" s="102"/>
      <c r="D18" s="43"/>
      <c r="E18" s="45"/>
      <c r="F18" s="1748"/>
      <c r="G18" s="1749"/>
      <c r="H18" s="106"/>
      <c r="I18" s="108"/>
      <c r="M18" s="74"/>
    </row>
    <row r="19" spans="1:13" ht="27" customHeight="1" thickBot="1">
      <c r="A19" s="400">
        <v>6</v>
      </c>
      <c r="B19" s="1769"/>
      <c r="C19" s="102"/>
      <c r="D19" s="43"/>
      <c r="E19" s="45"/>
      <c r="F19" s="1748"/>
      <c r="G19" s="1749"/>
      <c r="H19" s="106"/>
      <c r="I19" s="108"/>
      <c r="M19" s="74"/>
    </row>
    <row r="20" spans="1:13" ht="27" customHeight="1" thickBot="1">
      <c r="A20" s="400">
        <v>7</v>
      </c>
      <c r="B20" s="1769"/>
      <c r="C20" s="102"/>
      <c r="D20" s="43"/>
      <c r="E20" s="45"/>
      <c r="F20" s="1748"/>
      <c r="G20" s="1749"/>
      <c r="H20" s="106"/>
      <c r="I20" s="108"/>
      <c r="M20" s="74"/>
    </row>
    <row r="21" spans="1:13" ht="27" customHeight="1" thickBot="1">
      <c r="A21" s="400">
        <v>8</v>
      </c>
      <c r="B21" s="1769"/>
      <c r="C21" s="102"/>
      <c r="D21" s="43"/>
      <c r="E21" s="45"/>
      <c r="F21" s="1748"/>
      <c r="G21" s="1749"/>
      <c r="H21" s="106"/>
      <c r="I21" s="108"/>
      <c r="M21" s="74"/>
    </row>
    <row r="22" spans="1:13" ht="27" customHeight="1" thickBot="1">
      <c r="A22" s="400">
        <v>9</v>
      </c>
      <c r="B22" s="1769"/>
      <c r="C22" s="102"/>
      <c r="D22" s="43"/>
      <c r="E22" s="45"/>
      <c r="F22" s="1748"/>
      <c r="G22" s="1749"/>
      <c r="H22" s="106"/>
      <c r="I22" s="108"/>
      <c r="M22" s="74"/>
    </row>
    <row r="23" spans="1:13" ht="27" customHeight="1" thickBot="1">
      <c r="A23" s="400">
        <v>10</v>
      </c>
      <c r="B23" s="1770"/>
      <c r="C23" s="102"/>
      <c r="D23" s="43"/>
      <c r="E23" s="45"/>
      <c r="F23" s="1748"/>
      <c r="G23" s="1749"/>
      <c r="H23" s="106"/>
      <c r="I23" s="108"/>
      <c r="M23" s="74"/>
    </row>
    <row r="24" spans="1:13" ht="20.100000000000001" customHeight="1">
      <c r="A24" s="49"/>
      <c r="B24" s="49"/>
      <c r="C24" s="49"/>
      <c r="D24" s="49"/>
      <c r="E24" s="49"/>
      <c r="F24" s="49"/>
      <c r="G24" s="49"/>
      <c r="H24" s="49"/>
      <c r="I24" s="49"/>
      <c r="J24" s="405" t="s">
        <v>902</v>
      </c>
      <c r="L24" s="405"/>
      <c r="M24" s="115"/>
    </row>
    <row r="25" spans="1:13">
      <c r="A25" s="49"/>
      <c r="B25" s="49"/>
      <c r="C25" s="49"/>
      <c r="D25" s="49"/>
      <c r="E25" s="49"/>
      <c r="F25" s="51"/>
      <c r="G25" s="49"/>
      <c r="H25" s="49"/>
      <c r="I25" s="49"/>
      <c r="M25" s="74"/>
    </row>
    <row r="26" spans="1:13" ht="42.75" customHeight="1">
      <c r="A26" s="1750" t="s">
        <v>1191</v>
      </c>
      <c r="B26" s="1751"/>
      <c r="C26" s="1751"/>
      <c r="D26" s="1751"/>
      <c r="E26" s="1751"/>
      <c r="F26" s="1751"/>
      <c r="G26" s="1751"/>
      <c r="H26" s="1751"/>
      <c r="I26" s="49"/>
      <c r="L26" s="797"/>
      <c r="M26" s="137"/>
    </row>
    <row r="27" spans="1:13">
      <c r="A27" s="49"/>
      <c r="B27" s="49"/>
      <c r="C27" s="49"/>
      <c r="D27" s="49"/>
      <c r="E27" s="49"/>
      <c r="F27" s="49"/>
      <c r="G27" s="49"/>
      <c r="H27" s="49"/>
      <c r="I27" s="49"/>
      <c r="L27" s="797"/>
      <c r="M27" s="74"/>
    </row>
    <row r="28" spans="1:13">
      <c r="A28" s="1756"/>
      <c r="B28" s="1756" t="s">
        <v>1192</v>
      </c>
      <c r="C28" s="1756"/>
      <c r="D28" s="1756"/>
      <c r="E28" s="1756"/>
      <c r="F28" s="1756" t="s">
        <v>1193</v>
      </c>
      <c r="G28" s="1756"/>
      <c r="H28" s="1756"/>
      <c r="I28" s="1772" t="s">
        <v>1194</v>
      </c>
      <c r="J28" s="798"/>
      <c r="L28" s="797"/>
      <c r="M28" s="74"/>
    </row>
    <row r="29" spans="1:13">
      <c r="A29" s="1756"/>
      <c r="B29" s="1756"/>
      <c r="C29" s="1756"/>
      <c r="D29" s="1756"/>
      <c r="E29" s="1756"/>
      <c r="F29" s="1756"/>
      <c r="G29" s="1756"/>
      <c r="H29" s="1756"/>
      <c r="I29" s="1773"/>
      <c r="J29" s="798"/>
      <c r="L29" s="797"/>
      <c r="M29" s="74"/>
    </row>
    <row r="30" spans="1:13" ht="33" customHeight="1">
      <c r="A30" s="57" t="s">
        <v>729</v>
      </c>
      <c r="B30" s="1761" t="s">
        <v>1195</v>
      </c>
      <c r="C30" s="1762"/>
      <c r="D30" s="1762"/>
      <c r="E30" s="1762"/>
      <c r="F30" s="1745" t="s">
        <v>1196</v>
      </c>
      <c r="G30" s="1746"/>
      <c r="H30" s="1747"/>
      <c r="I30" s="799" t="s">
        <v>1197</v>
      </c>
      <c r="J30" s="798"/>
      <c r="L30" s="797"/>
      <c r="M30" s="74"/>
    </row>
    <row r="31" spans="1:13" ht="33" customHeight="1">
      <c r="A31" s="57" t="s">
        <v>729</v>
      </c>
      <c r="B31" s="1760" t="s">
        <v>1198</v>
      </c>
      <c r="C31" s="1746"/>
      <c r="D31" s="1746"/>
      <c r="E31" s="1747"/>
      <c r="F31" s="1745" t="s">
        <v>1199</v>
      </c>
      <c r="G31" s="1746"/>
      <c r="H31" s="1747"/>
      <c r="I31" s="799" t="s">
        <v>1200</v>
      </c>
      <c r="J31" s="798"/>
      <c r="L31" s="797"/>
      <c r="M31" s="74"/>
    </row>
    <row r="32" spans="1:13" ht="33" customHeight="1">
      <c r="A32" s="57" t="s">
        <v>729</v>
      </c>
      <c r="B32" s="1761" t="s">
        <v>1201</v>
      </c>
      <c r="C32" s="1762"/>
      <c r="D32" s="1762"/>
      <c r="E32" s="1762"/>
      <c r="F32" s="1745" t="s">
        <v>1202</v>
      </c>
      <c r="G32" s="1746"/>
      <c r="H32" s="1747"/>
      <c r="I32" s="799" t="s">
        <v>1200</v>
      </c>
      <c r="J32" s="798"/>
      <c r="L32" s="797"/>
      <c r="M32" s="74"/>
    </row>
    <row r="33" spans="1:13" ht="33" customHeight="1">
      <c r="A33" s="800">
        <v>1</v>
      </c>
      <c r="B33" s="1757" t="s">
        <v>1796</v>
      </c>
      <c r="C33" s="1758"/>
      <c r="D33" s="1758"/>
      <c r="E33" s="1759"/>
      <c r="F33" s="1755" t="s">
        <v>1797</v>
      </c>
      <c r="G33" s="1755"/>
      <c r="H33" s="1755"/>
      <c r="I33" s="107" t="s">
        <v>1798</v>
      </c>
      <c r="J33" s="798"/>
      <c r="K33" s="49" t="e">
        <f>IF(AND(B33&lt;&gt;"",#REF!&lt;&gt;"",I33&lt;&gt;""),"○","×")</f>
        <v>#REF!</v>
      </c>
      <c r="L33" s="797"/>
      <c r="M33" s="124"/>
    </row>
    <row r="34" spans="1:13" ht="33" customHeight="1">
      <c r="A34" s="800">
        <v>2</v>
      </c>
      <c r="B34" s="1752"/>
      <c r="C34" s="1753"/>
      <c r="D34" s="1753"/>
      <c r="E34" s="1754"/>
      <c r="F34" s="1755"/>
      <c r="G34" s="1755"/>
      <c r="H34" s="1755"/>
      <c r="I34" s="107"/>
      <c r="J34" s="798"/>
      <c r="K34" s="51"/>
      <c r="L34" s="797"/>
      <c r="M34" s="74"/>
    </row>
    <row r="35" spans="1:13" ht="33" customHeight="1">
      <c r="A35" s="800">
        <v>3</v>
      </c>
      <c r="B35" s="1752"/>
      <c r="C35" s="1753"/>
      <c r="D35" s="1753"/>
      <c r="E35" s="1754"/>
      <c r="F35" s="1755"/>
      <c r="G35" s="1755"/>
      <c r="H35" s="1755"/>
      <c r="I35" s="107"/>
      <c r="J35" s="798"/>
      <c r="K35" s="51"/>
      <c r="L35" s="797"/>
      <c r="M35" s="74"/>
    </row>
    <row r="36" spans="1:13" ht="33" customHeight="1">
      <c r="A36" s="800">
        <v>4</v>
      </c>
      <c r="B36" s="1752"/>
      <c r="C36" s="1753"/>
      <c r="D36" s="1753"/>
      <c r="E36" s="1754"/>
      <c r="F36" s="1755"/>
      <c r="G36" s="1755"/>
      <c r="H36" s="1755"/>
      <c r="I36" s="107"/>
      <c r="J36" s="798"/>
      <c r="K36" s="51"/>
      <c r="L36" s="797"/>
      <c r="M36" s="74"/>
    </row>
    <row r="37" spans="1:13" ht="33" customHeight="1">
      <c r="A37" s="800">
        <v>5</v>
      </c>
      <c r="B37" s="1752"/>
      <c r="C37" s="1753"/>
      <c r="D37" s="1753"/>
      <c r="E37" s="1754"/>
      <c r="F37" s="1755"/>
      <c r="G37" s="1755"/>
      <c r="H37" s="1755"/>
      <c r="I37" s="107"/>
      <c r="J37" s="798"/>
      <c r="K37" s="51"/>
      <c r="L37" s="797"/>
      <c r="M37" s="112"/>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94" t="s">
        <v>1204</v>
      </c>
      <c r="B1" s="1794"/>
      <c r="C1" s="1794"/>
      <c r="D1" s="1794"/>
      <c r="E1" s="1794"/>
      <c r="F1" s="1794"/>
      <c r="G1" s="1794"/>
      <c r="H1" s="1794"/>
      <c r="I1" s="1794"/>
      <c r="J1" s="1794"/>
    </row>
    <row r="2" spans="1:21" ht="24.95" customHeight="1" thickBot="1">
      <c r="B2" s="1275" t="s">
        <v>1205</v>
      </c>
      <c r="C2" s="1275"/>
      <c r="D2" s="1275"/>
      <c r="E2" s="1275"/>
      <c r="F2" s="1275"/>
      <c r="G2" s="1275"/>
      <c r="H2" s="1275"/>
      <c r="I2" s="806" t="str">
        <f>IF(COUNTIF(K32:K36,"×")=0,"入力済","未入力あり")</f>
        <v>入力済</v>
      </c>
      <c r="M2" s="138" t="s">
        <v>204</v>
      </c>
    </row>
    <row r="3" spans="1:21" ht="24.95" customHeight="1">
      <c r="B3" s="1795"/>
      <c r="C3" s="1795"/>
      <c r="D3" s="1795"/>
      <c r="E3" s="1795"/>
      <c r="F3" s="1795"/>
      <c r="G3" s="1795"/>
      <c r="H3" s="1795"/>
      <c r="I3" s="386"/>
      <c r="M3" s="74"/>
    </row>
    <row r="4" spans="1:21" ht="24.95" customHeight="1">
      <c r="G4" s="805" t="s">
        <v>725</v>
      </c>
      <c r="H4" s="1276" t="str">
        <f>表紙!E2</f>
        <v>公益財団法人日本生命済生会日本生命病院</v>
      </c>
      <c r="I4" s="1277"/>
      <c r="M4" s="74"/>
    </row>
    <row r="5" spans="1:21" ht="20.100000000000001" customHeight="1">
      <c r="G5" s="1101" t="s">
        <v>878</v>
      </c>
      <c r="H5" t="str">
        <f>別紙1未充足要件!E5</f>
        <v>令和７年９月１日時点</v>
      </c>
      <c r="M5" s="115"/>
    </row>
    <row r="6" spans="1:21" ht="11.25" customHeight="1">
      <c r="G6" s="527"/>
      <c r="M6" s="74"/>
    </row>
    <row r="7" spans="1:21" ht="9.9499999999999993" customHeight="1">
      <c r="G7" s="527"/>
      <c r="M7" s="74"/>
    </row>
    <row r="8" spans="1:21" ht="20.100000000000001" customHeight="1">
      <c r="A8" s="1796" t="s">
        <v>1206</v>
      </c>
      <c r="B8" s="1796"/>
      <c r="C8" s="1796"/>
      <c r="D8" s="1796"/>
      <c r="E8" s="1796"/>
      <c r="F8" s="1796"/>
      <c r="G8" s="1796"/>
      <c r="H8" s="1796"/>
      <c r="I8" s="1796"/>
      <c r="J8" s="1796"/>
      <c r="M8" s="115"/>
    </row>
    <row r="9" spans="1:21" ht="20.100000000000001" customHeight="1">
      <c r="A9" s="1796" t="s">
        <v>1207</v>
      </c>
      <c r="B9" s="1796"/>
      <c r="C9" s="1796"/>
      <c r="D9" s="1796"/>
      <c r="E9" s="1796"/>
      <c r="F9" s="1796"/>
      <c r="G9" s="1796"/>
      <c r="H9" s="1796"/>
      <c r="I9" s="1796"/>
      <c r="J9" s="1796"/>
      <c r="M9" s="74"/>
    </row>
    <row r="10" spans="1:21" ht="20.100000000000001" customHeight="1">
      <c r="A10" s="1"/>
      <c r="B10" s="1"/>
      <c r="C10" s="1"/>
      <c r="D10" s="1"/>
      <c r="E10" s="1"/>
      <c r="F10" s="1"/>
      <c r="G10" s="1"/>
      <c r="H10" s="1"/>
      <c r="I10" s="1"/>
      <c r="J10" s="1"/>
      <c r="M10" s="74"/>
    </row>
    <row r="11" spans="1:21" s="506" customFormat="1" ht="25.5" customHeight="1">
      <c r="A11" s="1797" t="s">
        <v>1208</v>
      </c>
      <c r="B11" s="1797"/>
      <c r="C11" s="1797"/>
      <c r="D11" s="1797"/>
      <c r="E11" s="1797"/>
      <c r="F11" s="1797"/>
      <c r="G11" s="1797"/>
      <c r="H11" s="1797"/>
      <c r="I11" s="1797"/>
      <c r="J11" s="1797"/>
      <c r="K11" s="807"/>
      <c r="L11" s="807"/>
      <c r="M11" s="74"/>
      <c r="N11" s="807"/>
      <c r="O11" s="807"/>
      <c r="P11" s="807"/>
      <c r="Q11" s="807"/>
      <c r="R11" s="807"/>
      <c r="S11" s="807"/>
      <c r="T11" s="807"/>
      <c r="U11" s="807"/>
    </row>
    <row r="12" spans="1:21" s="506" customFormat="1" ht="18" customHeight="1">
      <c r="A12" s="808"/>
      <c r="B12" s="808" t="s">
        <v>1209</v>
      </c>
      <c r="C12" s="808"/>
      <c r="D12" s="808"/>
      <c r="E12" s="808"/>
      <c r="F12" s="808"/>
      <c r="G12" s="808"/>
      <c r="H12" s="808"/>
      <c r="I12" s="808"/>
      <c r="J12" s="808"/>
      <c r="K12" s="807"/>
      <c r="L12" s="807"/>
      <c r="M12" s="74"/>
      <c r="N12" s="807"/>
      <c r="O12" s="807"/>
      <c r="P12" s="807"/>
      <c r="Q12" s="807"/>
      <c r="R12" s="807"/>
      <c r="S12" s="807"/>
      <c r="T12" s="807"/>
      <c r="U12" s="807"/>
    </row>
    <row r="13" spans="1:21" s="506" customFormat="1" ht="18" customHeight="1">
      <c r="B13" s="1796" t="s">
        <v>1210</v>
      </c>
      <c r="C13" s="1796"/>
      <c r="D13" s="1796"/>
      <c r="E13" s="1796"/>
      <c r="F13" s="1796"/>
      <c r="G13" s="1796"/>
      <c r="H13" s="1796"/>
      <c r="I13" s="1796"/>
      <c r="J13" s="1796"/>
      <c r="K13" s="807"/>
      <c r="L13" s="807"/>
      <c r="M13" s="74"/>
      <c r="N13" s="807"/>
      <c r="O13" s="807"/>
      <c r="P13" s="807"/>
      <c r="Q13" s="807"/>
      <c r="R13" s="807"/>
      <c r="S13" s="807"/>
      <c r="T13" s="807"/>
      <c r="U13" s="807"/>
    </row>
    <row r="14" spans="1:21" s="506" customFormat="1" ht="5.25" customHeight="1">
      <c r="B14" s="1"/>
      <c r="C14" s="1"/>
      <c r="D14" s="1"/>
      <c r="E14" s="1"/>
      <c r="F14" s="1"/>
      <c r="G14" s="1"/>
      <c r="H14" s="1"/>
      <c r="I14" s="1"/>
      <c r="J14" s="1"/>
      <c r="K14" s="807"/>
      <c r="L14" s="807"/>
      <c r="M14" s="74"/>
      <c r="N14" s="807"/>
      <c r="O14" s="807"/>
      <c r="P14" s="807"/>
      <c r="Q14" s="807"/>
      <c r="R14" s="807"/>
      <c r="S14" s="807"/>
      <c r="T14" s="807"/>
      <c r="U14" s="807"/>
    </row>
    <row r="15" spans="1:21" s="506" customFormat="1" ht="27.95" customHeight="1">
      <c r="B15" s="801"/>
      <c r="C15" s="802" t="s">
        <v>1185</v>
      </c>
      <c r="D15" s="809" t="s">
        <v>1203</v>
      </c>
      <c r="E15" s="1798" t="s">
        <v>1211</v>
      </c>
      <c r="F15" s="1799"/>
      <c r="G15" s="1799"/>
      <c r="H15" s="1799"/>
      <c r="I15" s="1800"/>
      <c r="K15" s="810"/>
      <c r="L15" s="807"/>
      <c r="M15" s="74"/>
      <c r="N15" s="807"/>
      <c r="O15" s="807"/>
      <c r="P15" s="807"/>
      <c r="Q15" s="807"/>
      <c r="R15" s="807"/>
      <c r="S15" s="807"/>
      <c r="T15" s="807"/>
      <c r="U15" s="807"/>
    </row>
    <row r="16" spans="1:21" s="506" customFormat="1" ht="27.95" customHeight="1">
      <c r="B16" s="803" t="s">
        <v>729</v>
      </c>
      <c r="C16" s="811" t="s">
        <v>1212</v>
      </c>
      <c r="D16" s="812">
        <v>2</v>
      </c>
      <c r="E16" s="1801" t="s">
        <v>1213</v>
      </c>
      <c r="F16" s="1802"/>
      <c r="G16" s="1802"/>
      <c r="H16" s="1802"/>
      <c r="I16" s="1803"/>
      <c r="K16" s="807"/>
      <c r="L16" s="807"/>
      <c r="M16" s="74"/>
      <c r="N16" s="807"/>
      <c r="O16" s="807"/>
      <c r="P16" s="807"/>
      <c r="Q16" s="807"/>
      <c r="R16" s="807"/>
      <c r="S16" s="807"/>
      <c r="T16" s="807"/>
      <c r="U16" s="807"/>
    </row>
    <row r="17" spans="1:21" s="506" customFormat="1" ht="27.95" customHeight="1">
      <c r="B17" s="803">
        <v>1</v>
      </c>
      <c r="C17" s="95" t="s">
        <v>1849</v>
      </c>
      <c r="D17" s="804">
        <v>1</v>
      </c>
      <c r="E17" s="1804" t="s">
        <v>1855</v>
      </c>
      <c r="F17" s="1805"/>
      <c r="G17" s="1805"/>
      <c r="H17" s="1805"/>
      <c r="I17" s="1806"/>
      <c r="K17" s="807"/>
      <c r="L17" s="807"/>
      <c r="M17" s="74"/>
      <c r="N17" s="332">
        <v>0</v>
      </c>
      <c r="O17" s="333">
        <v>20</v>
      </c>
      <c r="P17" s="807"/>
      <c r="Q17" s="807"/>
      <c r="R17" s="807"/>
      <c r="S17" s="807"/>
      <c r="T17" s="807"/>
      <c r="U17" s="807"/>
    </row>
    <row r="18" spans="1:21" s="506" customFormat="1" ht="27.95" customHeight="1">
      <c r="B18" s="803">
        <v>2</v>
      </c>
      <c r="C18" s="85" t="s">
        <v>1850</v>
      </c>
      <c r="D18" s="804">
        <v>4</v>
      </c>
      <c r="E18" s="1791" t="s">
        <v>1856</v>
      </c>
      <c r="F18" s="1792"/>
      <c r="G18" s="1792"/>
      <c r="H18" s="1792"/>
      <c r="I18" s="1793"/>
      <c r="K18" s="807"/>
      <c r="L18" s="807"/>
      <c r="M18" s="74"/>
      <c r="N18" s="332">
        <v>0</v>
      </c>
      <c r="O18" s="333">
        <v>20</v>
      </c>
      <c r="P18" s="807"/>
      <c r="Q18" s="807"/>
      <c r="R18" s="807"/>
      <c r="S18" s="807"/>
      <c r="T18" s="807"/>
      <c r="U18" s="807"/>
    </row>
    <row r="19" spans="1:21" s="506" customFormat="1" ht="27.95" customHeight="1">
      <c r="B19" s="813">
        <v>3</v>
      </c>
      <c r="C19" s="85" t="s">
        <v>1851</v>
      </c>
      <c r="D19" s="804">
        <v>1</v>
      </c>
      <c r="E19" s="1809"/>
      <c r="F19" s="1805"/>
      <c r="G19" s="1805"/>
      <c r="H19" s="1805"/>
      <c r="I19" s="1806"/>
      <c r="K19" s="810"/>
      <c r="L19" s="807"/>
      <c r="M19" s="74"/>
      <c r="N19" s="332">
        <v>0</v>
      </c>
      <c r="O19" s="333">
        <v>20</v>
      </c>
      <c r="P19" s="807"/>
      <c r="Q19" s="807"/>
      <c r="R19" s="807"/>
      <c r="S19" s="807"/>
      <c r="T19" s="807"/>
      <c r="U19" s="807"/>
    </row>
    <row r="20" spans="1:21" s="506" customFormat="1" ht="27.95" customHeight="1">
      <c r="B20" s="803">
        <v>4</v>
      </c>
      <c r="C20" s="85" t="s">
        <v>1852</v>
      </c>
      <c r="D20" s="804">
        <v>1</v>
      </c>
      <c r="E20" s="1809"/>
      <c r="F20" s="1805"/>
      <c r="G20" s="1805"/>
      <c r="H20" s="1805"/>
      <c r="I20" s="1806"/>
      <c r="K20" s="807"/>
      <c r="L20" s="807"/>
      <c r="M20" s="74"/>
      <c r="N20" s="332">
        <v>0</v>
      </c>
      <c r="O20" s="333">
        <v>20</v>
      </c>
      <c r="P20" s="807"/>
      <c r="Q20" s="807"/>
      <c r="R20" s="807"/>
      <c r="S20" s="807"/>
      <c r="T20" s="807"/>
      <c r="U20" s="807"/>
    </row>
    <row r="21" spans="1:21" s="506" customFormat="1" ht="27.95" customHeight="1">
      <c r="B21" s="803">
        <v>5</v>
      </c>
      <c r="C21" s="85" t="s">
        <v>1853</v>
      </c>
      <c r="D21" s="804">
        <v>1</v>
      </c>
      <c r="E21" s="1809"/>
      <c r="F21" s="1805"/>
      <c r="G21" s="1805"/>
      <c r="H21" s="1805"/>
      <c r="I21" s="1806"/>
      <c r="K21" s="807"/>
      <c r="L21" s="807"/>
      <c r="M21" s="74"/>
      <c r="N21" s="332">
        <v>0</v>
      </c>
      <c r="O21" s="333">
        <v>20</v>
      </c>
      <c r="P21" s="807"/>
      <c r="Q21" s="807"/>
      <c r="R21" s="807"/>
      <c r="S21" s="807"/>
      <c r="T21" s="807"/>
      <c r="U21" s="807"/>
    </row>
    <row r="22" spans="1:21" s="506" customFormat="1" ht="27.95" customHeight="1">
      <c r="B22" s="803">
        <v>6</v>
      </c>
      <c r="C22" s="85" t="s">
        <v>1854</v>
      </c>
      <c r="D22" s="804">
        <v>1</v>
      </c>
      <c r="E22" s="1809" t="s">
        <v>1857</v>
      </c>
      <c r="F22" s="1805"/>
      <c r="G22" s="1805"/>
      <c r="H22" s="1805"/>
      <c r="I22" s="1806"/>
      <c r="K22" s="807"/>
      <c r="L22" s="807"/>
      <c r="M22" s="74"/>
      <c r="N22" s="332">
        <v>0</v>
      </c>
      <c r="O22" s="333">
        <v>20</v>
      </c>
      <c r="P22" s="807"/>
      <c r="Q22" s="807"/>
      <c r="R22" s="807"/>
      <c r="S22" s="807"/>
      <c r="T22" s="807"/>
      <c r="U22" s="807"/>
    </row>
    <row r="23" spans="1:21" s="506" customFormat="1" ht="27.95" customHeight="1">
      <c r="B23" s="803">
        <v>7</v>
      </c>
      <c r="C23" s="85"/>
      <c r="D23" s="804"/>
      <c r="E23" s="1809"/>
      <c r="F23" s="1805"/>
      <c r="G23" s="1805"/>
      <c r="H23" s="1805"/>
      <c r="I23" s="1806"/>
      <c r="K23" s="810"/>
      <c r="L23" s="807"/>
      <c r="M23" s="74"/>
      <c r="N23" s="332">
        <v>0</v>
      </c>
      <c r="O23" s="333">
        <v>20</v>
      </c>
      <c r="P23" s="807"/>
      <c r="Q23" s="807"/>
      <c r="R23" s="807"/>
      <c r="S23" s="807"/>
      <c r="T23" s="807"/>
      <c r="U23" s="807"/>
    </row>
    <row r="24" spans="1:21" s="506" customFormat="1" ht="27.95" customHeight="1">
      <c r="B24" s="803">
        <v>8</v>
      </c>
      <c r="C24" s="85"/>
      <c r="D24" s="804"/>
      <c r="E24" s="1809"/>
      <c r="F24" s="1805"/>
      <c r="G24" s="1805"/>
      <c r="H24" s="1805"/>
      <c r="I24" s="1806"/>
      <c r="K24" s="807"/>
      <c r="L24" s="807"/>
      <c r="M24" s="74"/>
      <c r="N24" s="332">
        <v>0</v>
      </c>
      <c r="O24" s="333">
        <v>20</v>
      </c>
      <c r="P24" s="807"/>
      <c r="Q24" s="807"/>
      <c r="R24" s="807"/>
      <c r="S24" s="807"/>
      <c r="T24" s="807"/>
      <c r="U24" s="807"/>
    </row>
    <row r="25" spans="1:21" s="506" customFormat="1" ht="27.95" customHeight="1">
      <c r="B25" s="803">
        <v>9</v>
      </c>
      <c r="C25" s="85"/>
      <c r="D25" s="804"/>
      <c r="E25" s="1809"/>
      <c r="F25" s="1805"/>
      <c r="G25" s="1805"/>
      <c r="H25" s="1805"/>
      <c r="I25" s="1806"/>
      <c r="K25" s="807"/>
      <c r="L25" s="807"/>
      <c r="M25" s="74"/>
      <c r="N25" s="332">
        <v>0</v>
      </c>
      <c r="O25" s="333">
        <v>20</v>
      </c>
      <c r="P25" s="807"/>
      <c r="Q25" s="807"/>
      <c r="R25" s="807"/>
      <c r="S25" s="807"/>
      <c r="T25" s="807"/>
      <c r="U25" s="807"/>
    </row>
    <row r="26" spans="1:21" s="506" customFormat="1" ht="27.95" customHeight="1">
      <c r="B26" s="803">
        <v>10</v>
      </c>
      <c r="C26" s="85"/>
      <c r="D26" s="804"/>
      <c r="E26" s="1809"/>
      <c r="F26" s="1805"/>
      <c r="G26" s="1805"/>
      <c r="H26" s="1805"/>
      <c r="I26" s="1806"/>
      <c r="K26" s="807"/>
      <c r="L26" s="807"/>
      <c r="M26" s="74"/>
      <c r="N26" s="332">
        <v>0</v>
      </c>
      <c r="O26" s="333">
        <v>20</v>
      </c>
      <c r="P26" s="807"/>
      <c r="Q26" s="807"/>
      <c r="R26" s="807"/>
      <c r="S26" s="807"/>
      <c r="T26" s="807"/>
      <c r="U26" s="807"/>
    </row>
    <row r="27" spans="1:21" s="506" customFormat="1" ht="27.95" customHeight="1">
      <c r="B27" s="803">
        <v>11</v>
      </c>
      <c r="C27" s="85"/>
      <c r="D27" s="804"/>
      <c r="E27" s="1809"/>
      <c r="F27" s="1805"/>
      <c r="G27" s="1805"/>
      <c r="H27" s="1805"/>
      <c r="I27" s="1806"/>
      <c r="K27" s="810"/>
      <c r="L27" s="807"/>
      <c r="M27" s="74"/>
      <c r="N27" s="332">
        <v>0</v>
      </c>
      <c r="O27" s="333">
        <v>20</v>
      </c>
      <c r="P27" s="807"/>
      <c r="Q27" s="807"/>
      <c r="R27" s="807"/>
      <c r="S27" s="807"/>
      <c r="T27" s="807"/>
      <c r="U27" s="807"/>
    </row>
    <row r="28" spans="1:21" s="506" customFormat="1" ht="27.95" customHeight="1">
      <c r="B28" s="803">
        <v>12</v>
      </c>
      <c r="C28" s="85"/>
      <c r="D28" s="804"/>
      <c r="E28" s="1809"/>
      <c r="F28" s="1805"/>
      <c r="G28" s="1805"/>
      <c r="H28" s="1805"/>
      <c r="I28" s="1806"/>
      <c r="K28" s="807"/>
      <c r="L28" s="814"/>
      <c r="M28" s="74"/>
      <c r="N28" s="332">
        <v>0</v>
      </c>
      <c r="O28" s="333">
        <v>20</v>
      </c>
      <c r="P28" s="815"/>
      <c r="Q28" s="815"/>
      <c r="R28" s="815"/>
      <c r="S28" s="815"/>
      <c r="T28" s="815"/>
      <c r="U28" s="815"/>
    </row>
    <row r="29" spans="1:21" s="506" customFormat="1" ht="27.95" customHeight="1">
      <c r="B29" s="803">
        <v>13</v>
      </c>
      <c r="C29" s="85"/>
      <c r="D29" s="804"/>
      <c r="E29" s="1809"/>
      <c r="F29" s="1805"/>
      <c r="G29" s="1805"/>
      <c r="H29" s="1805"/>
      <c r="I29" s="1806"/>
      <c r="K29" s="807"/>
      <c r="L29" s="815"/>
      <c r="M29" s="74"/>
      <c r="N29" s="332">
        <v>0</v>
      </c>
      <c r="O29" s="333">
        <v>20</v>
      </c>
      <c r="P29" s="815"/>
      <c r="Q29" s="815"/>
      <c r="R29" s="815"/>
      <c r="S29" s="815"/>
      <c r="T29" s="815"/>
      <c r="U29" s="815"/>
    </row>
    <row r="30" spans="1:21">
      <c r="K30" s="807"/>
      <c r="L30" s="815"/>
      <c r="M30" s="74"/>
      <c r="N30" s="815"/>
      <c r="O30" s="815"/>
      <c r="P30" s="815"/>
      <c r="Q30" s="815"/>
      <c r="R30" s="815"/>
      <c r="S30" s="815"/>
      <c r="T30" s="815"/>
      <c r="U30" s="815"/>
    </row>
    <row r="31" spans="1:21" ht="25.5" customHeight="1">
      <c r="A31" t="s">
        <v>1214</v>
      </c>
      <c r="B31" s="816"/>
      <c r="C31" s="816"/>
      <c r="D31" s="816"/>
      <c r="E31" s="816"/>
      <c r="F31" s="816"/>
      <c r="G31" s="816"/>
      <c r="H31" s="816"/>
      <c r="I31" s="816"/>
      <c r="K31" s="807"/>
      <c r="L31" s="815"/>
      <c r="M31" s="74"/>
      <c r="N31" s="815"/>
      <c r="O31" s="815"/>
      <c r="P31" s="815"/>
      <c r="Q31" s="815"/>
      <c r="R31" s="815"/>
      <c r="S31" s="815"/>
      <c r="T31" s="815"/>
      <c r="U31" s="815"/>
    </row>
    <row r="32" spans="1:21" s="8" customFormat="1" ht="33" customHeight="1">
      <c r="A32" s="817"/>
      <c r="B32" s="1807" t="s">
        <v>1215</v>
      </c>
      <c r="C32" s="1807"/>
      <c r="D32" s="1807"/>
      <c r="E32" s="1807"/>
      <c r="F32" s="1807"/>
      <c r="G32" s="1807"/>
      <c r="H32" s="1808" t="s">
        <v>1780</v>
      </c>
      <c r="I32" s="1808"/>
      <c r="K32" s="8" t="str">
        <f>IF(H32="","×","○")</f>
        <v>○</v>
      </c>
      <c r="M32" s="74"/>
      <c r="N32" s="815"/>
      <c r="O32" s="815"/>
      <c r="P32" s="815"/>
      <c r="Q32" s="815"/>
      <c r="R32" s="815"/>
      <c r="S32" s="815"/>
      <c r="T32" s="815"/>
      <c r="U32" s="815"/>
    </row>
    <row r="33" spans="1:21" s="8" customFormat="1" ht="33" customHeight="1">
      <c r="A33" s="817"/>
      <c r="B33" s="1807" t="s">
        <v>1216</v>
      </c>
      <c r="C33" s="1807"/>
      <c r="D33" s="1807"/>
      <c r="E33" s="1807"/>
      <c r="F33" s="1807"/>
      <c r="G33" s="1807"/>
      <c r="H33" s="1810" t="s">
        <v>1858</v>
      </c>
      <c r="I33" s="1811"/>
      <c r="K33" s="8" t="str">
        <f t="shared" ref="K33:K36" si="0">IF(H33="","×","○")</f>
        <v>○</v>
      </c>
      <c r="L33" s="818"/>
      <c r="M33" s="74"/>
      <c r="N33" s="818"/>
      <c r="O33" s="818"/>
      <c r="P33" s="818"/>
      <c r="Q33" s="818"/>
      <c r="R33" s="818"/>
      <c r="S33" s="818"/>
      <c r="T33" s="818"/>
      <c r="U33" s="818"/>
    </row>
    <row r="34" spans="1:21" s="8" customFormat="1" ht="33" customHeight="1">
      <c r="A34" s="817"/>
      <c r="B34" s="1807" t="s">
        <v>1217</v>
      </c>
      <c r="C34" s="1807"/>
      <c r="D34" s="1807"/>
      <c r="E34" s="1807"/>
      <c r="F34" s="1807"/>
      <c r="G34" s="1807"/>
      <c r="H34" s="1810" t="s">
        <v>1858</v>
      </c>
      <c r="I34" s="1811"/>
      <c r="K34" s="8" t="str">
        <f t="shared" si="0"/>
        <v>○</v>
      </c>
      <c r="L34" s="818"/>
      <c r="M34" s="74"/>
      <c r="N34" s="818"/>
      <c r="O34" s="818"/>
      <c r="P34" s="818"/>
      <c r="Q34" s="818"/>
      <c r="R34" s="818"/>
      <c r="S34" s="818"/>
      <c r="T34" s="818"/>
      <c r="U34" s="818"/>
    </row>
    <row r="35" spans="1:21" s="8" customFormat="1" ht="33" customHeight="1">
      <c r="A35" s="817"/>
      <c r="B35" s="1807" t="s">
        <v>1218</v>
      </c>
      <c r="C35" s="1807"/>
      <c r="D35" s="1807"/>
      <c r="E35" s="1807"/>
      <c r="F35" s="1807"/>
      <c r="G35" s="1807"/>
      <c r="H35" s="1810" t="s">
        <v>1858</v>
      </c>
      <c r="I35" s="1811"/>
      <c r="K35" s="8" t="str">
        <f t="shared" si="0"/>
        <v>○</v>
      </c>
      <c r="L35" s="818"/>
      <c r="M35" s="74"/>
      <c r="N35" s="818"/>
      <c r="O35" s="818"/>
      <c r="P35" s="818"/>
      <c r="Q35" s="818"/>
      <c r="R35" s="818"/>
      <c r="S35" s="818"/>
      <c r="T35" s="818"/>
      <c r="U35" s="818"/>
    </row>
    <row r="36" spans="1:21" s="8" customFormat="1" ht="33" customHeight="1">
      <c r="A36" s="817"/>
      <c r="B36" s="1807" t="s">
        <v>1219</v>
      </c>
      <c r="C36" s="1807"/>
      <c r="D36" s="1807"/>
      <c r="E36" s="1807"/>
      <c r="F36" s="1807"/>
      <c r="G36" s="1807"/>
      <c r="H36" s="1810" t="s">
        <v>1859</v>
      </c>
      <c r="I36" s="1811"/>
      <c r="K36" s="8" t="str">
        <f t="shared" si="0"/>
        <v>○</v>
      </c>
      <c r="L36" s="818"/>
      <c r="M36" s="74"/>
      <c r="N36" s="818"/>
      <c r="O36" s="818"/>
      <c r="P36" s="818"/>
      <c r="Q36" s="818"/>
      <c r="R36" s="818"/>
      <c r="S36" s="818"/>
      <c r="T36" s="818"/>
      <c r="U36" s="818"/>
    </row>
    <row r="37" spans="1:21" s="8" customFormat="1" ht="33" customHeight="1">
      <c r="A37" s="817"/>
      <c r="B37" s="1820" t="s">
        <v>1220</v>
      </c>
      <c r="C37" s="1820"/>
      <c r="D37" s="1820"/>
      <c r="E37" s="1820"/>
      <c r="F37" s="1820"/>
      <c r="G37" s="1820"/>
      <c r="H37" s="804">
        <v>614</v>
      </c>
      <c r="I37" s="31" t="s">
        <v>1221</v>
      </c>
      <c r="K37" s="546"/>
      <c r="L37" s="818"/>
      <c r="M37" s="74"/>
      <c r="N37" s="332">
        <v>0</v>
      </c>
      <c r="O37" s="333">
        <v>20</v>
      </c>
      <c r="P37" s="818"/>
      <c r="Q37" s="818"/>
      <c r="R37" s="818"/>
      <c r="S37" s="818"/>
      <c r="T37" s="818"/>
      <c r="U37" s="818"/>
    </row>
    <row r="38" spans="1:21" ht="33" customHeight="1">
      <c r="B38" s="1821" t="s">
        <v>1222</v>
      </c>
      <c r="C38" s="1822"/>
      <c r="D38" s="1822"/>
      <c r="E38" s="1822"/>
      <c r="F38" s="1822"/>
      <c r="G38" s="1822"/>
      <c r="H38" s="1822"/>
      <c r="I38" s="1823"/>
      <c r="K38" s="807"/>
      <c r="L38" s="807"/>
      <c r="M38" s="74"/>
      <c r="N38" s="807"/>
      <c r="O38" s="807"/>
      <c r="P38" s="807"/>
      <c r="Q38" s="807"/>
      <c r="R38" s="807"/>
      <c r="S38" s="807"/>
      <c r="T38" s="807"/>
      <c r="U38" s="807"/>
    </row>
    <row r="39" spans="1:21" ht="23.1" customHeight="1">
      <c r="B39" s="1812" t="s">
        <v>1860</v>
      </c>
      <c r="C39" s="1813"/>
      <c r="D39" s="1813"/>
      <c r="E39" s="1813"/>
      <c r="F39" s="1813"/>
      <c r="G39" s="1813"/>
      <c r="H39" s="1813"/>
      <c r="I39" s="1814"/>
      <c r="K39" s="620"/>
      <c r="L39" s="807"/>
      <c r="M39" s="74"/>
      <c r="N39" s="807"/>
      <c r="O39" s="807"/>
      <c r="P39" s="807"/>
      <c r="Q39" s="807"/>
      <c r="R39" s="807"/>
      <c r="S39" s="807"/>
      <c r="T39" s="807"/>
      <c r="U39" s="807"/>
    </row>
    <row r="40" spans="1:21" ht="23.1" customHeight="1">
      <c r="B40" s="1815"/>
      <c r="C40" s="1336"/>
      <c r="D40" s="1336"/>
      <c r="E40" s="1336"/>
      <c r="F40" s="1336"/>
      <c r="G40" s="1336"/>
      <c r="H40" s="1336"/>
      <c r="I40" s="1816"/>
      <c r="K40" s="807"/>
      <c r="L40" s="807"/>
      <c r="M40" s="74"/>
      <c r="N40" s="807"/>
      <c r="O40" s="807"/>
      <c r="P40" s="807"/>
      <c r="Q40" s="807"/>
      <c r="R40" s="807"/>
      <c r="S40" s="807"/>
      <c r="T40" s="807"/>
      <c r="U40" s="807"/>
    </row>
    <row r="41" spans="1:21" ht="23.1" customHeight="1">
      <c r="B41" s="1815"/>
      <c r="C41" s="1336"/>
      <c r="D41" s="1336"/>
      <c r="E41" s="1336"/>
      <c r="F41" s="1336"/>
      <c r="G41" s="1336"/>
      <c r="H41" s="1336"/>
      <c r="I41" s="1816"/>
      <c r="K41" s="807"/>
      <c r="L41" s="807"/>
      <c r="M41" s="74"/>
      <c r="N41" s="807"/>
      <c r="O41" s="807"/>
      <c r="P41" s="807"/>
      <c r="Q41" s="807"/>
      <c r="R41" s="807"/>
      <c r="S41" s="807"/>
      <c r="T41" s="807"/>
      <c r="U41" s="807"/>
    </row>
    <row r="42" spans="1:21" ht="23.1" customHeight="1">
      <c r="B42" s="1815"/>
      <c r="C42" s="1336"/>
      <c r="D42" s="1336"/>
      <c r="E42" s="1336"/>
      <c r="F42" s="1336"/>
      <c r="G42" s="1336"/>
      <c r="H42" s="1336"/>
      <c r="I42" s="1816"/>
      <c r="K42" s="807"/>
      <c r="L42" s="807"/>
      <c r="M42" s="74"/>
      <c r="N42" s="807"/>
      <c r="O42" s="807"/>
      <c r="P42" s="807"/>
      <c r="Q42" s="807"/>
      <c r="R42" s="807"/>
      <c r="S42" s="807"/>
      <c r="T42" s="807"/>
      <c r="U42" s="807"/>
    </row>
    <row r="43" spans="1:21" ht="23.1" customHeight="1">
      <c r="B43" s="1817"/>
      <c r="C43" s="1818"/>
      <c r="D43" s="1818"/>
      <c r="E43" s="1818"/>
      <c r="F43" s="1818"/>
      <c r="G43" s="1818"/>
      <c r="H43" s="1818"/>
      <c r="I43" s="1819"/>
      <c r="K43" s="807"/>
      <c r="L43" s="807"/>
      <c r="M43" s="74"/>
      <c r="N43" s="807"/>
      <c r="O43" s="807"/>
      <c r="P43" s="807"/>
      <c r="Q43" s="807"/>
      <c r="R43" s="807"/>
      <c r="S43" s="807"/>
      <c r="T43" s="807"/>
      <c r="U43" s="807"/>
    </row>
    <row r="44" spans="1:21" ht="33" customHeight="1">
      <c r="B44" s="1824" t="s">
        <v>1223</v>
      </c>
      <c r="C44" s="1825"/>
      <c r="D44" s="1825"/>
      <c r="E44" s="1825"/>
      <c r="F44" s="1825"/>
      <c r="G44" s="1825"/>
      <c r="H44" s="1825"/>
      <c r="I44" s="1826"/>
      <c r="K44" s="807"/>
      <c r="L44" s="807"/>
      <c r="M44" s="74"/>
      <c r="N44" s="807"/>
      <c r="O44" s="807"/>
      <c r="P44" s="807"/>
      <c r="Q44" s="807"/>
      <c r="R44" s="807"/>
      <c r="S44" s="807"/>
      <c r="T44" s="807"/>
      <c r="U44" s="807"/>
    </row>
    <row r="45" spans="1:21" ht="23.1" customHeight="1">
      <c r="B45" s="1812"/>
      <c r="C45" s="1813"/>
      <c r="D45" s="1813"/>
      <c r="E45" s="1813"/>
      <c r="F45" s="1813"/>
      <c r="G45" s="1813"/>
      <c r="H45" s="1813"/>
      <c r="I45" s="1814"/>
      <c r="K45" s="807"/>
      <c r="L45" s="807"/>
      <c r="M45" s="74"/>
      <c r="N45" s="807"/>
      <c r="O45" s="807"/>
      <c r="P45" s="807"/>
      <c r="Q45" s="807"/>
      <c r="R45" s="807"/>
      <c r="S45" s="807"/>
      <c r="T45" s="807"/>
      <c r="U45" s="807"/>
    </row>
    <row r="46" spans="1:21" ht="23.1" customHeight="1">
      <c r="B46" s="1815"/>
      <c r="C46" s="1336"/>
      <c r="D46" s="1336"/>
      <c r="E46" s="1336"/>
      <c r="F46" s="1336"/>
      <c r="G46" s="1336"/>
      <c r="H46" s="1336"/>
      <c r="I46" s="1816"/>
      <c r="K46" s="807"/>
      <c r="L46" s="807"/>
      <c r="M46" s="74"/>
      <c r="N46" s="807"/>
      <c r="O46" s="807"/>
      <c r="P46" s="807"/>
      <c r="Q46" s="807"/>
      <c r="R46" s="807"/>
      <c r="S46" s="807"/>
      <c r="T46" s="807"/>
      <c r="U46" s="807"/>
    </row>
    <row r="47" spans="1:21" ht="23.1" customHeight="1">
      <c r="B47" s="1817"/>
      <c r="C47" s="1818"/>
      <c r="D47" s="1818"/>
      <c r="E47" s="1818"/>
      <c r="F47" s="1818"/>
      <c r="G47" s="1818"/>
      <c r="H47" s="1818"/>
      <c r="I47" s="1819"/>
      <c r="K47" s="807"/>
      <c r="L47" s="807"/>
      <c r="M47" s="74"/>
      <c r="N47" s="807"/>
      <c r="O47" s="807"/>
      <c r="P47" s="807"/>
      <c r="Q47" s="807"/>
      <c r="R47" s="807"/>
      <c r="S47" s="807"/>
      <c r="T47" s="807"/>
      <c r="U47" s="807"/>
    </row>
    <row r="48" spans="1:21" ht="9.9499999999999993" customHeight="1">
      <c r="M48" s="140"/>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90" workbookViewId="0">
      <selection activeCell="M22" sqref="M22"/>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94" t="s">
        <v>1431</v>
      </c>
      <c r="B1" s="1794"/>
      <c r="C1" s="1794"/>
      <c r="D1" s="1794"/>
      <c r="E1" s="1794"/>
      <c r="F1" s="1794"/>
      <c r="G1" s="1794"/>
      <c r="H1" s="1794"/>
      <c r="I1" s="1794"/>
      <c r="J1" s="1794"/>
    </row>
    <row r="2" spans="1:13" ht="24.95" customHeight="1" thickBot="1">
      <c r="B2" s="1275" t="s">
        <v>1205</v>
      </c>
      <c r="C2" s="1275"/>
      <c r="D2" s="1275"/>
      <c r="E2" s="1275"/>
      <c r="F2" s="1275"/>
      <c r="G2" s="1275"/>
      <c r="H2" s="1275"/>
      <c r="I2" s="806" t="str">
        <f>IF(COUNTIF(K:K,"×")=0,"入力済","未入力あり")</f>
        <v>入力済</v>
      </c>
      <c r="M2" s="138" t="s">
        <v>204</v>
      </c>
    </row>
    <row r="3" spans="1:13" ht="24.95" customHeight="1">
      <c r="B3" s="1795"/>
      <c r="C3" s="1795"/>
      <c r="D3" s="1795"/>
      <c r="E3" s="1795"/>
      <c r="F3" s="1795"/>
      <c r="G3" s="1795"/>
      <c r="H3" s="1795"/>
      <c r="I3" s="386"/>
      <c r="M3" s="74"/>
    </row>
    <row r="4" spans="1:13" ht="24.95" customHeight="1">
      <c r="G4" s="805" t="s">
        <v>725</v>
      </c>
      <c r="H4" s="1276" t="str">
        <f>表紙!E2</f>
        <v>公益財団法人日本生命済生会日本生命病院</v>
      </c>
      <c r="I4" s="1277"/>
      <c r="M4" s="74"/>
    </row>
    <row r="5" spans="1:13" ht="20.100000000000001" customHeight="1">
      <c r="M5" s="115"/>
    </row>
    <row r="6" spans="1:13" ht="11.25" customHeight="1">
      <c r="G6" s="527"/>
      <c r="M6" s="74"/>
    </row>
    <row r="7" spans="1:13" ht="9.9499999999999993" customHeight="1">
      <c r="G7" s="527"/>
      <c r="M7" s="74"/>
    </row>
    <row r="8" spans="1:13" ht="20.100000000000001" customHeight="1">
      <c r="A8" s="1796" t="s">
        <v>1432</v>
      </c>
      <c r="B8" s="1796"/>
      <c r="C8" s="1796"/>
      <c r="D8" s="1796"/>
      <c r="E8" s="1796"/>
      <c r="F8" s="1796"/>
      <c r="G8" s="1796"/>
      <c r="H8" s="1796"/>
      <c r="I8" s="1796"/>
      <c r="J8" s="1796"/>
      <c r="M8" s="115"/>
    </row>
    <row r="9" spans="1:13" ht="20.100000000000001" customHeight="1" thickBot="1">
      <c r="A9" s="1"/>
      <c r="B9" s="1102" t="s">
        <v>1441</v>
      </c>
      <c r="C9" s="1"/>
      <c r="D9" s="1"/>
      <c r="E9" s="1"/>
      <c r="F9" s="1"/>
      <c r="G9" s="1"/>
      <c r="H9" s="1"/>
      <c r="I9" s="1"/>
      <c r="J9" s="1"/>
      <c r="K9" s="546"/>
      <c r="M9" s="115"/>
    </row>
    <row r="10" spans="1:13" ht="20.100000000000001" customHeight="1" thickBot="1">
      <c r="A10" s="1833" t="s">
        <v>1805</v>
      </c>
      <c r="B10" s="1834"/>
      <c r="C10" s="1834"/>
      <c r="D10" s="1834"/>
      <c r="E10" s="1834"/>
      <c r="F10" s="1834"/>
      <c r="G10" s="1834"/>
      <c r="H10" s="1835"/>
      <c r="K10" s="1188" t="str">
        <f>IF(ISBLANK(A10),"×","〇")</f>
        <v>〇</v>
      </c>
      <c r="M10" s="74"/>
    </row>
    <row r="11" spans="1:13" ht="20.100000000000001" customHeight="1" thickBot="1">
      <c r="A11" s="1"/>
      <c r="B11" s="1"/>
      <c r="C11" s="1"/>
      <c r="D11" s="1"/>
      <c r="F11" s="1836" t="s">
        <v>1727</v>
      </c>
      <c r="G11" s="1837"/>
      <c r="H11" s="1189">
        <v>2</v>
      </c>
      <c r="I11" s="1"/>
      <c r="J11" s="1"/>
      <c r="K11" s="546" t="str">
        <f>IF(AND(H11&lt;&gt;0,H11=""),"×","○")</f>
        <v>○</v>
      </c>
      <c r="M11" s="74"/>
    </row>
    <row r="12" spans="1:13" ht="20.100000000000001" customHeight="1">
      <c r="A12" s="839"/>
      <c r="B12" s="1"/>
      <c r="C12" s="1"/>
      <c r="D12" s="1"/>
      <c r="E12" s="1"/>
      <c r="F12" s="1"/>
      <c r="G12" s="1"/>
      <c r="H12" s="1"/>
      <c r="I12" s="1"/>
      <c r="J12" s="1"/>
      <c r="M12" s="74"/>
    </row>
    <row r="13" spans="1:13" ht="20.100000000000001" customHeight="1">
      <c r="A13" s="839"/>
      <c r="B13" s="1"/>
      <c r="C13" s="1"/>
      <c r="D13" s="1"/>
      <c r="E13" s="1"/>
      <c r="F13" s="1"/>
      <c r="G13" s="1"/>
      <c r="H13" s="1"/>
      <c r="I13" s="1"/>
      <c r="J13" s="1"/>
      <c r="M13" s="74"/>
    </row>
    <row r="14" spans="1:13" ht="20.100000000000001" customHeight="1">
      <c r="A14" s="1838" t="s">
        <v>1728</v>
      </c>
      <c r="B14" s="1839"/>
      <c r="C14" s="1839"/>
      <c r="D14" s="1839"/>
      <c r="E14" s="1839"/>
      <c r="F14" s="1839"/>
      <c r="G14" s="1839"/>
      <c r="H14" s="1839"/>
      <c r="I14" s="1840"/>
      <c r="J14" s="1"/>
      <c r="M14" s="74"/>
    </row>
    <row r="15" spans="1:13" ht="20.100000000000001" customHeight="1">
      <c r="A15" s="1841"/>
      <c r="B15" s="1842"/>
      <c r="C15" s="1842"/>
      <c r="D15" s="1842"/>
      <c r="E15" s="1842"/>
      <c r="F15" s="1842"/>
      <c r="G15" s="1842"/>
      <c r="H15" s="1842"/>
      <c r="I15" s="1843"/>
      <c r="J15" s="1"/>
      <c r="M15" s="74"/>
    </row>
    <row r="16" spans="1:13" ht="53.25" customHeight="1">
      <c r="A16" s="1841"/>
      <c r="B16" s="1842"/>
      <c r="C16" s="1842"/>
      <c r="D16" s="1842"/>
      <c r="E16" s="1842"/>
      <c r="F16" s="1842"/>
      <c r="G16" s="1842"/>
      <c r="H16" s="1842"/>
      <c r="I16" s="1843"/>
      <c r="J16" s="1"/>
      <c r="M16" s="74"/>
    </row>
    <row r="17" spans="1:21" ht="20.100000000000001" customHeight="1">
      <c r="A17" s="841"/>
      <c r="B17" s="841"/>
      <c r="C17" s="841"/>
      <c r="D17" s="841"/>
      <c r="E17" s="841"/>
      <c r="F17" s="841"/>
      <c r="G17" s="841"/>
      <c r="H17" s="841"/>
      <c r="I17" s="841"/>
      <c r="J17" s="1"/>
      <c r="M17" s="74"/>
    </row>
    <row r="18" spans="1:21" s="506" customFormat="1" ht="50.25" customHeight="1">
      <c r="B18" s="843"/>
      <c r="C18" s="838" t="s">
        <v>1433</v>
      </c>
      <c r="D18" s="838" t="s">
        <v>1434</v>
      </c>
      <c r="E18" s="842" t="s">
        <v>1435</v>
      </c>
      <c r="F18" s="1829" t="s">
        <v>1436</v>
      </c>
      <c r="G18" s="1830"/>
      <c r="H18" s="1201" t="s">
        <v>1750</v>
      </c>
      <c r="I18" s="850" t="s">
        <v>1437</v>
      </c>
      <c r="K18" s="810"/>
      <c r="L18" s="807"/>
      <c r="M18" s="74"/>
      <c r="N18" s="807"/>
      <c r="O18" s="807"/>
      <c r="P18" s="807"/>
      <c r="Q18" s="807"/>
      <c r="R18" s="807"/>
      <c r="S18" s="807"/>
      <c r="T18" s="807"/>
      <c r="U18" s="807"/>
    </row>
    <row r="19" spans="1:21" s="506" customFormat="1" ht="27.95" customHeight="1" thickBot="1">
      <c r="B19" s="711" t="s">
        <v>1015</v>
      </c>
      <c r="C19" s="754">
        <v>10</v>
      </c>
      <c r="D19" s="844">
        <v>20</v>
      </c>
      <c r="E19" s="845" t="s">
        <v>1438</v>
      </c>
      <c r="F19" s="1831" t="s">
        <v>1439</v>
      </c>
      <c r="G19" s="1832"/>
      <c r="H19" s="846">
        <v>4</v>
      </c>
      <c r="I19" s="847" t="s">
        <v>1440</v>
      </c>
      <c r="K19" s="807"/>
      <c r="L19" s="807"/>
      <c r="M19" s="74"/>
      <c r="N19" s="807"/>
      <c r="O19" s="807"/>
      <c r="P19" s="807"/>
      <c r="Q19" s="807"/>
      <c r="R19" s="807"/>
      <c r="S19" s="807"/>
      <c r="T19" s="807"/>
      <c r="U19" s="807"/>
    </row>
    <row r="20" spans="1:21" s="506" customFormat="1" ht="27.95" customHeight="1" thickBot="1">
      <c r="B20" s="395">
        <v>1</v>
      </c>
      <c r="C20" s="848">
        <v>60</v>
      </c>
      <c r="D20" s="848">
        <v>100</v>
      </c>
      <c r="E20" s="1203" t="s">
        <v>1806</v>
      </c>
      <c r="F20" s="1827" t="s">
        <v>1878</v>
      </c>
      <c r="G20" s="1828"/>
      <c r="H20" s="848">
        <v>2</v>
      </c>
      <c r="I20" s="851" t="s">
        <v>1807</v>
      </c>
      <c r="K20" s="840" t="str">
        <f>IF(AND(A20&lt;&gt;0,A20=""),"×","○")</f>
        <v>○</v>
      </c>
      <c r="L20" s="807"/>
      <c r="M20" s="74"/>
      <c r="N20" s="332">
        <v>0</v>
      </c>
      <c r="O20" s="333">
        <v>20</v>
      </c>
      <c r="P20" s="807"/>
      <c r="Q20" s="807"/>
      <c r="R20" s="807"/>
      <c r="S20" s="807"/>
      <c r="T20" s="807"/>
      <c r="U20" s="807"/>
    </row>
    <row r="21" spans="1:21" s="506" customFormat="1" ht="27.95" customHeight="1" thickBot="1">
      <c r="B21" s="803">
        <v>2</v>
      </c>
      <c r="C21" s="848"/>
      <c r="D21" s="848"/>
      <c r="E21" s="849"/>
      <c r="F21" s="1827"/>
      <c r="G21" s="1828"/>
      <c r="H21" s="848"/>
      <c r="I21" s="851"/>
      <c r="K21" s="807"/>
      <c r="L21" s="807"/>
      <c r="M21" s="74"/>
      <c r="N21" s="332">
        <v>0</v>
      </c>
      <c r="O21" s="333">
        <v>20</v>
      </c>
      <c r="P21" s="807"/>
      <c r="Q21" s="807"/>
      <c r="R21" s="807"/>
      <c r="S21" s="807"/>
      <c r="T21" s="807"/>
      <c r="U21" s="807"/>
    </row>
    <row r="22" spans="1:21" s="506" customFormat="1" ht="27.95" customHeight="1" thickBot="1">
      <c r="B22" s="813">
        <v>3</v>
      </c>
      <c r="C22" s="848"/>
      <c r="D22" s="848"/>
      <c r="E22" s="849"/>
      <c r="F22" s="1827"/>
      <c r="G22" s="1828"/>
      <c r="H22" s="848"/>
      <c r="I22" s="851"/>
      <c r="K22" s="810"/>
      <c r="L22" s="807"/>
      <c r="M22" s="74"/>
      <c r="N22" s="332">
        <v>0</v>
      </c>
      <c r="O22" s="333">
        <v>20</v>
      </c>
      <c r="P22" s="807"/>
      <c r="Q22" s="807"/>
      <c r="R22" s="807"/>
      <c r="S22" s="807"/>
      <c r="T22" s="807"/>
      <c r="U22" s="807"/>
    </row>
    <row r="23" spans="1:21" s="506" customFormat="1" ht="27.95" customHeight="1" thickBot="1">
      <c r="B23" s="803">
        <v>4</v>
      </c>
      <c r="C23" s="848"/>
      <c r="D23" s="848"/>
      <c r="E23" s="849"/>
      <c r="F23" s="1827"/>
      <c r="G23" s="1828"/>
      <c r="H23" s="848"/>
      <c r="I23" s="851"/>
      <c r="K23" s="807"/>
      <c r="L23" s="807"/>
      <c r="M23" s="74"/>
      <c r="N23" s="332">
        <v>0</v>
      </c>
      <c r="O23" s="333">
        <v>20</v>
      </c>
      <c r="P23" s="807"/>
      <c r="Q23" s="807"/>
      <c r="R23" s="807"/>
      <c r="S23" s="807"/>
      <c r="T23" s="807"/>
      <c r="U23" s="807"/>
    </row>
    <row r="24" spans="1:21" s="506" customFormat="1" ht="27.95" customHeight="1" thickBot="1">
      <c r="B24" s="803">
        <v>5</v>
      </c>
      <c r="C24" s="848"/>
      <c r="D24" s="848"/>
      <c r="E24" s="849"/>
      <c r="F24" s="1827"/>
      <c r="G24" s="1828"/>
      <c r="H24" s="848"/>
      <c r="I24" s="851"/>
      <c r="K24" s="807"/>
      <c r="L24" s="807"/>
      <c r="M24" s="74"/>
      <c r="N24" s="332">
        <v>0</v>
      </c>
      <c r="O24" s="333">
        <v>20</v>
      </c>
      <c r="P24" s="807"/>
      <c r="Q24" s="807"/>
      <c r="R24" s="807"/>
      <c r="S24" s="807"/>
      <c r="T24" s="807"/>
      <c r="U24" s="807"/>
    </row>
    <row r="25" spans="1:21" s="506" customFormat="1" ht="27.95" customHeight="1" thickBot="1">
      <c r="B25" s="803">
        <v>6</v>
      </c>
      <c r="C25" s="848"/>
      <c r="D25" s="848"/>
      <c r="E25" s="849"/>
      <c r="F25" s="1827"/>
      <c r="G25" s="1828"/>
      <c r="H25" s="848"/>
      <c r="I25" s="851"/>
      <c r="K25" s="807"/>
      <c r="L25" s="807"/>
      <c r="M25" s="74"/>
      <c r="N25" s="332">
        <v>0</v>
      </c>
      <c r="O25" s="333">
        <v>20</v>
      </c>
      <c r="P25" s="807"/>
      <c r="Q25" s="807"/>
      <c r="R25" s="807"/>
      <c r="S25" s="807"/>
      <c r="T25" s="807"/>
      <c r="U25" s="807"/>
    </row>
    <row r="26" spans="1:21" s="506" customFormat="1" ht="27.95" customHeight="1" thickBot="1">
      <c r="B26" s="803">
        <v>7</v>
      </c>
      <c r="C26" s="848"/>
      <c r="D26" s="848"/>
      <c r="E26" s="849"/>
      <c r="F26" s="1827"/>
      <c r="G26" s="1828"/>
      <c r="H26" s="848"/>
      <c r="I26" s="851"/>
      <c r="K26" s="810"/>
      <c r="L26" s="807"/>
      <c r="M26" s="74"/>
      <c r="N26" s="332">
        <v>0</v>
      </c>
      <c r="O26" s="333">
        <v>20</v>
      </c>
      <c r="P26" s="807"/>
      <c r="Q26" s="807"/>
      <c r="R26" s="807"/>
      <c r="S26" s="807"/>
      <c r="T26" s="807"/>
      <c r="U26" s="807"/>
    </row>
    <row r="27" spans="1:21" s="506" customFormat="1" ht="27.95" customHeight="1" thickBot="1">
      <c r="B27" s="803">
        <v>8</v>
      </c>
      <c r="C27" s="848"/>
      <c r="D27" s="848"/>
      <c r="E27" s="849"/>
      <c r="F27" s="1827"/>
      <c r="G27" s="1828"/>
      <c r="H27" s="848"/>
      <c r="I27" s="851"/>
      <c r="K27" s="807"/>
      <c r="L27" s="807"/>
      <c r="M27" s="74"/>
      <c r="N27" s="332">
        <v>0</v>
      </c>
      <c r="O27" s="333">
        <v>20</v>
      </c>
      <c r="P27" s="807"/>
      <c r="Q27" s="807"/>
      <c r="R27" s="807"/>
      <c r="S27" s="807"/>
      <c r="T27" s="807"/>
      <c r="U27" s="807"/>
    </row>
    <row r="28" spans="1:21" s="506" customFormat="1" ht="27.95" customHeight="1" thickBot="1">
      <c r="B28" s="803">
        <v>9</v>
      </c>
      <c r="C28" s="848"/>
      <c r="D28" s="848"/>
      <c r="E28" s="849"/>
      <c r="F28" s="1827"/>
      <c r="G28" s="1828"/>
      <c r="H28" s="848"/>
      <c r="I28" s="851"/>
      <c r="K28" s="807"/>
      <c r="L28" s="807"/>
      <c r="M28" s="74"/>
      <c r="N28" s="332">
        <v>0</v>
      </c>
      <c r="O28" s="333">
        <v>20</v>
      </c>
      <c r="P28" s="807"/>
      <c r="Q28" s="807"/>
      <c r="R28" s="807"/>
      <c r="S28" s="807"/>
      <c r="T28" s="807"/>
      <c r="U28" s="807"/>
    </row>
    <row r="29" spans="1:21" s="506" customFormat="1" ht="27.95" customHeight="1" thickBot="1">
      <c r="B29" s="803">
        <v>10</v>
      </c>
      <c r="C29" s="848"/>
      <c r="D29" s="848"/>
      <c r="E29" s="849"/>
      <c r="F29" s="1827"/>
      <c r="G29" s="1828"/>
      <c r="H29" s="848"/>
      <c r="I29" s="851"/>
      <c r="K29" s="807"/>
      <c r="L29" s="807"/>
      <c r="M29" s="74"/>
      <c r="N29" s="332">
        <v>0</v>
      </c>
      <c r="O29" s="333">
        <v>20</v>
      </c>
      <c r="P29" s="807"/>
      <c r="Q29" s="807"/>
      <c r="R29" s="807"/>
      <c r="S29" s="807"/>
      <c r="T29" s="807"/>
      <c r="U29" s="807"/>
    </row>
    <row r="30" spans="1:21" s="506" customFormat="1" ht="27.95" customHeight="1" thickBot="1">
      <c r="B30" s="803">
        <v>11</v>
      </c>
      <c r="C30" s="848"/>
      <c r="D30" s="848"/>
      <c r="E30" s="849"/>
      <c r="F30" s="1827"/>
      <c r="G30" s="1828"/>
      <c r="H30" s="848"/>
      <c r="I30" s="851"/>
      <c r="K30" s="810"/>
      <c r="L30" s="807"/>
      <c r="M30" s="74"/>
      <c r="N30" s="332">
        <v>0</v>
      </c>
      <c r="O30" s="333">
        <v>20</v>
      </c>
      <c r="P30" s="807"/>
      <c r="Q30" s="807"/>
      <c r="R30" s="807"/>
      <c r="S30" s="807"/>
      <c r="T30" s="807"/>
      <c r="U30" s="807"/>
    </row>
    <row r="31" spans="1:21" s="506" customFormat="1" ht="27.95" customHeight="1" thickBot="1">
      <c r="B31" s="803">
        <v>12</v>
      </c>
      <c r="C31" s="848"/>
      <c r="D31" s="848"/>
      <c r="E31" s="849"/>
      <c r="F31" s="1827"/>
      <c r="G31" s="1828"/>
      <c r="H31" s="848"/>
      <c r="I31" s="851"/>
      <c r="K31" s="807"/>
      <c r="L31" s="814"/>
      <c r="M31" s="74"/>
      <c r="N31" s="332">
        <v>0</v>
      </c>
      <c r="O31" s="333">
        <v>20</v>
      </c>
      <c r="P31" s="815"/>
      <c r="Q31" s="815"/>
      <c r="R31" s="815"/>
      <c r="S31" s="815"/>
      <c r="T31" s="815"/>
      <c r="U31" s="815"/>
    </row>
    <row r="32" spans="1:21" s="506" customFormat="1" ht="27.95" customHeight="1" thickBot="1">
      <c r="B32" s="803">
        <v>13</v>
      </c>
      <c r="C32" s="848"/>
      <c r="D32" s="848"/>
      <c r="E32" s="849"/>
      <c r="F32" s="1827"/>
      <c r="G32" s="1828"/>
      <c r="H32" s="848"/>
      <c r="I32" s="851"/>
      <c r="K32" s="807"/>
      <c r="L32" s="815"/>
      <c r="M32" s="74"/>
      <c r="N32" s="332">
        <v>0</v>
      </c>
      <c r="O32" s="333">
        <v>20</v>
      </c>
      <c r="P32" s="815"/>
      <c r="Q32" s="815"/>
      <c r="R32" s="815"/>
      <c r="S32" s="815"/>
      <c r="T32" s="815"/>
      <c r="U32" s="815"/>
    </row>
    <row r="33" spans="11:21">
      <c r="K33" s="807"/>
      <c r="L33" s="815"/>
      <c r="M33" s="74"/>
      <c r="N33" s="815"/>
      <c r="O33" s="815"/>
      <c r="P33" s="815"/>
      <c r="Q33" s="815"/>
      <c r="R33" s="815"/>
      <c r="S33" s="815"/>
      <c r="T33" s="815"/>
      <c r="U33" s="815"/>
    </row>
    <row r="34" spans="11:21">
      <c r="M34" s="105"/>
    </row>
    <row r="35" spans="11:21">
      <c r="M35" s="105"/>
    </row>
    <row r="36" spans="11:21">
      <c r="M36" s="105"/>
    </row>
    <row r="37" spans="11:21">
      <c r="M37" s="105"/>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71" bestFit="1" customWidth="1"/>
    <col min="2" max="2" width="13.375" style="109" customWidth="1"/>
    <col min="3" max="3" width="13.375" style="872" customWidth="1"/>
    <col min="4" max="5" width="13.375" style="109" customWidth="1"/>
    <col min="6" max="6" width="14.375" style="109" bestFit="1" customWidth="1"/>
    <col min="7" max="7" width="15.625" style="109" customWidth="1" outlineLevel="1"/>
    <col min="8" max="8" width="9.375" style="109" customWidth="1" outlineLevel="1"/>
    <col min="9" max="9" width="11.375" style="109" customWidth="1" outlineLevel="1"/>
    <col min="10" max="10" width="10.125" style="109" customWidth="1" outlineLevel="1"/>
    <col min="11" max="11" width="12.625" style="109" customWidth="1" outlineLevel="1"/>
    <col min="12" max="12" width="11.125" style="109" customWidth="1" outlineLevel="1"/>
    <col min="13" max="13" width="10.125" style="109" customWidth="1" outlineLevel="1"/>
    <col min="14" max="14" width="9.37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43" width="11.5" style="109" customWidth="1" outlineLevel="1"/>
    <col min="44" max="44" width="15.125" style="109" customWidth="1"/>
    <col min="45" max="48" width="13.125" style="109" customWidth="1" outlineLevel="1"/>
    <col min="49" max="49" width="13.125" style="109" customWidth="1"/>
    <col min="50" max="54" width="13.125" style="109" customWidth="1" outlineLevel="1"/>
    <col min="55" max="55" width="11.375" style="109" customWidth="1"/>
    <col min="56" max="56" width="11.125" style="109" customWidth="1"/>
    <col min="57" max="57" width="12" style="109" customWidth="1"/>
    <col min="58" max="58" width="11.75" style="109" customWidth="1"/>
    <col min="59" max="59" width="12" style="109" customWidth="1"/>
    <col min="60" max="60" width="13" style="109" customWidth="1"/>
    <col min="61" max="61" width="11.375" style="109" customWidth="1"/>
    <col min="62" max="62" width="12" style="109" customWidth="1"/>
    <col min="63" max="63" width="11.125" style="109" customWidth="1"/>
    <col min="64" max="16384" width="8.875" style="109"/>
  </cols>
  <sheetData>
    <row r="1" spans="1:64" ht="42.6" customHeight="1" thickBot="1">
      <c r="A1" s="1875" t="s">
        <v>1676</v>
      </c>
      <c r="B1" s="1875"/>
      <c r="C1" s="1875"/>
      <c r="D1" s="1875"/>
      <c r="E1" s="1875"/>
      <c r="F1" s="1875"/>
      <c r="G1" s="1875"/>
      <c r="H1" s="1875"/>
      <c r="I1" s="1875"/>
      <c r="J1" s="1875"/>
      <c r="K1" s="1875"/>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49.9" customHeight="1" thickBot="1">
      <c r="A2"/>
      <c r="B2" s="1275" t="s">
        <v>1205</v>
      </c>
      <c r="C2" s="1275"/>
      <c r="D2" s="1275"/>
      <c r="E2" s="1275"/>
      <c r="F2" s="1275"/>
      <c r="G2" s="1275"/>
      <c r="H2" s="1275"/>
      <c r="I2" s="1275"/>
      <c r="J2" s="806" t="str">
        <f>IF(ISBLANK(A9),"未入力あり","入力済")</f>
        <v>入力済</v>
      </c>
      <c r="K2"/>
      <c r="L2" s="852"/>
      <c r="M2" s="852"/>
      <c r="N2" s="852"/>
      <c r="O2" s="852"/>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row>
    <row r="3" spans="1:64" ht="134.44999999999999" customHeight="1" thickBot="1">
      <c r="A3" s="1873" t="s">
        <v>1761</v>
      </c>
      <c r="B3" s="1874"/>
      <c r="C3" s="1874"/>
      <c r="D3" s="1874"/>
      <c r="E3" s="1874"/>
      <c r="F3" s="1874"/>
      <c r="G3" s="1874"/>
      <c r="H3" s="1874"/>
      <c r="I3" s="1874"/>
      <c r="J3" s="1874"/>
      <c r="K3" s="1874"/>
      <c r="P3" s="856"/>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row>
    <row r="4" spans="1:64" s="862" customFormat="1" ht="36.75" customHeight="1" thickBot="1">
      <c r="A4" s="1844" t="s">
        <v>1351</v>
      </c>
      <c r="B4" s="1846" t="s">
        <v>1352</v>
      </c>
      <c r="C4" s="1847"/>
      <c r="D4" s="857" t="s">
        <v>1353</v>
      </c>
      <c r="E4" s="858" t="s">
        <v>1751</v>
      </c>
      <c r="F4" s="1848" t="s">
        <v>1448</v>
      </c>
      <c r="G4" s="1848"/>
      <c r="H4" s="1848"/>
      <c r="I4" s="1848"/>
      <c r="J4" s="1848"/>
      <c r="K4" s="1848"/>
      <c r="L4" s="1848"/>
      <c r="M4" s="1848"/>
      <c r="N4" s="1848"/>
      <c r="O4" s="1848"/>
      <c r="P4" s="1848"/>
      <c r="Q4" s="1848"/>
      <c r="R4" s="1848"/>
      <c r="S4" s="1848"/>
      <c r="T4" s="1848"/>
      <c r="U4" s="1848"/>
      <c r="V4" s="1848"/>
      <c r="W4" s="1848"/>
      <c r="X4" s="1848"/>
      <c r="Y4" s="1848"/>
      <c r="Z4" s="1848"/>
      <c r="AA4" s="1848"/>
      <c r="AB4" s="1848"/>
      <c r="AC4" s="1848"/>
      <c r="AD4" s="1848"/>
      <c r="AE4" s="1848"/>
      <c r="AF4" s="1848"/>
      <c r="AG4" s="1848"/>
      <c r="AH4" s="1848"/>
      <c r="AI4" s="1848"/>
      <c r="AJ4" s="1848"/>
      <c r="AK4" s="858"/>
      <c r="AL4" s="1849" t="s">
        <v>1354</v>
      </c>
      <c r="AM4" s="1850"/>
      <c r="AN4" s="1850"/>
      <c r="AO4" s="1850"/>
      <c r="AP4" s="1850"/>
      <c r="AQ4" s="1850"/>
      <c r="AR4" s="1850"/>
      <c r="AS4" s="1850"/>
      <c r="AT4" s="1850"/>
      <c r="AU4" s="1850"/>
      <c r="AV4" s="1850"/>
      <c r="AW4" s="1850"/>
      <c r="AX4" s="1850"/>
      <c r="AY4" s="1850"/>
      <c r="AZ4" s="1850"/>
      <c r="BA4" s="1851"/>
      <c r="BB4" s="859" t="s">
        <v>826</v>
      </c>
      <c r="BC4" s="1860" t="s">
        <v>1355</v>
      </c>
      <c r="BD4" s="1861"/>
      <c r="BE4" s="1861"/>
      <c r="BF4" s="1861"/>
      <c r="BG4" s="860" t="s">
        <v>1356</v>
      </c>
      <c r="BH4" s="1846" t="s">
        <v>1357</v>
      </c>
      <c r="BI4" s="1850"/>
      <c r="BJ4" s="1850"/>
      <c r="BK4" s="1851"/>
      <c r="BL4" s="861" t="s">
        <v>1358</v>
      </c>
    </row>
    <row r="5" spans="1:64" s="862" customFormat="1" ht="66.75" customHeight="1" thickTop="1" thickBot="1">
      <c r="A5" s="1845"/>
      <c r="B5" s="1862" t="s">
        <v>1449</v>
      </c>
      <c r="C5" s="1864" t="s">
        <v>1450</v>
      </c>
      <c r="D5" s="1864" t="s">
        <v>1359</v>
      </c>
      <c r="E5" s="1869" t="s">
        <v>223</v>
      </c>
      <c r="F5" s="1864" t="s">
        <v>1451</v>
      </c>
      <c r="G5" s="1852" t="s">
        <v>1360</v>
      </c>
      <c r="H5" s="1853"/>
      <c r="I5" s="1867"/>
      <c r="J5" s="1868" t="s">
        <v>1361</v>
      </c>
      <c r="K5" s="1869"/>
      <c r="L5" s="1869"/>
      <c r="M5" s="1869"/>
      <c r="N5" s="1870"/>
      <c r="O5" s="1868" t="s">
        <v>1362</v>
      </c>
      <c r="P5" s="1869"/>
      <c r="Q5" s="1869"/>
      <c r="R5" s="1870"/>
      <c r="S5" s="1868" t="s">
        <v>1363</v>
      </c>
      <c r="T5" s="1869"/>
      <c r="U5" s="1869"/>
      <c r="V5" s="1869"/>
      <c r="W5" s="1870"/>
      <c r="X5" s="1852" t="s">
        <v>1364</v>
      </c>
      <c r="Y5" s="1853"/>
      <c r="Z5" s="1853"/>
      <c r="AA5" s="1853"/>
      <c r="AB5" s="1854"/>
      <c r="AC5" s="1852" t="s">
        <v>1452</v>
      </c>
      <c r="AD5" s="1853"/>
      <c r="AE5" s="863"/>
      <c r="AF5" s="1855" t="s">
        <v>1453</v>
      </c>
      <c r="AG5" s="1856"/>
      <c r="AH5" s="1178" t="s">
        <v>1454</v>
      </c>
      <c r="AI5" s="1857" t="s">
        <v>1455</v>
      </c>
      <c r="AJ5" s="1857"/>
      <c r="AK5" s="1177"/>
      <c r="AL5" s="1884" t="s">
        <v>1365</v>
      </c>
      <c r="AM5" s="1886" t="s">
        <v>1366</v>
      </c>
      <c r="AN5" s="1853"/>
      <c r="AO5" s="1853"/>
      <c r="AP5" s="1853"/>
      <c r="AQ5" s="1853"/>
      <c r="AR5" s="1853"/>
      <c r="AS5" s="1887"/>
      <c r="AT5" s="1886" t="s">
        <v>1367</v>
      </c>
      <c r="AU5" s="1853"/>
      <c r="AV5" s="1853"/>
      <c r="AW5" s="1853"/>
      <c r="AX5" s="1853"/>
      <c r="AY5" s="1853"/>
      <c r="AZ5" s="1853"/>
      <c r="BA5" s="1887"/>
      <c r="BB5" s="1181" t="s">
        <v>1368</v>
      </c>
      <c r="BC5" s="1857" t="s">
        <v>1369</v>
      </c>
      <c r="BD5" s="1857" t="s">
        <v>1370</v>
      </c>
      <c r="BE5" s="1857"/>
      <c r="BF5" s="1857"/>
      <c r="BG5" s="1858" t="s">
        <v>1456</v>
      </c>
      <c r="BH5" s="1852" t="s">
        <v>1457</v>
      </c>
      <c r="BI5" s="1867"/>
      <c r="BJ5" s="1852" t="s">
        <v>1458</v>
      </c>
      <c r="BK5" s="1853"/>
      <c r="BL5" s="1876" t="s">
        <v>1371</v>
      </c>
    </row>
    <row r="6" spans="1:64" s="862" customFormat="1" ht="86.25">
      <c r="A6" s="1845"/>
      <c r="B6" s="1863"/>
      <c r="C6" s="1865"/>
      <c r="D6" s="1865"/>
      <c r="E6" s="1871"/>
      <c r="F6" s="1866"/>
      <c r="G6" s="1878" t="s">
        <v>1372</v>
      </c>
      <c r="H6" s="1878" t="s">
        <v>1459</v>
      </c>
      <c r="I6" s="1880"/>
      <c r="J6" s="864" t="s">
        <v>1374</v>
      </c>
      <c r="K6" s="1878" t="s">
        <v>1375</v>
      </c>
      <c r="L6" s="1880"/>
      <c r="M6" s="864" t="s">
        <v>1376</v>
      </c>
      <c r="N6" s="864" t="s">
        <v>1377</v>
      </c>
      <c r="O6" s="864" t="s">
        <v>1378</v>
      </c>
      <c r="P6" s="1878" t="s">
        <v>1379</v>
      </c>
      <c r="Q6" s="1880"/>
      <c r="R6" s="864" t="s">
        <v>1380</v>
      </c>
      <c r="S6" s="864" t="s">
        <v>1378</v>
      </c>
      <c r="T6" s="1878" t="s">
        <v>1381</v>
      </c>
      <c r="U6" s="1880"/>
      <c r="V6" s="864" t="s">
        <v>1382</v>
      </c>
      <c r="W6" s="864" t="s">
        <v>1383</v>
      </c>
      <c r="X6" s="864" t="s">
        <v>1384</v>
      </c>
      <c r="Y6" s="864" t="s">
        <v>1385</v>
      </c>
      <c r="Z6" s="864" t="s">
        <v>1386</v>
      </c>
      <c r="AA6" s="864" t="s">
        <v>1387</v>
      </c>
      <c r="AB6" s="864" t="s">
        <v>1460</v>
      </c>
      <c r="AC6" s="864" t="s">
        <v>1461</v>
      </c>
      <c r="AD6" s="1879" t="s">
        <v>1462</v>
      </c>
      <c r="AE6" s="1881"/>
      <c r="AF6" s="865" t="s">
        <v>1372</v>
      </c>
      <c r="AG6" s="865" t="s">
        <v>1373</v>
      </c>
      <c r="AH6" s="865" t="s">
        <v>1372</v>
      </c>
      <c r="AI6" s="866" t="s">
        <v>1461</v>
      </c>
      <c r="AJ6" s="1882" t="s">
        <v>1462</v>
      </c>
      <c r="AK6" s="1883"/>
      <c r="AL6" s="1885"/>
      <c r="AM6" s="1173" t="s">
        <v>1388</v>
      </c>
      <c r="AN6" s="864" t="s">
        <v>1389</v>
      </c>
      <c r="AO6" s="864" t="s">
        <v>1390</v>
      </c>
      <c r="AP6" s="864" t="s">
        <v>1391</v>
      </c>
      <c r="AQ6" s="864" t="s">
        <v>1392</v>
      </c>
      <c r="AR6" s="864" t="s">
        <v>1393</v>
      </c>
      <c r="AS6" s="864" t="s">
        <v>1394</v>
      </c>
      <c r="AT6" s="864" t="s">
        <v>1395</v>
      </c>
      <c r="AU6" s="864" t="s">
        <v>1396</v>
      </c>
      <c r="AV6" s="864" t="s">
        <v>1397</v>
      </c>
      <c r="AW6" s="864" t="s">
        <v>1398</v>
      </c>
      <c r="AX6" s="1172" t="s">
        <v>1463</v>
      </c>
      <c r="AY6" s="1172" t="s">
        <v>1399</v>
      </c>
      <c r="AZ6" s="1172" t="s">
        <v>1464</v>
      </c>
      <c r="BA6" s="1172" t="s">
        <v>1465</v>
      </c>
      <c r="BB6" s="867"/>
      <c r="BC6" s="1888"/>
      <c r="BD6" s="1179" t="s">
        <v>1400</v>
      </c>
      <c r="BE6" s="1179" t="s">
        <v>1401</v>
      </c>
      <c r="BF6" s="868" t="s">
        <v>1402</v>
      </c>
      <c r="BG6" s="1859"/>
      <c r="BH6" s="865" t="s">
        <v>1466</v>
      </c>
      <c r="BI6" s="865" t="s">
        <v>1467</v>
      </c>
      <c r="BJ6" s="865" t="s">
        <v>1468</v>
      </c>
      <c r="BK6" s="1174" t="s">
        <v>1467</v>
      </c>
      <c r="BL6" s="1877"/>
    </row>
    <row r="7" spans="1:64" s="862" customFormat="1" ht="51.75">
      <c r="A7" s="1180"/>
      <c r="B7" s="863"/>
      <c r="C7" s="863"/>
      <c r="D7" s="863"/>
      <c r="E7" s="1872"/>
      <c r="F7" s="863"/>
      <c r="G7" s="1879"/>
      <c r="H7" s="1175"/>
      <c r="I7" s="1182" t="s">
        <v>1469</v>
      </c>
      <c r="J7" s="865"/>
      <c r="K7" s="1176"/>
      <c r="L7" s="1182" t="s">
        <v>1469</v>
      </c>
      <c r="M7" s="1176"/>
      <c r="N7" s="1176"/>
      <c r="O7" s="1176"/>
      <c r="P7" s="1176"/>
      <c r="Q7" s="1182" t="s">
        <v>1469</v>
      </c>
      <c r="R7" s="1176"/>
      <c r="S7" s="1176"/>
      <c r="T7" s="1176"/>
      <c r="U7" s="1182" t="s">
        <v>1469</v>
      </c>
      <c r="V7" s="1176"/>
      <c r="W7" s="1176"/>
      <c r="X7" s="1176"/>
      <c r="Y7" s="1176"/>
      <c r="Z7" s="1176"/>
      <c r="AA7" s="1176"/>
      <c r="AB7" s="1176"/>
      <c r="AC7" s="1176"/>
      <c r="AD7" s="1176"/>
      <c r="AE7" s="1182" t="s">
        <v>1469</v>
      </c>
      <c r="AF7" s="1176"/>
      <c r="AG7" s="1176"/>
      <c r="AH7" s="1176"/>
      <c r="AI7" s="1183"/>
      <c r="AJ7" s="1176"/>
      <c r="AK7" s="1182" t="s">
        <v>1469</v>
      </c>
      <c r="AL7" s="863"/>
      <c r="AM7" s="1176"/>
      <c r="AN7" s="1176"/>
      <c r="AO7" s="1176"/>
      <c r="AP7" s="1176"/>
      <c r="AQ7" s="1176"/>
      <c r="AR7" s="1176"/>
      <c r="AS7" s="1176"/>
      <c r="AT7" s="1176"/>
      <c r="AU7" s="1176"/>
      <c r="AV7" s="1176"/>
      <c r="AW7" s="1176"/>
      <c r="AX7" s="1176"/>
      <c r="AY7" s="1176"/>
      <c r="AZ7" s="1176"/>
      <c r="BA7" s="1176"/>
      <c r="BB7" s="869"/>
      <c r="BC7" s="863"/>
      <c r="BD7" s="863"/>
      <c r="BE7" s="863"/>
      <c r="BF7" s="863"/>
      <c r="BG7" s="863"/>
      <c r="BH7" s="1176"/>
      <c r="BI7" s="1176"/>
      <c r="BJ7" s="1176"/>
      <c r="BK7" s="1176"/>
      <c r="BL7" s="870"/>
    </row>
    <row r="8" spans="1:64" ht="40.5" customHeight="1" thickBot="1">
      <c r="A8" s="1184" t="str">
        <f>表紙!E2</f>
        <v>公益財団法人日本生命済生会日本生命病院</v>
      </c>
      <c r="B8" s="1185">
        <f>'様式4（全般事項）'!R209</f>
        <v>26286</v>
      </c>
      <c r="C8" s="1186">
        <f>'様式4（全般事項）'!R210</f>
        <v>26.779819878560655</v>
      </c>
      <c r="D8" s="1185">
        <f>'様式４(機能別)'!J212</f>
        <v>862</v>
      </c>
      <c r="E8" s="1185">
        <f>'様式4（全般事項）'!R28</f>
        <v>350</v>
      </c>
      <c r="F8" s="1185">
        <f>'様式４(機能別)'!J213</f>
        <v>414</v>
      </c>
      <c r="G8" s="1185">
        <f>'様式4（全般事項）'!R231</f>
        <v>17</v>
      </c>
      <c r="H8" s="1185">
        <f>'様式4（全般事項）'!R232</f>
        <v>58</v>
      </c>
      <c r="I8" s="1185">
        <f>'様式4（全般事項）'!R233</f>
        <v>0</v>
      </c>
      <c r="J8" s="1185">
        <f>'様式4（全般事項）'!R235</f>
        <v>2</v>
      </c>
      <c r="K8" s="1185">
        <f>'様式4（全般事項）'!R236</f>
        <v>13</v>
      </c>
      <c r="L8" s="1185">
        <f>'様式4（全般事項）'!R237</f>
        <v>0</v>
      </c>
      <c r="M8" s="1185">
        <f>'様式4（全般事項）'!R238</f>
        <v>1</v>
      </c>
      <c r="N8" s="1185">
        <f>'様式4（全般事項）'!R239</f>
        <v>21</v>
      </c>
      <c r="O8" s="1185">
        <f>'様式4（全般事項）'!R226</f>
        <v>6</v>
      </c>
      <c r="P8" s="1185">
        <f>'様式4（全般事項）'!R227</f>
        <v>48</v>
      </c>
      <c r="Q8" s="1185">
        <f>'様式4（全般事項）'!R228</f>
        <v>35</v>
      </c>
      <c r="R8" s="1185">
        <f>'様式4（全般事項）'!R229</f>
        <v>8</v>
      </c>
      <c r="S8" s="1185">
        <f>'様式4（全般事項）'!R251</f>
        <v>1</v>
      </c>
      <c r="T8" s="1185">
        <f>'様式4（全般事項）'!R252</f>
        <v>7</v>
      </c>
      <c r="U8" s="1185">
        <f>'様式4（全般事項）'!R253</f>
        <v>0</v>
      </c>
      <c r="V8" s="1185">
        <f>'様式4（全般事項）'!R254</f>
        <v>0</v>
      </c>
      <c r="W8" s="1185">
        <f>'様式4（全般事項）'!R255</f>
        <v>1</v>
      </c>
      <c r="X8" s="1185">
        <f>'様式4（全般事項）'!R241</f>
        <v>20</v>
      </c>
      <c r="Y8" s="1185">
        <f>'様式4（全般事項）'!R242</f>
        <v>1</v>
      </c>
      <c r="Z8" s="1185">
        <f>'様式4（全般事項）'!R243</f>
        <v>1</v>
      </c>
      <c r="AA8" s="1185">
        <f>'様式4（全般事項）'!R244</f>
        <v>4</v>
      </c>
      <c r="AB8" s="1185">
        <f>'様式4（全般事項）'!R245</f>
        <v>0</v>
      </c>
      <c r="AC8" s="1185">
        <f>'様式4（全般事項）'!R247</f>
        <v>0</v>
      </c>
      <c r="AD8" s="1185">
        <f>'様式4（全般事項）'!R248</f>
        <v>24</v>
      </c>
      <c r="AE8" s="1185">
        <f>'様式4（全般事項）'!R249</f>
        <v>24</v>
      </c>
      <c r="AF8" s="1185">
        <f>'様式4（全般事項）'!R257</f>
        <v>1</v>
      </c>
      <c r="AG8" s="1185">
        <f>'様式4（全般事項）'!R258</f>
        <v>0</v>
      </c>
      <c r="AH8" s="1185">
        <f>'様式4（全般事項）'!R260</f>
        <v>0</v>
      </c>
      <c r="AI8" s="1185">
        <f>'様式4（全般事項）'!R262</f>
        <v>0</v>
      </c>
      <c r="AJ8" s="1185">
        <f>'様式4（全般事項）'!R263</f>
        <v>1</v>
      </c>
      <c r="AK8" s="1185">
        <f>'様式4（全般事項）'!R264</f>
        <v>0</v>
      </c>
      <c r="AL8" s="1187">
        <v>208</v>
      </c>
      <c r="AM8" s="1185">
        <f>'様式4（全般事項）'!R268</f>
        <v>208</v>
      </c>
      <c r="AN8" s="1185">
        <f>'様式4（全般事項）'!R269</f>
        <v>7</v>
      </c>
      <c r="AO8" s="1185">
        <f>'様式4（全般事項）'!R270</f>
        <v>16</v>
      </c>
      <c r="AP8" s="1185">
        <f>'様式4（全般事項）'!R271</f>
        <v>89</v>
      </c>
      <c r="AQ8" s="1185">
        <f>'様式4（全般事項）'!R272</f>
        <v>0</v>
      </c>
      <c r="AR8" s="1185">
        <f>'様式4（全般事項）'!R273</f>
        <v>0</v>
      </c>
      <c r="AS8" s="1185">
        <f>'様式4（全般事項）'!R274</f>
        <v>0</v>
      </c>
      <c r="AT8" s="1185">
        <f>'様式4（全般事項）'!R277</f>
        <v>32</v>
      </c>
      <c r="AU8" s="1185">
        <f>'様式4（全般事項）'!R278</f>
        <v>0</v>
      </c>
      <c r="AV8" s="1185">
        <f>'様式4（全般事項）'!R279</f>
        <v>3</v>
      </c>
      <c r="AW8" s="1185">
        <f>'様式4（全般事項）'!R280</f>
        <v>0</v>
      </c>
      <c r="AX8" s="1185">
        <f>'様式4（全般事項）'!R283</f>
        <v>0</v>
      </c>
      <c r="AY8" s="1185">
        <f>'様式4（全般事項）'!R284</f>
        <v>0</v>
      </c>
      <c r="AZ8" s="1185">
        <f>'様式4（全般事項）'!R281</f>
        <v>9</v>
      </c>
      <c r="BA8" s="1185">
        <f>'様式4（全般事項）'!R282</f>
        <v>25</v>
      </c>
      <c r="BB8" s="1185">
        <f>'様式４(機能別)'!J214</f>
        <v>876</v>
      </c>
      <c r="BC8" s="1185">
        <f>'様式４(機能別)'!J216</f>
        <v>187</v>
      </c>
      <c r="BD8" s="1185">
        <f>'様式4（全般事項）'!R286</f>
        <v>187</v>
      </c>
      <c r="BE8" s="1185">
        <f>'様式4（全般事項）'!R287</f>
        <v>21</v>
      </c>
      <c r="BF8" s="1185">
        <f>'様式4（全般事項）'!R288</f>
        <v>30</v>
      </c>
      <c r="BG8" s="1185">
        <f>別紙11相談内容!C8</f>
        <v>3297</v>
      </c>
      <c r="BH8" s="1187">
        <v>25</v>
      </c>
      <c r="BI8" s="1185">
        <f>BH8*12</f>
        <v>300</v>
      </c>
      <c r="BJ8" s="1187">
        <v>38</v>
      </c>
      <c r="BK8" s="1185">
        <f>BJ8*12</f>
        <v>456</v>
      </c>
      <c r="BL8" s="1186">
        <f>'様式４(機能別)'!J217</f>
        <v>2</v>
      </c>
    </row>
    <row r="9" spans="1:64" ht="76.150000000000006" customHeight="1" thickBot="1">
      <c r="A9" s="990">
        <v>56</v>
      </c>
      <c r="B9" s="1185">
        <f>IFERROR(VLOOKUP(別紙22診療実績とりまとめ!$A$9,前年度診療実績!$A$7:$BL$70,3,TRUE),"")</f>
        <v>1727</v>
      </c>
      <c r="C9" s="1202">
        <f>IFERROR(VLOOKUP(別紙22診療実績とりまとめ!$A$9,前年度診療実績!$A$7:$BL$70,4,TRUE),"")</f>
        <v>18.482448630136986</v>
      </c>
      <c r="D9" s="1185">
        <f>IFERROR(VLOOKUP(別紙22診療実績とりまとめ!$A$9,前年度診療実績!$A$7:$BL$70,5,TRUE),"")</f>
        <v>897</v>
      </c>
      <c r="E9" s="1185"/>
      <c r="F9" s="1185">
        <f>IFERROR(VLOOKUP(別紙22診療実績とりまとめ!$A$9,前年度診療実績!$A$7:$BL$70,6,TRUE),"")</f>
        <v>466</v>
      </c>
      <c r="G9" s="1185">
        <f>IFERROR(VLOOKUP(別紙22診療実績とりまとめ!$A$9,前年度診療実績!$A$7:$BL$70,7,TRUE),"")</f>
        <v>15</v>
      </c>
      <c r="H9" s="1185">
        <f>IFERROR(VLOOKUP(別紙22診療実績とりまとめ!$A$9,前年度診療実績!$A$7:$BL$70,8,TRUE),"")</f>
        <v>56</v>
      </c>
      <c r="I9" s="1185">
        <f>IFERROR(VLOOKUP(別紙22診療実績とりまとめ!$A$9,前年度診療実績!$A$7:$BL$70,9,TRUE),"")</f>
        <v>0</v>
      </c>
      <c r="J9" s="1185">
        <f>IFERROR(VLOOKUP(別紙22診療実績とりまとめ!$A$9,前年度診療実績!$A$7:$BL$70,10,TRUE),"")</f>
        <v>1</v>
      </c>
      <c r="K9" s="1185">
        <f>IFERROR(VLOOKUP(別紙22診療実績とりまとめ!$A$9,前年度診療実績!$A$7:$BL$70,11,TRUE),"")</f>
        <v>17</v>
      </c>
      <c r="L9" s="1185">
        <f>IFERROR(VLOOKUP(別紙22診療実績とりまとめ!$A$9,前年度診療実績!$A$7:$BL$70,12,TRUE),"")</f>
        <v>0</v>
      </c>
      <c r="M9" s="1185">
        <f>IFERROR(VLOOKUP(別紙22診療実績とりまとめ!$A$9,前年度診療実績!$A$7:$BL$70,13,TRUE),"")</f>
        <v>1</v>
      </c>
      <c r="N9" s="1185">
        <f>IFERROR(VLOOKUP(別紙22診療実績とりまとめ!$A$9,前年度診療実績!$A$7:$BL$70,14,TRUE),"")</f>
        <v>27</v>
      </c>
      <c r="O9" s="1185">
        <f>IFERROR(VLOOKUP(別紙22診療実績とりまとめ!$A$9,前年度診療実績!$A$7:$BL$70,15,TRUE),"")</f>
        <v>7</v>
      </c>
      <c r="P9" s="1185">
        <f>IFERROR(VLOOKUP(別紙22診療実績とりまとめ!$A$9,前年度診療実績!$A$7:$BL$70,16,TRUE),"")</f>
        <v>52</v>
      </c>
      <c r="Q9" s="1185">
        <f>IFERROR(VLOOKUP(別紙22診療実績とりまとめ!$A$9,前年度診療実績!$A$7:$BL$70,17,TRUE),"")</f>
        <v>30</v>
      </c>
      <c r="R9" s="1185">
        <f>IFERROR(VLOOKUP(別紙22診療実績とりまとめ!$A$9,前年度診療実績!$A$7:$BL$70,18,TRUE),"")</f>
        <v>8</v>
      </c>
      <c r="S9" s="1185">
        <f>IFERROR(VLOOKUP(別紙22診療実績とりまとめ!$A$9,前年度診療実績!$A$7:$BL$70,19,TRUE),"")</f>
        <v>2</v>
      </c>
      <c r="T9" s="1185">
        <f>IFERROR(VLOOKUP(別紙22診療実績とりまとめ!$A$9,前年度診療実績!$A$7:$BL$70,20,TRUE),"")</f>
        <v>4</v>
      </c>
      <c r="U9" s="1185">
        <f>IFERROR(VLOOKUP(別紙22診療実績とりまとめ!$A$9,前年度診療実績!$A$7:$BL$70,21,TRUE),"")</f>
        <v>0</v>
      </c>
      <c r="V9" s="1185">
        <f>IFERROR(VLOOKUP(別紙22診療実績とりまとめ!$A$9,前年度診療実績!$A$7:$BL$70,22,TRUE),"")</f>
        <v>0</v>
      </c>
      <c r="W9" s="1185">
        <f>IFERROR(VLOOKUP(別紙22診療実績とりまとめ!$A$9,前年度診療実績!$A$7:$BL$70,23,TRUE),"")</f>
        <v>1</v>
      </c>
      <c r="X9" s="1185">
        <f>IFERROR(VLOOKUP(別紙22診療実績とりまとめ!$A$9,前年度診療実績!$A$7:$BL$70,24,TRUE),"")</f>
        <v>26</v>
      </c>
      <c r="Y9" s="1185">
        <f>IFERROR(VLOOKUP(別紙22診療実績とりまとめ!$A$9,前年度診療実績!$A$7:$BL$70,25,TRUE),"")</f>
        <v>0</v>
      </c>
      <c r="Z9" s="1185">
        <f>IFERROR(VLOOKUP(別紙22診療実績とりまとめ!$A$9,前年度診療実績!$A$7:$BL$70,26,TRUE),"")</f>
        <v>3</v>
      </c>
      <c r="AA9" s="1185">
        <f>IFERROR(VLOOKUP(別紙22診療実績とりまとめ!$A$9,前年度診療実績!$A$7:$BL$70,27,TRUE),"")</f>
        <v>10</v>
      </c>
      <c r="AB9" s="1185">
        <f>IFERROR(VLOOKUP(別紙22診療実績とりまとめ!$A$9,前年度診療実績!$A$7:$BL$70,28,TRUE),"")</f>
        <v>0</v>
      </c>
      <c r="AC9" s="1185">
        <f>IFERROR(VLOOKUP(別紙22診療実績とりまとめ!$A$9,前年度診療実績!$A$7:$BL$70,29,TRUE),"")</f>
        <v>0</v>
      </c>
      <c r="AD9" s="1185">
        <f>IFERROR(VLOOKUP(別紙22診療実績とりまとめ!$A$9,前年度診療実績!$A$7:$BL$70,30,TRUE),"")</f>
        <v>23</v>
      </c>
      <c r="AE9" s="1185">
        <f>IFERROR(VLOOKUP(別紙22診療実績とりまとめ!$A$9,前年度診療実績!$A$7:$BL$70,31,TRUE),"")</f>
        <v>23</v>
      </c>
      <c r="AF9" s="1185">
        <f>IFERROR(VLOOKUP(別紙22診療実績とりまとめ!$A$9,前年度診療実績!$A$7:$BL$70,32,TRUE),"")</f>
        <v>1</v>
      </c>
      <c r="AG9" s="1185">
        <f>IFERROR(VLOOKUP(別紙22診療実績とりまとめ!$A$9,前年度診療実績!$A$7:$BL$70,33,TRUE),"")</f>
        <v>0</v>
      </c>
      <c r="AH9" s="1185">
        <f>IFERROR(VLOOKUP(別紙22診療実績とりまとめ!$A$9,前年度診療実績!$A$7:$BL$70,34,TRUE),"")</f>
        <v>0</v>
      </c>
      <c r="AI9" s="1185">
        <f>IFERROR(VLOOKUP(別紙22診療実績とりまとめ!$A$9,前年度診療実績!$A$7:$BL$70,35,TRUE),"")</f>
        <v>1</v>
      </c>
      <c r="AJ9" s="1185">
        <f>IFERROR(VLOOKUP(別紙22診療実績とりまとめ!$A$9,前年度診療実績!$A$7:$BL$70,36,TRUE),"")</f>
        <v>0</v>
      </c>
      <c r="AK9" s="1185">
        <f>IFERROR(VLOOKUP(別紙22診療実績とりまとめ!$A$9,前年度診療実績!$A$7:$BL$70,37,TRUE),"")</f>
        <v>0</v>
      </c>
      <c r="AL9" s="1185">
        <f>IFERROR(VLOOKUP(別紙22診療実績とりまとめ!$A$9,前年度診療実績!$A$7:$BL$70,38,TRUE),"")</f>
        <v>252</v>
      </c>
      <c r="AM9" s="1185">
        <f>IFERROR(VLOOKUP(別紙22診療実績とりまとめ!$A$9,前年度診療実績!$A$7:$BL$70,39,TRUE),"")</f>
        <v>252</v>
      </c>
      <c r="AN9" s="1185">
        <f>IFERROR(VLOOKUP(別紙22診療実績とりまとめ!$A$9,前年度診療実績!$A$7:$BL$70,40,TRUE),"")</f>
        <v>6</v>
      </c>
      <c r="AO9" s="1185">
        <f>IFERROR(VLOOKUP(別紙22診療実績とりまとめ!$A$9,前年度診療実績!$A$7:$BL$70,41,TRUE),"")</f>
        <v>10</v>
      </c>
      <c r="AP9" s="1185">
        <f>IFERROR(VLOOKUP(別紙22診療実績とりまとめ!$A$9,前年度診療実績!$A$7:$BL$70,42,TRUE),"")</f>
        <v>105</v>
      </c>
      <c r="AQ9" s="1185">
        <f>IFERROR(VLOOKUP(別紙22診療実績とりまとめ!$A$9,前年度診療実績!$A$7:$BL$70,43,TRUE),"")</f>
        <v>0</v>
      </c>
      <c r="AR9" s="1185">
        <f>IFERROR(VLOOKUP(別紙22診療実績とりまとめ!$A$9,前年度診療実績!$A$7:$BL$70,44,TRUE),"")</f>
        <v>0</v>
      </c>
      <c r="AS9" s="1185">
        <f>IFERROR(VLOOKUP(別紙22診療実績とりまとめ!$A$9,前年度診療実績!$A$7:$BL$70,45,TRUE),"")</f>
        <v>1</v>
      </c>
      <c r="AT9" s="1185">
        <f>IFERROR(VLOOKUP(別紙22診療実績とりまとめ!$A$9,前年度診療実績!$A$7:$BL$70,46,TRUE),"")</f>
        <v>50</v>
      </c>
      <c r="AU9" s="1185">
        <f>IFERROR(VLOOKUP(別紙22診療実績とりまとめ!$A$9,前年度診療実績!$A$7:$BL$70,47,TRUE),"")</f>
        <v>1</v>
      </c>
      <c r="AV9" s="1185">
        <f>IFERROR(VLOOKUP(別紙22診療実績とりまとめ!$A$9,前年度診療実績!$A$7:$BL$70,48,TRUE),"")</f>
        <v>2</v>
      </c>
      <c r="AW9" s="1185">
        <f>IFERROR(VLOOKUP(別紙22診療実績とりまとめ!$A$9,前年度診療実績!$A$7:$BL$70,49,TRUE),"")</f>
        <v>0</v>
      </c>
      <c r="AX9" s="1185">
        <f>IFERROR(VLOOKUP(別紙22診療実績とりまとめ!$A$9,前年度診療実績!$A$7:$BL$70,50,TRUE),"")</f>
        <v>0</v>
      </c>
      <c r="AY9" s="1185">
        <f>IFERROR(VLOOKUP(別紙22診療実績とりまとめ!$A$9,前年度診療実績!$A$7:$BL$70,51,TRUE),"")</f>
        <v>0</v>
      </c>
      <c r="AZ9" s="1185">
        <f>IFERROR(VLOOKUP(別紙22診療実績とりまとめ!$A$9,前年度診療実績!$A$7:$BL$70,52,TRUE),"")</f>
        <v>22</v>
      </c>
      <c r="BA9" s="1185">
        <f>IFERROR(VLOOKUP(別紙22診療実績とりまとめ!$A$9,前年度診療実績!$A$7:$BL$70,53,TRUE),"")</f>
        <v>31</v>
      </c>
      <c r="BB9" s="1185">
        <f>IFERROR(VLOOKUP(別紙22診療実績とりまとめ!$A$9,前年度診療実績!$A$7:$BL$70,54,TRUE),"")</f>
        <v>922</v>
      </c>
      <c r="BC9" s="1185">
        <f>IFERROR(VLOOKUP(別紙22診療実績とりまとめ!$A$9,前年度診療実績!$A$7:$BL$70,55,TRUE),"")</f>
        <v>240</v>
      </c>
      <c r="BD9" s="1185">
        <f>IFERROR(VLOOKUP(別紙22診療実績とりまとめ!$A$9,前年度診療実績!$A$7:$BL$70,56,TRUE),"")</f>
        <v>211</v>
      </c>
      <c r="BE9" s="1185">
        <f>IFERROR(VLOOKUP(別紙22診療実績とりまとめ!$A$9,前年度診療実績!$A$7:$BL$70,57,TRUE),"")</f>
        <v>22</v>
      </c>
      <c r="BF9" s="1185">
        <f>IFERROR(VLOOKUP(別紙22診療実績とりまとめ!$A$9,前年度診療実績!$A$7:$BL$70,58,TRUE),"")</f>
        <v>60</v>
      </c>
      <c r="BG9" s="1185">
        <f>IFERROR(VLOOKUP(別紙22診療実績とりまとめ!$A$9,前年度診療実績!$A$7:$BL$70,59,TRUE),"")</f>
        <v>3500</v>
      </c>
      <c r="BH9" s="1185">
        <f>IFERROR(VLOOKUP(別紙22診療実績とりまとめ!$A$9,前年度診療実績!$A$7:$BL$70,60,TRUE),"")</f>
        <v>78</v>
      </c>
      <c r="BI9" s="1185">
        <f>IFERROR(VLOOKUP(別紙22診療実績とりまとめ!$A$9,前年度診療実績!$A$7:$BL$70,61,TRUE),"")</f>
        <v>936</v>
      </c>
      <c r="BJ9" s="1185">
        <f>IFERROR(VLOOKUP(別紙22診療実績とりまとめ!$A$9,前年度診療実績!$A$7:$BL$70,62,TRUE),"")</f>
        <v>18</v>
      </c>
      <c r="BK9" s="1185">
        <f>IFERROR(VLOOKUP(別紙22診療実績とりまとめ!$A$9,前年度診療実績!$A$7:$BL$70,63,TRUE),"")</f>
        <v>216</v>
      </c>
      <c r="BL9" s="1186">
        <f>IFERROR(VLOOKUP(別紙22診療実績とりまとめ!$A$9,前年度診療実績!$A$7:$BL$70,64,TRUE),"")</f>
        <v>2</v>
      </c>
    </row>
    <row r="15" spans="1:64" ht="15" customHeight="1">
      <c r="C15" s="109"/>
    </row>
    <row r="16" spans="1:64">
      <c r="C16" s="109"/>
    </row>
    <row r="17" spans="3:3">
      <c r="C17" s="109"/>
    </row>
    <row r="18" spans="3:3">
      <c r="C18" s="109"/>
    </row>
    <row r="19" spans="3:3">
      <c r="C19" s="109"/>
    </row>
    <row r="20" spans="3:3">
      <c r="C20" s="109"/>
    </row>
    <row r="21" spans="3:3">
      <c r="C21" s="109"/>
    </row>
    <row r="22" spans="3:3">
      <c r="C22" s="109"/>
    </row>
    <row r="23" spans="3:3">
      <c r="C23" s="109"/>
    </row>
    <row r="24" spans="3:3">
      <c r="C24" s="109"/>
    </row>
    <row r="25" spans="3:3">
      <c r="C25" s="109"/>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0" zoomScaleNormal="50" zoomScaleSheetLayoutView="40" zoomScalePageLayoutView="50" workbookViewId="0">
      <pane xSplit="2" ySplit="6" topLeftCell="C60" activePane="bottomRight" state="frozen"/>
      <selection sqref="A1:W1"/>
      <selection pane="topRight" sqref="A1:W1"/>
      <selection pane="bottomLeft" sqref="A1:W1"/>
      <selection pane="bottomRight" activeCell="AT22" sqref="AS22:AT22"/>
    </sheetView>
  </sheetViews>
  <sheetFormatPr defaultColWidth="8.875" defaultRowHeight="14.25" outlineLevelCol="1"/>
  <cols>
    <col min="1" max="1" width="8.875" style="109"/>
    <col min="2" max="2" width="47.125" style="871" bestFit="1" customWidth="1"/>
    <col min="3" max="3" width="18" style="109" customWidth="1"/>
    <col min="4" max="4" width="13.375" style="872" customWidth="1"/>
    <col min="5" max="5" width="16.125" style="109" customWidth="1"/>
    <col min="6" max="6" width="15.875" style="109" customWidth="1"/>
    <col min="7" max="7" width="15.625" style="109" customWidth="1" outlineLevel="1"/>
    <col min="8" max="8" width="13.25" style="109" customWidth="1" outlineLevel="1"/>
    <col min="9" max="9" width="11.375" style="109" customWidth="1" outlineLevel="1"/>
    <col min="10" max="10" width="10.125" style="109" customWidth="1" outlineLevel="1"/>
    <col min="11" max="12" width="11.125" style="109" customWidth="1" outlineLevel="1"/>
    <col min="13" max="13" width="10.125" style="109" customWidth="1" outlineLevel="1"/>
    <col min="14" max="14" width="18.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37" width="11.5" style="109" customWidth="1" outlineLevel="1"/>
    <col min="38" max="39" width="16.375" style="109" customWidth="1" outlineLevel="1"/>
    <col min="40" max="43" width="11.5" style="109" customWidth="1" outlineLevel="1"/>
    <col min="44" max="44" width="15.125" style="109" customWidth="1"/>
    <col min="45" max="48" width="13.125" style="109" customWidth="1" outlineLevel="1"/>
    <col min="49" max="49" width="13.125" style="109" customWidth="1"/>
    <col min="50" max="53" width="13.125" style="109" customWidth="1" outlineLevel="1"/>
    <col min="54" max="54" width="15.625" style="109" customWidth="1" outlineLevel="1"/>
    <col min="55" max="55" width="12.375" style="109" customWidth="1"/>
    <col min="56" max="56" width="19.5" style="109" customWidth="1"/>
    <col min="57" max="57" width="12" style="109" customWidth="1"/>
    <col min="58" max="58" width="11.75" style="109" customWidth="1"/>
    <col min="59" max="59" width="15.625" style="109" customWidth="1"/>
    <col min="60" max="60" width="20.875" style="109" customWidth="1"/>
    <col min="61" max="61" width="17.75" style="109" customWidth="1"/>
    <col min="62" max="62" width="21.5" style="109" customWidth="1"/>
    <col min="63" max="63" width="15.375" style="109" customWidth="1"/>
    <col min="64" max="64" width="14.75" style="109" customWidth="1"/>
    <col min="65" max="16384" width="8.875" style="109"/>
  </cols>
  <sheetData>
    <row r="1" spans="1:64" ht="11.25" customHeight="1">
      <c r="B1" s="853"/>
      <c r="C1" s="852"/>
      <c r="D1" s="854"/>
      <c r="E1" s="852"/>
      <c r="F1" s="852"/>
      <c r="G1" s="852"/>
      <c r="H1" s="852"/>
      <c r="I1" s="852"/>
      <c r="J1" s="852"/>
      <c r="K1" s="852"/>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34.9" customHeight="1" thickBot="1">
      <c r="D2" s="109"/>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row>
    <row r="3" spans="1:64" s="862" customFormat="1" ht="43.15" customHeight="1" thickBot="1">
      <c r="A3" s="1894" t="s">
        <v>1712</v>
      </c>
      <c r="B3" s="1889" t="s">
        <v>1351</v>
      </c>
      <c r="C3" s="1890" t="s">
        <v>1352</v>
      </c>
      <c r="D3" s="1891"/>
      <c r="E3" s="1158" t="s">
        <v>1353</v>
      </c>
      <c r="F3" s="1890" t="s">
        <v>1448</v>
      </c>
      <c r="G3" s="1890"/>
      <c r="H3" s="1890"/>
      <c r="I3" s="1890"/>
      <c r="J3" s="1890"/>
      <c r="K3" s="1890"/>
      <c r="L3" s="1890"/>
      <c r="M3" s="1890"/>
      <c r="N3" s="1890"/>
      <c r="O3" s="1890"/>
      <c r="P3" s="1890"/>
      <c r="Q3" s="1890"/>
      <c r="R3" s="1890"/>
      <c r="S3" s="1890"/>
      <c r="T3" s="1890"/>
      <c r="U3" s="1890"/>
      <c r="V3" s="1890"/>
      <c r="W3" s="1890"/>
      <c r="X3" s="1890"/>
      <c r="Y3" s="1890"/>
      <c r="Z3" s="1890"/>
      <c r="AA3" s="1890"/>
      <c r="AB3" s="1890"/>
      <c r="AC3" s="1890"/>
      <c r="AD3" s="1890"/>
      <c r="AE3" s="1890"/>
      <c r="AF3" s="1890"/>
      <c r="AG3" s="1890"/>
      <c r="AH3" s="1890"/>
      <c r="AI3" s="1890"/>
      <c r="AJ3" s="1890"/>
      <c r="AK3" s="1158"/>
      <c r="AL3" s="1890" t="s">
        <v>1354</v>
      </c>
      <c r="AM3" s="1890"/>
      <c r="AN3" s="1890"/>
      <c r="AO3" s="1890"/>
      <c r="AP3" s="1890"/>
      <c r="AQ3" s="1890"/>
      <c r="AR3" s="1890"/>
      <c r="AS3" s="1890"/>
      <c r="AT3" s="1890"/>
      <c r="AU3" s="1890"/>
      <c r="AV3" s="1890"/>
      <c r="AW3" s="1890"/>
      <c r="AX3" s="1890"/>
      <c r="AY3" s="1890"/>
      <c r="AZ3" s="1890"/>
      <c r="BA3" s="1890"/>
      <c r="BB3" s="1158" t="s">
        <v>826</v>
      </c>
      <c r="BC3" s="1890" t="s">
        <v>1355</v>
      </c>
      <c r="BD3" s="1890"/>
      <c r="BE3" s="1890"/>
      <c r="BF3" s="1890"/>
      <c r="BG3" s="1158" t="s">
        <v>1356</v>
      </c>
      <c r="BH3" s="1890" t="s">
        <v>1357</v>
      </c>
      <c r="BI3" s="1890"/>
      <c r="BJ3" s="1890"/>
      <c r="BK3" s="1890"/>
      <c r="BL3" s="1158" t="s">
        <v>1608</v>
      </c>
    </row>
    <row r="4" spans="1:64" s="862" customFormat="1" ht="43.15" customHeight="1" thickBot="1">
      <c r="A4" s="1894"/>
      <c r="B4" s="1889"/>
      <c r="C4" s="1890" t="s">
        <v>1449</v>
      </c>
      <c r="D4" s="1890" t="s">
        <v>1450</v>
      </c>
      <c r="E4" s="1890" t="s">
        <v>1609</v>
      </c>
      <c r="F4" s="1890" t="s">
        <v>1610</v>
      </c>
      <c r="G4" s="1890" t="s">
        <v>1360</v>
      </c>
      <c r="H4" s="1890"/>
      <c r="I4" s="1890"/>
      <c r="J4" s="1890" t="s">
        <v>1361</v>
      </c>
      <c r="K4" s="1890"/>
      <c r="L4" s="1890"/>
      <c r="M4" s="1890"/>
      <c r="N4" s="1890"/>
      <c r="O4" s="1890" t="s">
        <v>1362</v>
      </c>
      <c r="P4" s="1890"/>
      <c r="Q4" s="1890"/>
      <c r="R4" s="1890"/>
      <c r="S4" s="1890" t="s">
        <v>1363</v>
      </c>
      <c r="T4" s="1890"/>
      <c r="U4" s="1890"/>
      <c r="V4" s="1890"/>
      <c r="W4" s="1890"/>
      <c r="X4" s="1890" t="s">
        <v>1364</v>
      </c>
      <c r="Y4" s="1890"/>
      <c r="Z4" s="1890"/>
      <c r="AA4" s="1890"/>
      <c r="AB4" s="1890"/>
      <c r="AC4" s="1890" t="s">
        <v>1452</v>
      </c>
      <c r="AD4" s="1890"/>
      <c r="AE4" s="1890"/>
      <c r="AF4" s="1890" t="s">
        <v>1453</v>
      </c>
      <c r="AG4" s="1890"/>
      <c r="AH4" s="1158" t="s">
        <v>1454</v>
      </c>
      <c r="AI4" s="1890" t="s">
        <v>1455</v>
      </c>
      <c r="AJ4" s="1890"/>
      <c r="AK4" s="1890"/>
      <c r="AL4" s="1890" t="s">
        <v>1365</v>
      </c>
      <c r="AM4" s="1890" t="s">
        <v>1366</v>
      </c>
      <c r="AN4" s="1890"/>
      <c r="AO4" s="1890"/>
      <c r="AP4" s="1890"/>
      <c r="AQ4" s="1890"/>
      <c r="AR4" s="1890"/>
      <c r="AS4" s="1890"/>
      <c r="AT4" s="1890" t="s">
        <v>1367</v>
      </c>
      <c r="AU4" s="1890"/>
      <c r="AV4" s="1890"/>
      <c r="AW4" s="1890"/>
      <c r="AX4" s="1890"/>
      <c r="AY4" s="1890"/>
      <c r="AZ4" s="1890"/>
      <c r="BA4" s="1890"/>
      <c r="BB4" s="1890" t="s">
        <v>1611</v>
      </c>
      <c r="BC4" s="1890" t="s">
        <v>1612</v>
      </c>
      <c r="BD4" s="1890" t="s">
        <v>1370</v>
      </c>
      <c r="BE4" s="1890"/>
      <c r="BF4" s="1890"/>
      <c r="BG4" s="1890" t="s">
        <v>1456</v>
      </c>
      <c r="BH4" s="1890" t="s">
        <v>1457</v>
      </c>
      <c r="BI4" s="1890"/>
      <c r="BJ4" s="1890" t="s">
        <v>1458</v>
      </c>
      <c r="BK4" s="1890"/>
      <c r="BL4" s="1893" t="s">
        <v>1613</v>
      </c>
    </row>
    <row r="5" spans="1:64" s="862" customFormat="1" ht="43.15" customHeight="1" thickBot="1">
      <c r="A5" s="1894"/>
      <c r="B5" s="1889"/>
      <c r="C5" s="1890"/>
      <c r="D5" s="1890"/>
      <c r="E5" s="1890"/>
      <c r="F5" s="1890"/>
      <c r="G5" s="1892" t="s">
        <v>1372</v>
      </c>
      <c r="H5" s="1892" t="s">
        <v>1459</v>
      </c>
      <c r="I5" s="1892"/>
      <c r="J5" s="1892" t="s">
        <v>1374</v>
      </c>
      <c r="K5" s="1892" t="s">
        <v>1375</v>
      </c>
      <c r="L5" s="1892"/>
      <c r="M5" s="1892" t="s">
        <v>1376</v>
      </c>
      <c r="N5" s="1892" t="s">
        <v>1377</v>
      </c>
      <c r="O5" s="1892" t="s">
        <v>1378</v>
      </c>
      <c r="P5" s="1892" t="s">
        <v>1379</v>
      </c>
      <c r="Q5" s="1892"/>
      <c r="R5" s="1892" t="s">
        <v>1380</v>
      </c>
      <c r="S5" s="1892" t="s">
        <v>1378</v>
      </c>
      <c r="T5" s="1892" t="s">
        <v>1381</v>
      </c>
      <c r="U5" s="1892"/>
      <c r="V5" s="1892" t="s">
        <v>1382</v>
      </c>
      <c r="W5" s="1892" t="s">
        <v>1383</v>
      </c>
      <c r="X5" s="1892" t="s">
        <v>1384</v>
      </c>
      <c r="Y5" s="1892" t="s">
        <v>1385</v>
      </c>
      <c r="Z5" s="1892" t="s">
        <v>1386</v>
      </c>
      <c r="AA5" s="1892" t="s">
        <v>1387</v>
      </c>
      <c r="AB5" s="1892" t="s">
        <v>1460</v>
      </c>
      <c r="AC5" s="1892" t="s">
        <v>1461</v>
      </c>
      <c r="AD5" s="1892" t="s">
        <v>1462</v>
      </c>
      <c r="AE5" s="1892"/>
      <c r="AF5" s="1892" t="s">
        <v>1372</v>
      </c>
      <c r="AG5" s="1892" t="s">
        <v>1373</v>
      </c>
      <c r="AH5" s="1892" t="s">
        <v>1372</v>
      </c>
      <c r="AI5" s="1892" t="s">
        <v>1461</v>
      </c>
      <c r="AJ5" s="1892" t="s">
        <v>1462</v>
      </c>
      <c r="AK5" s="1892"/>
      <c r="AL5" s="1890"/>
      <c r="AM5" s="1892" t="s">
        <v>1388</v>
      </c>
      <c r="AN5" s="1892" t="s">
        <v>1389</v>
      </c>
      <c r="AO5" s="1892" t="s">
        <v>1390</v>
      </c>
      <c r="AP5" s="1892" t="s">
        <v>1391</v>
      </c>
      <c r="AQ5" s="1892" t="s">
        <v>1392</v>
      </c>
      <c r="AR5" s="1892" t="s">
        <v>1393</v>
      </c>
      <c r="AS5" s="1892" t="s">
        <v>1394</v>
      </c>
      <c r="AT5" s="1892" t="s">
        <v>1395</v>
      </c>
      <c r="AU5" s="1892" t="s">
        <v>1396</v>
      </c>
      <c r="AV5" s="1892" t="s">
        <v>1397</v>
      </c>
      <c r="AW5" s="1892" t="s">
        <v>1398</v>
      </c>
      <c r="AX5" s="1892" t="s">
        <v>1463</v>
      </c>
      <c r="AY5" s="1892" t="s">
        <v>1399</v>
      </c>
      <c r="AZ5" s="1892" t="s">
        <v>1464</v>
      </c>
      <c r="BA5" s="1892" t="s">
        <v>1465</v>
      </c>
      <c r="BB5" s="1890"/>
      <c r="BC5" s="1890"/>
      <c r="BD5" s="1890" t="s">
        <v>1400</v>
      </c>
      <c r="BE5" s="1890" t="s">
        <v>1401</v>
      </c>
      <c r="BF5" s="1890" t="s">
        <v>1402</v>
      </c>
      <c r="BG5" s="1890"/>
      <c r="BH5" s="1892" t="s">
        <v>1466</v>
      </c>
      <c r="BI5" s="1892" t="s">
        <v>1467</v>
      </c>
      <c r="BJ5" s="1892" t="s">
        <v>1468</v>
      </c>
      <c r="BK5" s="1892" t="s">
        <v>1467</v>
      </c>
      <c r="BL5" s="1893"/>
    </row>
    <row r="6" spans="1:64" s="862" customFormat="1" ht="87" customHeight="1" thickBot="1">
      <c r="A6" s="1894"/>
      <c r="B6" s="1889"/>
      <c r="C6" s="1890"/>
      <c r="D6" s="1890"/>
      <c r="E6" s="1890"/>
      <c r="F6" s="1890"/>
      <c r="G6" s="1892"/>
      <c r="H6" s="1159"/>
      <c r="I6" s="1159" t="s">
        <v>1469</v>
      </c>
      <c r="J6" s="1892"/>
      <c r="K6" s="1159"/>
      <c r="L6" s="1159" t="s">
        <v>1469</v>
      </c>
      <c r="M6" s="1892"/>
      <c r="N6" s="1892"/>
      <c r="O6" s="1892"/>
      <c r="P6" s="1159"/>
      <c r="Q6" s="1159" t="s">
        <v>1469</v>
      </c>
      <c r="R6" s="1892"/>
      <c r="S6" s="1892"/>
      <c r="T6" s="1159"/>
      <c r="U6" s="1159" t="s">
        <v>1469</v>
      </c>
      <c r="V6" s="1892"/>
      <c r="W6" s="1892"/>
      <c r="X6" s="1892"/>
      <c r="Y6" s="1892"/>
      <c r="Z6" s="1892"/>
      <c r="AA6" s="1892"/>
      <c r="AB6" s="1892"/>
      <c r="AC6" s="1892"/>
      <c r="AD6" s="1159"/>
      <c r="AE6" s="1159" t="s">
        <v>1469</v>
      </c>
      <c r="AF6" s="1892"/>
      <c r="AG6" s="1892"/>
      <c r="AH6" s="1892"/>
      <c r="AI6" s="1892"/>
      <c r="AJ6" s="1159"/>
      <c r="AK6" s="1159" t="s">
        <v>1469</v>
      </c>
      <c r="AL6" s="1890"/>
      <c r="AM6" s="1892"/>
      <c r="AN6" s="1892"/>
      <c r="AO6" s="1892"/>
      <c r="AP6" s="1892"/>
      <c r="AQ6" s="1892"/>
      <c r="AR6" s="1892"/>
      <c r="AS6" s="1892"/>
      <c r="AT6" s="1892"/>
      <c r="AU6" s="1892"/>
      <c r="AV6" s="1892"/>
      <c r="AW6" s="1892"/>
      <c r="AX6" s="1892"/>
      <c r="AY6" s="1892"/>
      <c r="AZ6" s="1892"/>
      <c r="BA6" s="1892"/>
      <c r="BB6" s="1890"/>
      <c r="BC6" s="1890"/>
      <c r="BD6" s="1890"/>
      <c r="BE6" s="1890"/>
      <c r="BF6" s="1890"/>
      <c r="BG6" s="1890"/>
      <c r="BH6" s="1892"/>
      <c r="BI6" s="1892"/>
      <c r="BJ6" s="1892"/>
      <c r="BK6" s="1892"/>
      <c r="BL6" s="1893"/>
    </row>
    <row r="7" spans="1:64" s="1122" customFormat="1" ht="132" customHeight="1" thickBot="1">
      <c r="A7" s="1160">
        <v>1</v>
      </c>
      <c r="B7" s="1126" t="s">
        <v>1614</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2" customFormat="1" ht="132" customHeight="1" thickBot="1">
      <c r="A8" s="1160">
        <v>2</v>
      </c>
      <c r="B8" s="1126" t="s">
        <v>1615</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2" customFormat="1" ht="129.94999999999999" customHeight="1" thickBot="1">
      <c r="A9" s="1160">
        <v>3</v>
      </c>
      <c r="B9" s="1126" t="s">
        <v>1616</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2" customFormat="1" ht="129.94999999999999" customHeight="1" thickBot="1">
      <c r="A10" s="1160">
        <v>4</v>
      </c>
      <c r="B10" s="1138" t="s">
        <v>1617</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2" customFormat="1" ht="129.94999999999999" customHeight="1" thickBot="1">
      <c r="A11" s="1160">
        <v>5</v>
      </c>
      <c r="B11" s="1138" t="s">
        <v>1618</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2" customFormat="1" ht="129.94999999999999" customHeight="1" thickBot="1">
      <c r="A12" s="1160">
        <v>6</v>
      </c>
      <c r="B12" s="1138" t="s">
        <v>1619</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2" customFormat="1" ht="129.94999999999999" customHeight="1" thickBot="1">
      <c r="A13" s="1160">
        <v>7</v>
      </c>
      <c r="B13" s="1138" t="s">
        <v>1620</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2" customFormat="1" ht="129.94999999999999" customHeight="1" thickBot="1">
      <c r="A14" s="1160">
        <v>8</v>
      </c>
      <c r="B14" s="1138" t="s">
        <v>1621</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2" customFormat="1" ht="132" customHeight="1" thickBot="1">
      <c r="A15" s="1160">
        <v>9</v>
      </c>
      <c r="B15" s="1126" t="s">
        <v>1622</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2" customFormat="1" ht="129.94999999999999" customHeight="1" thickBot="1">
      <c r="A16" s="1160">
        <v>10</v>
      </c>
      <c r="B16" s="1126" t="s">
        <v>1623</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2" customFormat="1" ht="129.94999999999999" customHeight="1" thickBot="1">
      <c r="A17" s="1160">
        <v>11</v>
      </c>
      <c r="B17" s="1138" t="s">
        <v>1624</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2" customFormat="1" ht="129.94999999999999" customHeight="1" thickBot="1">
      <c r="A18" s="1160">
        <v>12</v>
      </c>
      <c r="B18" s="1126" t="s">
        <v>1625</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2" customFormat="1" ht="129.94999999999999" customHeight="1" thickBot="1">
      <c r="A19" s="1160">
        <v>13</v>
      </c>
      <c r="B19" s="1126" t="s">
        <v>1626</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2" customFormat="1" ht="132" customHeight="1" thickBot="1">
      <c r="A20" s="1160">
        <v>14</v>
      </c>
      <c r="B20" s="1126" t="s">
        <v>1627</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2" customFormat="1" ht="129.94999999999999" customHeight="1" thickBot="1">
      <c r="A21" s="1160">
        <v>15</v>
      </c>
      <c r="B21" s="1126" t="s">
        <v>1628</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2" customFormat="1" ht="129.94999999999999" customHeight="1" thickBot="1">
      <c r="A22" s="1160">
        <v>16</v>
      </c>
      <c r="B22" s="1126" t="s">
        <v>1629</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2" customFormat="1" ht="129.94999999999999" customHeight="1" thickBot="1">
      <c r="A23" s="1160">
        <v>17</v>
      </c>
      <c r="B23" s="1126" t="s">
        <v>1630</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2" customFormat="1" ht="129.94999999999999" customHeight="1" thickBot="1">
      <c r="A24" s="1160">
        <v>18</v>
      </c>
      <c r="B24" s="1126" t="s">
        <v>1631</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2" customFormat="1" ht="132" customHeight="1" thickBot="1">
      <c r="A25" s="1160">
        <v>19</v>
      </c>
      <c r="B25" s="1126" t="s">
        <v>1632</v>
      </c>
      <c r="C25" s="1127">
        <v>18</v>
      </c>
      <c r="D25" s="1148">
        <v>10</v>
      </c>
      <c r="E25" s="1127">
        <v>0</v>
      </c>
      <c r="F25" s="1149">
        <v>0</v>
      </c>
      <c r="G25" s="1129">
        <v>15</v>
      </c>
      <c r="H25" s="1129">
        <v>126</v>
      </c>
      <c r="I25" s="1129">
        <v>0</v>
      </c>
      <c r="J25" s="1129">
        <v>16</v>
      </c>
      <c r="K25" s="1129">
        <v>15</v>
      </c>
      <c r="L25" s="1129">
        <v>0</v>
      </c>
      <c r="M25" s="1129">
        <v>0</v>
      </c>
      <c r="N25" s="1129">
        <v>58</v>
      </c>
      <c r="O25" s="1129">
        <v>58</v>
      </c>
      <c r="P25" s="1129">
        <v>7</v>
      </c>
      <c r="Q25" s="1129">
        <v>0</v>
      </c>
      <c r="R25" s="1129">
        <v>3</v>
      </c>
      <c r="S25" s="1129">
        <v>24</v>
      </c>
      <c r="T25" s="1127">
        <v>9</v>
      </c>
      <c r="U25" s="1127">
        <v>0</v>
      </c>
      <c r="V25" s="1127">
        <v>276</v>
      </c>
      <c r="W25" s="1127">
        <v>301</v>
      </c>
      <c r="X25" s="1127">
        <v>1</v>
      </c>
      <c r="Y25" s="1127">
        <v>49</v>
      </c>
      <c r="Z25" s="1127">
        <v>109</v>
      </c>
      <c r="AA25" s="1127">
        <v>0</v>
      </c>
      <c r="AB25" s="1127">
        <v>0</v>
      </c>
      <c r="AC25" s="1127">
        <v>4</v>
      </c>
      <c r="AD25" s="1127">
        <v>36</v>
      </c>
      <c r="AE25" s="1127">
        <v>6</v>
      </c>
      <c r="AF25" s="1127">
        <v>18</v>
      </c>
      <c r="AG25" s="1127">
        <v>33</v>
      </c>
      <c r="AH25" s="1127">
        <v>2</v>
      </c>
      <c r="AI25" s="1127">
        <v>8</v>
      </c>
      <c r="AJ25" s="1127">
        <v>78</v>
      </c>
      <c r="AK25" s="1127">
        <v>40</v>
      </c>
      <c r="AL25" s="1127">
        <v>1287</v>
      </c>
      <c r="AM25" s="1127">
        <v>274</v>
      </c>
      <c r="AN25" s="1127">
        <v>240</v>
      </c>
      <c r="AO25" s="1127">
        <v>77</v>
      </c>
      <c r="AP25" s="1127">
        <v>164</v>
      </c>
      <c r="AQ25" s="1127">
        <v>7639</v>
      </c>
      <c r="AR25" s="1127">
        <v>132</v>
      </c>
      <c r="AS25" s="1127">
        <v>1584</v>
      </c>
      <c r="AT25" s="1127">
        <v>375</v>
      </c>
      <c r="AU25" s="1127">
        <v>4500</v>
      </c>
      <c r="AV25" s="1127">
        <v>19</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2" customFormat="1" ht="132" customHeight="1" thickBot="1">
      <c r="A26" s="1160">
        <v>20</v>
      </c>
      <c r="B26" s="1126" t="s">
        <v>1633</v>
      </c>
      <c r="C26" s="1127">
        <v>8</v>
      </c>
      <c r="D26" s="1151">
        <v>9</v>
      </c>
      <c r="E26" s="1127">
        <v>0</v>
      </c>
      <c r="F26" s="1149">
        <v>0</v>
      </c>
      <c r="G26" s="1129">
        <v>20</v>
      </c>
      <c r="H26" s="1129">
        <v>233</v>
      </c>
      <c r="I26" s="1129">
        <v>0</v>
      </c>
      <c r="J26" s="1129">
        <v>4</v>
      </c>
      <c r="K26" s="1129">
        <v>14</v>
      </c>
      <c r="L26" s="1129">
        <v>1</v>
      </c>
      <c r="M26" s="1129">
        <v>0</v>
      </c>
      <c r="N26" s="1129">
        <v>22</v>
      </c>
      <c r="O26" s="1129">
        <v>22</v>
      </c>
      <c r="P26" s="1129">
        <v>1</v>
      </c>
      <c r="Q26" s="1129">
        <v>0</v>
      </c>
      <c r="R26" s="1129">
        <v>0</v>
      </c>
      <c r="S26" s="1129">
        <v>14</v>
      </c>
      <c r="T26" s="1127">
        <v>2</v>
      </c>
      <c r="U26" s="1127">
        <v>0</v>
      </c>
      <c r="V26" s="1127">
        <v>429</v>
      </c>
      <c r="W26" s="1127">
        <v>426</v>
      </c>
      <c r="X26" s="1127">
        <v>0</v>
      </c>
      <c r="Y26" s="1127">
        <v>70</v>
      </c>
      <c r="Z26" s="1127">
        <v>99</v>
      </c>
      <c r="AA26" s="1127">
        <v>0</v>
      </c>
      <c r="AB26" s="1127">
        <v>0</v>
      </c>
      <c r="AC26" s="1127">
        <v>3</v>
      </c>
      <c r="AD26" s="1127">
        <v>78</v>
      </c>
      <c r="AE26" s="1127">
        <v>8</v>
      </c>
      <c r="AF26" s="1127">
        <v>9</v>
      </c>
      <c r="AG26" s="1127">
        <v>11</v>
      </c>
      <c r="AH26" s="1127">
        <v>0</v>
      </c>
      <c r="AI26" s="1127">
        <v>0</v>
      </c>
      <c r="AJ26" s="1127">
        <v>126</v>
      </c>
      <c r="AK26" s="1127">
        <v>26</v>
      </c>
      <c r="AL26" s="1127">
        <v>3761</v>
      </c>
      <c r="AM26" s="1127">
        <v>184</v>
      </c>
      <c r="AN26" s="1127">
        <v>129</v>
      </c>
      <c r="AO26" s="1127">
        <v>110</v>
      </c>
      <c r="AP26" s="1127">
        <v>44</v>
      </c>
      <c r="AQ26" s="1127">
        <v>4507</v>
      </c>
      <c r="AR26" s="1127">
        <v>73</v>
      </c>
      <c r="AS26" s="1127">
        <v>876</v>
      </c>
      <c r="AT26" s="1127">
        <v>95</v>
      </c>
      <c r="AU26" s="1127">
        <v>1140</v>
      </c>
      <c r="AV26" s="1127">
        <v>9.6</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2" customFormat="1" ht="129.94999999999999" customHeight="1" thickBot="1">
      <c r="A27" s="1160">
        <v>21</v>
      </c>
      <c r="B27" s="1138" t="s">
        <v>1634</v>
      </c>
      <c r="C27" s="1127">
        <v>5</v>
      </c>
      <c r="D27" s="1136">
        <v>6</v>
      </c>
      <c r="E27" s="1127">
        <v>2</v>
      </c>
      <c r="F27" s="1149">
        <v>7</v>
      </c>
      <c r="G27" s="1129">
        <v>2</v>
      </c>
      <c r="H27" s="1129">
        <v>17</v>
      </c>
      <c r="I27" s="1129">
        <v>0</v>
      </c>
      <c r="J27" s="1129">
        <v>0</v>
      </c>
      <c r="K27" s="1129">
        <v>0</v>
      </c>
      <c r="L27" s="1129">
        <v>0</v>
      </c>
      <c r="M27" s="1129">
        <v>0</v>
      </c>
      <c r="N27" s="1129">
        <v>27</v>
      </c>
      <c r="O27" s="1129">
        <v>27</v>
      </c>
      <c r="P27" s="1129">
        <v>0</v>
      </c>
      <c r="Q27" s="1129">
        <v>1</v>
      </c>
      <c r="R27" s="1129">
        <v>8</v>
      </c>
      <c r="S27" s="1129">
        <v>10</v>
      </c>
      <c r="T27" s="1127">
        <v>2</v>
      </c>
      <c r="U27" s="1127">
        <v>2</v>
      </c>
      <c r="V27" s="1127">
        <v>155</v>
      </c>
      <c r="W27" s="1127">
        <v>155</v>
      </c>
      <c r="X27" s="1127">
        <v>0</v>
      </c>
      <c r="Y27" s="1127">
        <v>0</v>
      </c>
      <c r="Z27" s="1127">
        <v>0</v>
      </c>
      <c r="AA27" s="1127">
        <v>0</v>
      </c>
      <c r="AB27" s="1127">
        <v>0</v>
      </c>
      <c r="AC27" s="1127">
        <v>0</v>
      </c>
      <c r="AD27" s="1127">
        <v>22</v>
      </c>
      <c r="AE27" s="1127">
        <v>3</v>
      </c>
      <c r="AF27" s="1127">
        <v>0</v>
      </c>
      <c r="AG27" s="1127">
        <v>5</v>
      </c>
      <c r="AH27" s="1127">
        <v>0</v>
      </c>
      <c r="AI27" s="1127">
        <v>1</v>
      </c>
      <c r="AJ27" s="1127">
        <v>7</v>
      </c>
      <c r="AK27" s="1127">
        <v>32</v>
      </c>
      <c r="AL27" s="1127">
        <v>878</v>
      </c>
      <c r="AM27" s="1127">
        <v>36</v>
      </c>
      <c r="AN27" s="1127">
        <v>33</v>
      </c>
      <c r="AO27" s="1127">
        <v>11</v>
      </c>
      <c r="AP27" s="1127">
        <v>9</v>
      </c>
      <c r="AQ27" s="1127">
        <v>203</v>
      </c>
      <c r="AR27" s="1127">
        <v>33</v>
      </c>
      <c r="AS27" s="1127">
        <v>396</v>
      </c>
      <c r="AT27" s="1127">
        <v>59</v>
      </c>
      <c r="AU27" s="1127">
        <v>708</v>
      </c>
      <c r="AV27" s="1127">
        <v>12</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2" customFormat="1" ht="129.94999999999999" customHeight="1" thickBot="1">
      <c r="A28" s="1160">
        <v>22</v>
      </c>
      <c r="B28" s="1126" t="s">
        <v>1635</v>
      </c>
      <c r="C28" s="1127">
        <v>0</v>
      </c>
      <c r="D28" s="1136">
        <v>0</v>
      </c>
      <c r="E28" s="1127">
        <v>0</v>
      </c>
      <c r="F28" s="1149">
        <v>0</v>
      </c>
      <c r="G28" s="1129">
        <v>0</v>
      </c>
      <c r="H28" s="1129">
        <v>5</v>
      </c>
      <c r="I28" s="1129">
        <v>0</v>
      </c>
      <c r="J28" s="1129">
        <v>0</v>
      </c>
      <c r="K28" s="1129">
        <v>0</v>
      </c>
      <c r="L28" s="1129">
        <v>0</v>
      </c>
      <c r="M28" s="1129">
        <v>0</v>
      </c>
      <c r="N28" s="1129">
        <v>0</v>
      </c>
      <c r="O28" s="1129">
        <v>0</v>
      </c>
      <c r="P28" s="1129">
        <v>0</v>
      </c>
      <c r="Q28" s="1129">
        <v>0</v>
      </c>
      <c r="R28" s="1129">
        <v>0</v>
      </c>
      <c r="S28" s="1129">
        <v>0</v>
      </c>
      <c r="T28" s="1127">
        <v>0</v>
      </c>
      <c r="U28" s="1127">
        <v>0</v>
      </c>
      <c r="V28" s="1127">
        <v>24</v>
      </c>
      <c r="W28" s="1127">
        <v>49</v>
      </c>
      <c r="X28" s="1127">
        <v>6</v>
      </c>
      <c r="Y28" s="1127">
        <v>43</v>
      </c>
      <c r="Z28" s="1127">
        <v>0</v>
      </c>
      <c r="AA28" s="1127">
        <v>0</v>
      </c>
      <c r="AB28" s="1127">
        <v>0</v>
      </c>
      <c r="AC28" s="1127">
        <v>0</v>
      </c>
      <c r="AD28" s="1127">
        <v>4</v>
      </c>
      <c r="AE28" s="1127">
        <v>0</v>
      </c>
      <c r="AF28" s="1127">
        <v>0</v>
      </c>
      <c r="AG28" s="1127">
        <v>5</v>
      </c>
      <c r="AH28" s="1127">
        <v>0</v>
      </c>
      <c r="AI28" s="1127">
        <v>0</v>
      </c>
      <c r="AJ28" s="1127">
        <v>5</v>
      </c>
      <c r="AK28" s="1127">
        <v>3</v>
      </c>
      <c r="AL28" s="1127">
        <v>519</v>
      </c>
      <c r="AM28" s="1127">
        <v>80</v>
      </c>
      <c r="AN28" s="1127">
        <v>60</v>
      </c>
      <c r="AO28" s="1127">
        <v>10</v>
      </c>
      <c r="AP28" s="1127">
        <v>65</v>
      </c>
      <c r="AQ28" s="1127">
        <v>272</v>
      </c>
      <c r="AR28" s="1127">
        <v>167</v>
      </c>
      <c r="AS28" s="1127">
        <v>2004</v>
      </c>
      <c r="AT28" s="1127">
        <v>137</v>
      </c>
      <c r="AU28" s="1127">
        <v>1644</v>
      </c>
      <c r="AV28" s="1127">
        <v>3</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2" customFormat="1" ht="129.94999999999999" customHeight="1" thickBot="1">
      <c r="A29" s="1160">
        <v>23</v>
      </c>
      <c r="B29" s="1126" t="s">
        <v>1636</v>
      </c>
      <c r="C29" s="1127">
        <v>7</v>
      </c>
      <c r="D29" s="1136">
        <v>14</v>
      </c>
      <c r="E29" s="1127">
        <v>3</v>
      </c>
      <c r="F29" s="1149">
        <v>0</v>
      </c>
      <c r="G29" s="1129">
        <v>3</v>
      </c>
      <c r="H29" s="1129">
        <v>118</v>
      </c>
      <c r="I29" s="1129">
        <v>0</v>
      </c>
      <c r="J29" s="1129">
        <v>11</v>
      </c>
      <c r="K29" s="1129">
        <v>17</v>
      </c>
      <c r="L29" s="1129">
        <v>2</v>
      </c>
      <c r="M29" s="1129">
        <v>1</v>
      </c>
      <c r="N29" s="1129">
        <v>1</v>
      </c>
      <c r="O29" s="1129">
        <v>9</v>
      </c>
      <c r="P29" s="1129">
        <v>4</v>
      </c>
      <c r="Q29" s="1129">
        <v>1</v>
      </c>
      <c r="R29" s="1129">
        <v>0</v>
      </c>
      <c r="S29" s="1129">
        <v>14</v>
      </c>
      <c r="T29" s="1127">
        <v>3</v>
      </c>
      <c r="U29" s="1127">
        <v>0</v>
      </c>
      <c r="V29" s="1127">
        <v>266</v>
      </c>
      <c r="W29" s="1127">
        <v>266</v>
      </c>
      <c r="X29" s="1127">
        <v>19</v>
      </c>
      <c r="Y29" s="1127">
        <v>23</v>
      </c>
      <c r="Z29" s="1127">
        <v>42</v>
      </c>
      <c r="AA29" s="1127">
        <v>0</v>
      </c>
      <c r="AB29" s="1127">
        <v>0</v>
      </c>
      <c r="AC29" s="1127">
        <v>0</v>
      </c>
      <c r="AD29" s="1127">
        <v>93</v>
      </c>
      <c r="AE29" s="1127">
        <v>2</v>
      </c>
      <c r="AF29" s="1127">
        <v>1</v>
      </c>
      <c r="AG29" s="1127">
        <v>10</v>
      </c>
      <c r="AH29" s="1127">
        <v>0</v>
      </c>
      <c r="AI29" s="1127">
        <v>5</v>
      </c>
      <c r="AJ29" s="1127">
        <v>67</v>
      </c>
      <c r="AK29" s="1127">
        <v>30</v>
      </c>
      <c r="AL29" s="1127">
        <v>766</v>
      </c>
      <c r="AM29" s="1127">
        <v>126</v>
      </c>
      <c r="AN29" s="1127">
        <v>82</v>
      </c>
      <c r="AO29" s="1127">
        <v>45</v>
      </c>
      <c r="AP29" s="1127">
        <v>52</v>
      </c>
      <c r="AQ29" s="1127">
        <v>446</v>
      </c>
      <c r="AR29" s="1127">
        <v>40</v>
      </c>
      <c r="AS29" s="1127">
        <v>480</v>
      </c>
      <c r="AT29" s="1127">
        <v>55</v>
      </c>
      <c r="AU29" s="1127">
        <v>660</v>
      </c>
      <c r="AV29" s="1127">
        <v>2</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2" customFormat="1" ht="129.94999999999999" customHeight="1" thickBot="1">
      <c r="A30" s="1160">
        <v>24</v>
      </c>
      <c r="B30" s="1126" t="s">
        <v>1637</v>
      </c>
      <c r="C30" s="1127">
        <v>2</v>
      </c>
      <c r="D30" s="1152">
        <v>0</v>
      </c>
      <c r="E30" s="1127">
        <v>0</v>
      </c>
      <c r="F30" s="1149">
        <v>0</v>
      </c>
      <c r="G30" s="1129">
        <v>3</v>
      </c>
      <c r="H30" s="1129">
        <v>27</v>
      </c>
      <c r="I30" s="1129">
        <v>0</v>
      </c>
      <c r="J30" s="1129">
        <v>2</v>
      </c>
      <c r="K30" s="1129">
        <v>0</v>
      </c>
      <c r="L30" s="1129">
        <v>0</v>
      </c>
      <c r="M30" s="1129">
        <v>0</v>
      </c>
      <c r="N30" s="1129">
        <v>0</v>
      </c>
      <c r="O30" s="1129">
        <v>0</v>
      </c>
      <c r="P30" s="1129">
        <v>0</v>
      </c>
      <c r="Q30" s="1129">
        <v>0</v>
      </c>
      <c r="R30" s="1129">
        <v>0</v>
      </c>
      <c r="S30" s="1129">
        <v>1</v>
      </c>
      <c r="T30" s="1127">
        <v>0</v>
      </c>
      <c r="U30" s="1127">
        <v>0</v>
      </c>
      <c r="V30" s="1127">
        <v>0</v>
      </c>
      <c r="W30" s="1127">
        <v>0</v>
      </c>
      <c r="X30" s="1127">
        <v>0</v>
      </c>
      <c r="Y30" s="1127">
        <v>0</v>
      </c>
      <c r="Z30" s="1127">
        <v>0</v>
      </c>
      <c r="AA30" s="1127">
        <v>0</v>
      </c>
      <c r="AB30" s="1127">
        <v>0</v>
      </c>
      <c r="AC30" s="1127">
        <v>0</v>
      </c>
      <c r="AD30" s="1127">
        <v>0</v>
      </c>
      <c r="AE30" s="1127">
        <v>0</v>
      </c>
      <c r="AF30" s="1127">
        <v>0</v>
      </c>
      <c r="AG30" s="1127">
        <v>0</v>
      </c>
      <c r="AH30" s="1127">
        <v>0</v>
      </c>
      <c r="AI30" s="1127">
        <v>0</v>
      </c>
      <c r="AJ30" s="1127">
        <v>0</v>
      </c>
      <c r="AK30" s="1127">
        <v>0</v>
      </c>
      <c r="AL30" s="1127">
        <v>427</v>
      </c>
      <c r="AM30" s="1127">
        <v>35</v>
      </c>
      <c r="AN30" s="1127">
        <v>28</v>
      </c>
      <c r="AO30" s="1127">
        <v>7</v>
      </c>
      <c r="AP30" s="1127">
        <v>2</v>
      </c>
      <c r="AQ30" s="1127">
        <v>39</v>
      </c>
      <c r="AR30" s="1127">
        <v>21</v>
      </c>
      <c r="AS30" s="1127">
        <v>252</v>
      </c>
      <c r="AT30" s="1127">
        <v>18</v>
      </c>
      <c r="AU30" s="1127">
        <v>216</v>
      </c>
      <c r="AV30" s="1127">
        <v>9</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2" customFormat="1" ht="132" customHeight="1" thickBot="1">
      <c r="A31" s="1160">
        <v>25</v>
      </c>
      <c r="B31" s="1126" t="s">
        <v>1638</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2" customFormat="1" ht="132" customHeight="1" thickBot="1">
      <c r="A32" s="1160">
        <v>26</v>
      </c>
      <c r="B32" s="1126" t="s">
        <v>1639</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2" customFormat="1" ht="129.94999999999999" customHeight="1" thickBot="1">
      <c r="A33" s="1160">
        <v>27</v>
      </c>
      <c r="B33" s="1138" t="s">
        <v>1640</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2" customFormat="1" ht="129.94999999999999" customHeight="1" thickBot="1">
      <c r="A34" s="1160">
        <v>28</v>
      </c>
      <c r="B34" s="1126" t="s">
        <v>1641</v>
      </c>
      <c r="C34" s="1127">
        <v>3</v>
      </c>
      <c r="D34" s="1136">
        <v>2</v>
      </c>
      <c r="E34" s="1127">
        <v>0</v>
      </c>
      <c r="F34" s="1149">
        <v>0</v>
      </c>
      <c r="G34" s="1129">
        <v>0</v>
      </c>
      <c r="H34" s="1129">
        <v>0</v>
      </c>
      <c r="I34" s="1129">
        <v>0</v>
      </c>
      <c r="J34" s="1129">
        <v>0</v>
      </c>
      <c r="K34" s="1129">
        <v>2</v>
      </c>
      <c r="L34" s="1129">
        <v>0</v>
      </c>
      <c r="M34" s="1129">
        <v>0</v>
      </c>
      <c r="N34" s="1129">
        <v>52</v>
      </c>
      <c r="O34" s="1129">
        <v>52</v>
      </c>
      <c r="P34" s="1129">
        <v>0</v>
      </c>
      <c r="Q34" s="1129">
        <v>2</v>
      </c>
      <c r="R34" s="1129">
        <v>1</v>
      </c>
      <c r="S34" s="1129">
        <v>5</v>
      </c>
      <c r="T34" s="1127">
        <v>0</v>
      </c>
      <c r="U34" s="1127">
        <v>0</v>
      </c>
      <c r="V34" s="1127">
        <v>0</v>
      </c>
      <c r="W34" s="1127">
        <v>0</v>
      </c>
      <c r="X34" s="1127">
        <v>0</v>
      </c>
      <c r="Y34" s="1127">
        <v>0</v>
      </c>
      <c r="Z34" s="1127">
        <v>0</v>
      </c>
      <c r="AA34" s="1127">
        <v>0</v>
      </c>
      <c r="AB34" s="1127">
        <v>0</v>
      </c>
      <c r="AC34" s="1127">
        <v>0</v>
      </c>
      <c r="AD34" s="1127">
        <v>0</v>
      </c>
      <c r="AE34" s="1127">
        <v>0</v>
      </c>
      <c r="AF34" s="1127">
        <v>0</v>
      </c>
      <c r="AG34" s="1127">
        <v>0</v>
      </c>
      <c r="AH34" s="1127">
        <v>0</v>
      </c>
      <c r="AI34" s="1127">
        <v>0</v>
      </c>
      <c r="AJ34" s="1127">
        <v>0</v>
      </c>
      <c r="AK34" s="1127">
        <v>0</v>
      </c>
      <c r="AL34" s="1127">
        <v>405</v>
      </c>
      <c r="AM34" s="1127">
        <v>41</v>
      </c>
      <c r="AN34" s="1127">
        <v>41</v>
      </c>
      <c r="AO34" s="1127">
        <v>3</v>
      </c>
      <c r="AP34" s="1127">
        <v>17</v>
      </c>
      <c r="AQ34" s="1127">
        <v>107</v>
      </c>
      <c r="AR34" s="1127">
        <v>16</v>
      </c>
      <c r="AS34" s="1127">
        <v>192</v>
      </c>
      <c r="AT34" s="1127">
        <v>31</v>
      </c>
      <c r="AU34" s="1127">
        <v>372</v>
      </c>
      <c r="AV34" s="1127">
        <v>4.4000000000000004</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3" customFormat="1" ht="129.94999999999999" customHeight="1" thickBot="1">
      <c r="A35" s="1160">
        <v>29</v>
      </c>
      <c r="B35" s="1126" t="s">
        <v>1642</v>
      </c>
      <c r="C35" s="1127">
        <v>5</v>
      </c>
      <c r="D35" s="1136">
        <v>8</v>
      </c>
      <c r="E35" s="1127">
        <v>0</v>
      </c>
      <c r="F35" s="1149">
        <v>0</v>
      </c>
      <c r="G35" s="1129">
        <v>0</v>
      </c>
      <c r="H35" s="1129">
        <v>95</v>
      </c>
      <c r="I35" s="1129">
        <v>0</v>
      </c>
      <c r="J35" s="1129">
        <v>2</v>
      </c>
      <c r="K35" s="1129">
        <v>33</v>
      </c>
      <c r="L35" s="1129">
        <v>0</v>
      </c>
      <c r="M35" s="1129">
        <v>0</v>
      </c>
      <c r="N35" s="1129">
        <v>15</v>
      </c>
      <c r="O35" s="1129">
        <v>15</v>
      </c>
      <c r="P35" s="1129">
        <v>2</v>
      </c>
      <c r="Q35" s="1129">
        <v>1</v>
      </c>
      <c r="R35" s="1129">
        <v>0</v>
      </c>
      <c r="S35" s="1129">
        <v>3</v>
      </c>
      <c r="T35" s="1127">
        <v>1</v>
      </c>
      <c r="U35" s="1127">
        <v>0</v>
      </c>
      <c r="V35" s="1127">
        <v>188</v>
      </c>
      <c r="W35" s="1127">
        <v>188</v>
      </c>
      <c r="X35" s="1127">
        <v>188</v>
      </c>
      <c r="Y35" s="1127">
        <v>0</v>
      </c>
      <c r="Z35" s="1127">
        <v>0</v>
      </c>
      <c r="AA35" s="1127">
        <v>0</v>
      </c>
      <c r="AB35" s="1127">
        <v>0</v>
      </c>
      <c r="AC35" s="1127">
        <v>0</v>
      </c>
      <c r="AD35" s="1127">
        <v>96</v>
      </c>
      <c r="AE35" s="1127">
        <v>2</v>
      </c>
      <c r="AF35" s="1127">
        <v>0</v>
      </c>
      <c r="AG35" s="1127">
        <v>7</v>
      </c>
      <c r="AH35" s="1127">
        <v>0</v>
      </c>
      <c r="AI35" s="1127">
        <v>0</v>
      </c>
      <c r="AJ35" s="1127">
        <v>17</v>
      </c>
      <c r="AK35" s="1127">
        <v>0</v>
      </c>
      <c r="AL35" s="1127">
        <v>447</v>
      </c>
      <c r="AM35" s="1127">
        <v>90</v>
      </c>
      <c r="AN35" s="1127">
        <v>71</v>
      </c>
      <c r="AO35" s="1127">
        <v>57</v>
      </c>
      <c r="AP35" s="1127">
        <v>34</v>
      </c>
      <c r="AQ35" s="1127">
        <v>469</v>
      </c>
      <c r="AR35" s="1127">
        <v>105</v>
      </c>
      <c r="AS35" s="1127">
        <v>1260</v>
      </c>
      <c r="AT35" s="1127">
        <v>80</v>
      </c>
      <c r="AU35" s="1127">
        <v>960</v>
      </c>
      <c r="AV35" s="1127">
        <v>3</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2" customFormat="1" ht="129.94999999999999" customHeight="1" thickBot="1">
      <c r="A36" s="1160">
        <v>30</v>
      </c>
      <c r="B36" s="1126" t="s">
        <v>1643</v>
      </c>
      <c r="C36" s="1127">
        <v>0</v>
      </c>
      <c r="D36" s="1136">
        <v>0</v>
      </c>
      <c r="E36" s="1127">
        <v>0</v>
      </c>
      <c r="F36" s="1149">
        <v>0</v>
      </c>
      <c r="G36" s="1129">
        <v>0</v>
      </c>
      <c r="H36" s="1129">
        <v>12</v>
      </c>
      <c r="I36" s="1129">
        <v>0</v>
      </c>
      <c r="J36" s="1129">
        <v>0</v>
      </c>
      <c r="K36" s="1129">
        <v>13</v>
      </c>
      <c r="L36" s="1129">
        <v>0</v>
      </c>
      <c r="M36" s="1129">
        <v>0</v>
      </c>
      <c r="N36" s="1129">
        <v>17</v>
      </c>
      <c r="O36" s="1129">
        <v>17</v>
      </c>
      <c r="P36" s="1129">
        <v>0</v>
      </c>
      <c r="Q36" s="1129">
        <v>0</v>
      </c>
      <c r="R36" s="1129">
        <v>0</v>
      </c>
      <c r="S36" s="1129">
        <v>2</v>
      </c>
      <c r="T36" s="1127">
        <v>0</v>
      </c>
      <c r="U36" s="1127">
        <v>0</v>
      </c>
      <c r="V36" s="1127">
        <v>0</v>
      </c>
      <c r="W36" s="1127">
        <v>0</v>
      </c>
      <c r="X36" s="1127">
        <v>0</v>
      </c>
      <c r="Y36" s="1127">
        <v>0</v>
      </c>
      <c r="Z36" s="1127">
        <v>0</v>
      </c>
      <c r="AA36" s="1127">
        <v>0</v>
      </c>
      <c r="AB36" s="1127">
        <v>0</v>
      </c>
      <c r="AC36" s="1127">
        <v>0</v>
      </c>
      <c r="AD36" s="1127">
        <v>0</v>
      </c>
      <c r="AE36" s="1127">
        <v>0</v>
      </c>
      <c r="AF36" s="1127">
        <v>0</v>
      </c>
      <c r="AG36" s="1127">
        <v>0</v>
      </c>
      <c r="AH36" s="1127">
        <v>0</v>
      </c>
      <c r="AI36" s="1127">
        <v>0</v>
      </c>
      <c r="AJ36" s="1127">
        <v>0</v>
      </c>
      <c r="AK36" s="1127">
        <v>0</v>
      </c>
      <c r="AL36" s="1127">
        <v>444</v>
      </c>
      <c r="AM36" s="1127">
        <v>113</v>
      </c>
      <c r="AN36" s="1127">
        <v>94</v>
      </c>
      <c r="AO36" s="1127">
        <v>72</v>
      </c>
      <c r="AP36" s="1127">
        <v>59</v>
      </c>
      <c r="AQ36" s="1127">
        <v>408</v>
      </c>
      <c r="AR36" s="1127">
        <v>18</v>
      </c>
      <c r="AS36" s="1127">
        <v>216</v>
      </c>
      <c r="AT36" s="1127">
        <v>44</v>
      </c>
      <c r="AU36" s="1127">
        <v>528</v>
      </c>
      <c r="AV36" s="1127">
        <v>3</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4" customFormat="1" ht="129.94999999999999" customHeight="1" thickBot="1">
      <c r="A37" s="1160">
        <v>31</v>
      </c>
      <c r="B37" s="1138" t="s">
        <v>1644</v>
      </c>
      <c r="C37" s="1127">
        <v>2</v>
      </c>
      <c r="D37" s="1136">
        <v>0</v>
      </c>
      <c r="E37" s="1127">
        <v>0</v>
      </c>
      <c r="F37" s="1149">
        <v>0</v>
      </c>
      <c r="G37" s="1129">
        <v>0</v>
      </c>
      <c r="H37" s="1129">
        <v>74</v>
      </c>
      <c r="I37" s="1129">
        <v>0</v>
      </c>
      <c r="J37" s="1129">
        <v>2</v>
      </c>
      <c r="K37" s="1129">
        <v>22</v>
      </c>
      <c r="L37" s="1129">
        <v>0</v>
      </c>
      <c r="M37" s="1129">
        <v>0</v>
      </c>
      <c r="N37" s="1129">
        <v>0</v>
      </c>
      <c r="O37" s="1129">
        <v>21</v>
      </c>
      <c r="P37" s="1129">
        <v>1</v>
      </c>
      <c r="Q37" s="1129">
        <v>0</v>
      </c>
      <c r="R37" s="1129">
        <v>0</v>
      </c>
      <c r="S37" s="1129">
        <v>0</v>
      </c>
      <c r="T37" s="1127">
        <v>0</v>
      </c>
      <c r="U37" s="1127">
        <v>0</v>
      </c>
      <c r="V37" s="1127">
        <v>86</v>
      </c>
      <c r="W37" s="1127">
        <v>86</v>
      </c>
      <c r="X37" s="1127">
        <v>0</v>
      </c>
      <c r="Y37" s="1127">
        <v>0</v>
      </c>
      <c r="Z37" s="1127">
        <v>0</v>
      </c>
      <c r="AA37" s="1127">
        <v>0</v>
      </c>
      <c r="AB37" s="1127">
        <v>0</v>
      </c>
      <c r="AC37" s="1127">
        <v>0</v>
      </c>
      <c r="AD37" s="1127">
        <v>34</v>
      </c>
      <c r="AE37" s="1127">
        <v>0</v>
      </c>
      <c r="AF37" s="1127">
        <v>0</v>
      </c>
      <c r="AG37" s="1127">
        <v>1</v>
      </c>
      <c r="AH37" s="1127">
        <v>0</v>
      </c>
      <c r="AI37" s="1127">
        <v>0</v>
      </c>
      <c r="AJ37" s="1127">
        <v>28</v>
      </c>
      <c r="AK37" s="1127">
        <v>1</v>
      </c>
      <c r="AL37" s="1127">
        <v>728</v>
      </c>
      <c r="AM37" s="1127">
        <v>68</v>
      </c>
      <c r="AN37" s="1127">
        <v>68</v>
      </c>
      <c r="AO37" s="1127">
        <v>44</v>
      </c>
      <c r="AP37" s="1127">
        <v>6</v>
      </c>
      <c r="AQ37" s="1127">
        <v>786</v>
      </c>
      <c r="AR37" s="1127">
        <v>52</v>
      </c>
      <c r="AS37" s="1127">
        <v>624</v>
      </c>
      <c r="AT37" s="1127">
        <v>84</v>
      </c>
      <c r="AU37" s="1154">
        <v>1008</v>
      </c>
      <c r="AV37" s="1154">
        <v>11</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2" customFormat="1" ht="132" customHeight="1" thickBot="1">
      <c r="A38" s="1160">
        <v>32</v>
      </c>
      <c r="B38" s="1155" t="s">
        <v>1645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2" customFormat="1" ht="132" customHeight="1" thickBot="1">
      <c r="A39" s="1160">
        <v>33</v>
      </c>
      <c r="B39" s="1155" t="s">
        <v>1646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2" customFormat="1" ht="129.94999999999999" customHeight="1" thickBot="1">
      <c r="A40" s="1160">
        <v>34</v>
      </c>
      <c r="B40" s="1155" t="s">
        <v>1647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2" customFormat="1" ht="129.94999999999999" customHeight="1" thickBot="1">
      <c r="A41" s="1160">
        <v>35</v>
      </c>
      <c r="B41" s="1156" t="s">
        <v>1648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2" customFormat="1" ht="129.94999999999999" customHeight="1" thickBot="1">
      <c r="A42" s="1160">
        <v>36</v>
      </c>
      <c r="B42" s="1156" t="s">
        <v>1649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2" customFormat="1" ht="132" customHeight="1" thickBot="1">
      <c r="A43" s="1160">
        <v>37</v>
      </c>
      <c r="B43" s="1126" t="s">
        <v>1650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2" customFormat="1" ht="132" customHeight="1" thickBot="1">
      <c r="A44" s="1160">
        <v>38</v>
      </c>
      <c r="B44" s="1126" t="s">
        <v>1651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2" customFormat="1" ht="129.94999999999999" customHeight="1" thickBot="1">
      <c r="A45" s="1160">
        <v>39</v>
      </c>
      <c r="B45" s="1126" t="s">
        <v>1752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2" customFormat="1" ht="129.94999999999999" customHeight="1" thickBot="1">
      <c r="A46" s="1160">
        <v>40</v>
      </c>
      <c r="B46" s="1126" t="s">
        <v>1652</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2" customFormat="1" ht="129.94999999999999" customHeight="1" thickBot="1">
      <c r="A47" s="1160">
        <v>41</v>
      </c>
      <c r="B47" s="1126" t="s">
        <v>1653</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7">
        <v>1019</v>
      </c>
      <c r="BC47" s="1127">
        <v>167</v>
      </c>
      <c r="BD47" s="1127">
        <v>100</v>
      </c>
      <c r="BE47" s="1127">
        <v>62</v>
      </c>
      <c r="BF47" s="1127">
        <v>44</v>
      </c>
      <c r="BG47" s="1127">
        <v>980</v>
      </c>
      <c r="BH47" s="1127">
        <v>93</v>
      </c>
      <c r="BI47" s="1137">
        <v>1116</v>
      </c>
      <c r="BJ47" s="1127">
        <v>67</v>
      </c>
      <c r="BK47" s="1137">
        <v>804</v>
      </c>
      <c r="BL47" s="1131">
        <v>12</v>
      </c>
    </row>
    <row r="48" spans="1:64" s="1122" customFormat="1" ht="129.94999999999999" customHeight="1" thickBot="1">
      <c r="A48" s="1160">
        <v>42</v>
      </c>
      <c r="B48" s="1126" t="s">
        <v>1654</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2" customFormat="1" ht="132" customHeight="1" thickBot="1">
      <c r="A49" s="1160">
        <v>43</v>
      </c>
      <c r="B49" s="1126" t="s">
        <v>1655</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2" customFormat="1" ht="132" customHeight="1" thickBot="1">
      <c r="A50" s="1160">
        <v>44</v>
      </c>
      <c r="B50" s="1126" t="s">
        <v>1656</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2" customFormat="1" ht="132" customHeight="1" thickBot="1">
      <c r="A51" s="1160">
        <v>45</v>
      </c>
      <c r="B51" s="1126" t="s">
        <v>1657</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2" customFormat="1" ht="132" customHeight="1" thickBot="1">
      <c r="A52" s="1160">
        <v>46</v>
      </c>
      <c r="B52" s="1126" t="s">
        <v>1658</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2" customFormat="1" ht="132" customHeight="1" thickBot="1">
      <c r="A53" s="1160">
        <v>47</v>
      </c>
      <c r="B53" s="1126" t="s">
        <v>1659</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2" customFormat="1" ht="132" customHeight="1" thickBot="1">
      <c r="A54" s="1160">
        <v>48</v>
      </c>
      <c r="B54" s="1126" t="s">
        <v>1660</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2" customFormat="1" ht="129.94999999999999" customHeight="1" thickBot="1">
      <c r="A55" s="1160">
        <v>49</v>
      </c>
      <c r="B55" s="1138" t="s">
        <v>1731</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2" customFormat="1" ht="129.94999999999999" customHeight="1" thickBot="1">
      <c r="A56" s="1160">
        <v>50</v>
      </c>
      <c r="B56" s="1138" t="s">
        <v>1661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3" customFormat="1" ht="129.94999999999999" customHeight="1" thickBot="1">
      <c r="A57" s="1160">
        <v>51</v>
      </c>
      <c r="B57" s="1126" t="s">
        <v>1662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2" customFormat="1" ht="129.94999999999999" customHeight="1" thickBot="1">
      <c r="A58" s="1160">
        <v>52</v>
      </c>
      <c r="B58" s="1138" t="s">
        <v>1663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2" customFormat="1" ht="129.94999999999999" customHeight="1" thickBot="1">
      <c r="A59" s="1160">
        <v>53</v>
      </c>
      <c r="B59" s="1138" t="s">
        <v>1664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2" customFormat="1" ht="129.94999999999999" customHeight="1" thickBot="1">
      <c r="A60" s="1160">
        <v>54</v>
      </c>
      <c r="B60" s="1138" t="s">
        <v>1665</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3" customFormat="1" ht="129.94999999999999" customHeight="1" thickBot="1">
      <c r="A61" s="1160">
        <v>55</v>
      </c>
      <c r="B61" s="1126" t="s">
        <v>1666</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2"/>
    </row>
    <row r="62" spans="1:65" s="1122" customFormat="1" ht="129.94999999999999" customHeight="1" thickBot="1">
      <c r="A62" s="1160">
        <v>56</v>
      </c>
      <c r="B62" s="1138" t="s">
        <v>1667</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2" customFormat="1" ht="129.94999999999999" customHeight="1" thickBot="1">
      <c r="A63" s="1160">
        <v>57</v>
      </c>
      <c r="B63" s="1138" t="s">
        <v>1668</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2" customFormat="1" ht="129.94999999999999" customHeight="1" thickBot="1">
      <c r="A64" s="1160">
        <v>58</v>
      </c>
      <c r="B64" s="1126" t="s">
        <v>1669</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2" customFormat="1" ht="129.94999999999999" customHeight="1" thickBot="1">
      <c r="A65" s="1160">
        <v>59</v>
      </c>
      <c r="B65" s="1138" t="s">
        <v>1670</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2" customFormat="1" ht="129.94999999999999" customHeight="1" thickBot="1">
      <c r="A66" s="1160">
        <v>60</v>
      </c>
      <c r="B66" s="1138" t="s">
        <v>1671</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2" customFormat="1" ht="129.94999999999999" customHeight="1" thickBot="1">
      <c r="A67" s="1160">
        <v>61</v>
      </c>
      <c r="B67" s="1126" t="s">
        <v>1672</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2" customFormat="1" ht="129.94999999999999" customHeight="1" thickBot="1">
      <c r="A68" s="1160">
        <v>62</v>
      </c>
      <c r="B68" s="1138" t="s">
        <v>1673</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2" customFormat="1" ht="129.94999999999999" customHeight="1" thickBot="1">
      <c r="A69" s="1160">
        <v>63</v>
      </c>
      <c r="B69" s="1126" t="s">
        <v>1674</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2" customFormat="1" ht="129.94999999999999" customHeight="1" thickBot="1">
      <c r="A70" s="1160">
        <v>64</v>
      </c>
      <c r="B70" s="1126" t="s">
        <v>1675</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5"/>
    </row>
    <row r="77" spans="1:64" ht="15" customHeight="1">
      <c r="D77" s="109"/>
    </row>
    <row r="78" spans="1:64">
      <c r="D78" s="109"/>
    </row>
    <row r="79" spans="1:64">
      <c r="D79" s="109"/>
    </row>
    <row r="80" spans="1:64">
      <c r="D80" s="109"/>
    </row>
    <row r="81" spans="4:4">
      <c r="D81" s="109"/>
    </row>
    <row r="82" spans="4:4">
      <c r="D82" s="109"/>
    </row>
    <row r="83" spans="4:4">
      <c r="D83" s="109"/>
    </row>
    <row r="84" spans="4:4">
      <c r="D84" s="109"/>
    </row>
    <row r="85" spans="4:4">
      <c r="D85" s="109"/>
    </row>
    <row r="86" spans="4:4">
      <c r="D86" s="109"/>
    </row>
    <row r="87" spans="4:4">
      <c r="D87" s="109"/>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I278" sqref="I278"/>
    </sheetView>
  </sheetViews>
  <sheetFormatPr defaultColWidth="9" defaultRowHeight="20.100000000000001" customHeight="1"/>
  <cols>
    <col min="1" max="1" width="1.875" style="142" customWidth="1"/>
    <col min="2" max="2" width="3.375" style="142" customWidth="1"/>
    <col min="3" max="3" width="6" style="142" customWidth="1"/>
    <col min="4" max="4" width="2.625" style="142" customWidth="1"/>
    <col min="5" max="5" width="2.875" style="142" customWidth="1"/>
    <col min="6" max="6" width="14.75" style="3" customWidth="1"/>
    <col min="7" max="7" width="37.75" style="143" customWidth="1"/>
    <col min="8" max="8" width="45.875" style="7" customWidth="1"/>
    <col min="9" max="9" width="10.625" style="144" customWidth="1"/>
    <col min="10" max="10" width="18.625" style="8" customWidth="1"/>
    <col min="11" max="11" width="2.375" style="8" customWidth="1"/>
    <col min="12" max="13" width="5.625" style="8" customWidth="1"/>
    <col min="14" max="14" width="7" style="8" customWidth="1"/>
    <col min="15" max="17" width="5.625" style="8" customWidth="1"/>
    <col min="18" max="18" width="13.625" style="144" customWidth="1"/>
    <col min="19" max="19" width="5.625" style="8" customWidth="1"/>
    <col min="20" max="20" width="10.625" style="3" customWidth="1"/>
    <col min="21" max="21" width="14.5" style="8" customWidth="1"/>
    <col min="22" max="22" width="6.375" style="42" customWidth="1"/>
    <col min="23" max="23" width="12.875" style="144" customWidth="1"/>
    <col min="24" max="24" width="4.625" style="3" customWidth="1"/>
    <col min="25" max="25" width="94" style="146" customWidth="1"/>
    <col min="26" max="26" width="0" style="3" hidden="1" customWidth="1"/>
    <col min="27" max="27" width="11.75" style="3" hidden="1" customWidth="1"/>
    <col min="28" max="29" width="0" style="3" hidden="1" customWidth="1"/>
    <col min="30" max="30" width="9" style="3"/>
    <col min="31" max="16384" width="9" style="142"/>
  </cols>
  <sheetData>
    <row r="1" spans="1:26" ht="17.25" customHeight="1">
      <c r="A1" s="3"/>
      <c r="U1" s="145"/>
      <c r="V1" s="1236" t="str">
        <f>IF(COUNTIF((W6:W320),"未入力あり"),"※このシートには未入力があります。「未入力あり」の行を確認してください。↓","✔チェック欄に未入力なし")</f>
        <v>✔チェック欄に未入力なし</v>
      </c>
      <c r="W1" s="1236"/>
    </row>
    <row r="2" spans="1:26" ht="28.5" customHeight="1">
      <c r="A2" s="1246" t="s">
        <v>1678</v>
      </c>
      <c r="B2" s="1246"/>
      <c r="C2" s="1246"/>
      <c r="D2" s="1246"/>
      <c r="E2" s="1246"/>
      <c r="F2" s="1246"/>
      <c r="G2" s="1246"/>
      <c r="H2" s="1246"/>
      <c r="I2" s="1246"/>
      <c r="J2" s="1246"/>
      <c r="K2" s="1246"/>
      <c r="L2" s="1246"/>
      <c r="M2" s="1246"/>
      <c r="N2" s="1246"/>
      <c r="O2" s="1246"/>
      <c r="P2" s="1246"/>
      <c r="Q2" s="1246"/>
      <c r="R2" s="1246"/>
      <c r="S2" s="1246"/>
      <c r="T2" s="1246"/>
      <c r="U2" s="1246"/>
      <c r="V2" s="1236"/>
      <c r="W2" s="1236"/>
      <c r="X2" s="142"/>
      <c r="Y2" s="147"/>
    </row>
    <row r="3" spans="1:26" ht="24.95" customHeight="1">
      <c r="A3" s="1253" t="s">
        <v>1713</v>
      </c>
      <c r="B3" s="1253"/>
      <c r="C3" s="1253"/>
      <c r="D3" s="1253"/>
      <c r="E3" s="1253"/>
      <c r="F3" s="1253"/>
      <c r="G3" s="1253"/>
      <c r="H3" s="1253"/>
      <c r="I3" s="1253"/>
      <c r="J3" s="1253"/>
      <c r="K3" s="1253"/>
      <c r="L3" s="1253"/>
      <c r="M3" s="1253"/>
      <c r="N3" s="1253"/>
      <c r="O3" s="1253"/>
      <c r="P3" s="1253"/>
      <c r="Q3" s="1253"/>
      <c r="R3" s="1253"/>
      <c r="S3" s="1253"/>
      <c r="T3" s="1253"/>
      <c r="U3" s="1253"/>
      <c r="V3" s="1236"/>
      <c r="W3" s="1236"/>
      <c r="Y3" s="148" t="s">
        <v>205</v>
      </c>
    </row>
    <row r="4" spans="1:26" ht="12" customHeight="1" thickBot="1">
      <c r="A4" s="826"/>
      <c r="B4" s="826"/>
      <c r="C4" s="826"/>
      <c r="D4" s="826"/>
      <c r="E4" s="826"/>
      <c r="F4" s="826"/>
      <c r="G4" s="826"/>
      <c r="H4" s="826"/>
      <c r="I4" s="826"/>
      <c r="J4" s="826"/>
      <c r="K4" s="826"/>
      <c r="L4" s="826"/>
      <c r="M4" s="826"/>
      <c r="N4" s="826"/>
      <c r="O4" s="826"/>
      <c r="P4" s="826"/>
      <c r="Q4" s="826"/>
      <c r="R4" s="826"/>
      <c r="S4" s="826"/>
      <c r="T4" s="826"/>
      <c r="U4" s="826"/>
      <c r="V4" s="1236"/>
      <c r="W4" s="1236"/>
      <c r="Y4" s="827"/>
    </row>
    <row r="5" spans="1:26" ht="25.5" customHeight="1" thickBot="1">
      <c r="A5" s="142" t="s">
        <v>1700</v>
      </c>
      <c r="G5" s="1170" t="s">
        <v>1876</v>
      </c>
      <c r="H5" s="3" t="s">
        <v>1733</v>
      </c>
      <c r="P5" s="1218" t="s">
        <v>1225</v>
      </c>
      <c r="Q5" s="1219"/>
      <c r="R5" s="1220"/>
      <c r="V5" s="1236"/>
      <c r="W5" s="1236"/>
      <c r="Y5" s="116"/>
    </row>
    <row r="6" spans="1:26" ht="20.100000000000001" customHeight="1" thickBot="1">
      <c r="B6" s="3"/>
      <c r="C6" s="3"/>
      <c r="D6" s="3"/>
      <c r="E6" s="3"/>
      <c r="G6" s="1170" t="s">
        <v>1876</v>
      </c>
      <c r="H6" s="3" t="s">
        <v>1714</v>
      </c>
      <c r="I6" s="142"/>
      <c r="J6" s="142"/>
      <c r="L6" s="142"/>
      <c r="M6" s="142"/>
      <c r="N6" s="142"/>
      <c r="O6" s="142"/>
      <c r="P6" s="8" t="s">
        <v>1226</v>
      </c>
      <c r="Q6" s="142"/>
      <c r="R6" s="142"/>
      <c r="S6" s="142"/>
      <c r="Y6" s="116"/>
    </row>
    <row r="7" spans="1:26" ht="20.100000000000001" customHeight="1">
      <c r="B7" s="3"/>
      <c r="C7" s="3"/>
      <c r="D7" s="3"/>
      <c r="E7" s="3"/>
      <c r="G7" s="142"/>
      <c r="H7" s="142"/>
      <c r="I7" s="142"/>
      <c r="J7" s="142"/>
      <c r="L7" s="142"/>
      <c r="M7" s="142"/>
      <c r="N7" s="142"/>
      <c r="O7" s="142"/>
      <c r="Q7" s="142"/>
      <c r="R7" s="142"/>
      <c r="S7" s="142"/>
      <c r="Y7" s="116"/>
    </row>
    <row r="8" spans="1:26" ht="20.100000000000001" customHeight="1">
      <c r="A8" s="3"/>
      <c r="B8" s="3"/>
      <c r="C8" s="1171" t="s">
        <v>1711</v>
      </c>
      <c r="D8" s="3"/>
      <c r="E8" s="3"/>
      <c r="G8" s="7"/>
      <c r="H8" s="3"/>
      <c r="I8" s="8"/>
      <c r="J8" s="142"/>
      <c r="L8" s="142"/>
      <c r="M8" s="142"/>
      <c r="N8" s="142"/>
      <c r="O8" s="142"/>
      <c r="P8" s="142"/>
      <c r="Q8" s="142"/>
      <c r="R8" s="142"/>
      <c r="S8" s="142"/>
      <c r="Y8" s="116"/>
    </row>
    <row r="9" spans="1:26" ht="20.100000000000001" customHeight="1">
      <c r="A9" s="3"/>
      <c r="B9" s="3"/>
      <c r="C9" s="3"/>
      <c r="D9" s="3"/>
      <c r="E9" s="3"/>
      <c r="G9" s="7"/>
      <c r="H9" s="3"/>
      <c r="I9" s="8"/>
      <c r="J9" s="142"/>
      <c r="L9" s="142"/>
      <c r="M9" s="142"/>
      <c r="N9" s="142"/>
      <c r="O9" s="142"/>
      <c r="P9" s="142"/>
      <c r="Q9" s="142"/>
      <c r="R9" s="142"/>
      <c r="S9" s="142"/>
      <c r="Y9" s="116"/>
    </row>
    <row r="10" spans="1:26" ht="20.100000000000001" customHeight="1">
      <c r="A10" s="142" t="s">
        <v>206</v>
      </c>
      <c r="T10" s="144"/>
      <c r="U10" s="152"/>
      <c r="W10" s="142"/>
      <c r="Y10" s="116"/>
    </row>
    <row r="11" spans="1:26" ht="21.75" customHeight="1">
      <c r="A11" s="153" t="s">
        <v>207</v>
      </c>
      <c r="B11" s="154"/>
      <c r="C11" s="154"/>
      <c r="D11" s="154"/>
      <c r="E11" s="154"/>
      <c r="F11" s="155"/>
      <c r="G11" s="156"/>
      <c r="H11" s="1247" t="str">
        <f>表紙!E2</f>
        <v>公益財団法人日本生命済生会日本生命病院</v>
      </c>
      <c r="I11" s="1248"/>
      <c r="J11" s="1248"/>
      <c r="K11" s="1248"/>
      <c r="L11" s="1248"/>
      <c r="M11" s="1248"/>
      <c r="N11" s="1248"/>
      <c r="O11" s="1248"/>
      <c r="P11" s="1248"/>
      <c r="Q11" s="1248"/>
      <c r="R11" s="1248"/>
      <c r="S11" s="1248"/>
      <c r="T11" s="1249"/>
      <c r="U11" s="157"/>
      <c r="V11" s="42">
        <f>+ROW()</f>
        <v>11</v>
      </c>
      <c r="Y11" s="116"/>
    </row>
    <row r="12" spans="1:26" ht="18" thickBot="1">
      <c r="A12" s="158"/>
      <c r="B12" s="159"/>
      <c r="C12" s="159"/>
      <c r="D12" s="159"/>
      <c r="E12" s="159"/>
      <c r="F12" s="160"/>
      <c r="G12" s="161"/>
      <c r="H12" s="162"/>
      <c r="I12" s="163"/>
      <c r="J12" s="163"/>
      <c r="K12" s="163"/>
      <c r="L12" s="163"/>
      <c r="M12" s="163"/>
      <c r="N12" s="163"/>
      <c r="O12" s="163"/>
      <c r="P12" s="163"/>
      <c r="Q12" s="163"/>
      <c r="R12" s="163"/>
      <c r="S12" s="163"/>
      <c r="T12" s="164"/>
      <c r="U12" s="165"/>
      <c r="V12" s="42">
        <f t="shared" ref="V12:V78" si="0">+ROW()</f>
        <v>12</v>
      </c>
      <c r="Y12" s="116"/>
    </row>
    <row r="13" spans="1:26" ht="20.100000000000001" customHeight="1" thickBot="1">
      <c r="A13" s="166"/>
      <c r="B13" s="167" t="s">
        <v>208</v>
      </c>
      <c r="C13" s="167"/>
      <c r="D13" s="167"/>
      <c r="E13" s="167"/>
      <c r="F13" s="168"/>
      <c r="G13" s="169"/>
      <c r="H13" s="1254" t="s">
        <v>1868</v>
      </c>
      <c r="I13" s="1255"/>
      <c r="J13" s="1255"/>
      <c r="K13" s="1255"/>
      <c r="L13" s="1255"/>
      <c r="M13" s="1255"/>
      <c r="N13" s="1255"/>
      <c r="O13" s="1255"/>
      <c r="P13" s="1255"/>
      <c r="Q13" s="1255"/>
      <c r="R13" s="1255"/>
      <c r="S13" s="1255"/>
      <c r="T13" s="1256"/>
      <c r="U13" s="170"/>
      <c r="V13" s="42">
        <f t="shared" si="0"/>
        <v>13</v>
      </c>
      <c r="Y13" s="116"/>
    </row>
    <row r="14" spans="1:26" ht="20.100000000000001" customHeight="1">
      <c r="A14" s="171"/>
      <c r="B14" s="167"/>
      <c r="C14" s="167"/>
      <c r="D14" s="167"/>
      <c r="E14" s="167"/>
      <c r="F14" s="168"/>
      <c r="G14" s="169"/>
      <c r="H14" s="172"/>
      <c r="I14" s="172"/>
      <c r="J14" s="172"/>
      <c r="K14" s="172"/>
      <c r="L14" s="172"/>
      <c r="M14" s="172"/>
      <c r="N14" s="172"/>
      <c r="O14" s="172"/>
      <c r="P14" s="172"/>
      <c r="Q14" s="172"/>
      <c r="R14" s="172"/>
      <c r="S14" s="172"/>
      <c r="T14" s="172"/>
      <c r="U14" s="170"/>
      <c r="V14" s="42">
        <f t="shared" si="0"/>
        <v>14</v>
      </c>
      <c r="Y14" s="116"/>
    </row>
    <row r="15" spans="1:26" ht="20.100000000000001" customHeight="1" thickBot="1">
      <c r="A15" s="166" t="s">
        <v>209</v>
      </c>
      <c r="B15" s="167"/>
      <c r="C15" s="167"/>
      <c r="D15" s="167"/>
      <c r="E15" s="167"/>
      <c r="F15" s="168"/>
      <c r="G15" s="169"/>
      <c r="H15" s="173"/>
      <c r="I15" s="168"/>
      <c r="J15" s="168"/>
      <c r="K15" s="168"/>
      <c r="L15" s="168"/>
      <c r="M15" s="168"/>
      <c r="N15" s="168"/>
      <c r="O15" s="168"/>
      <c r="P15" s="168"/>
      <c r="Q15" s="168"/>
      <c r="R15" s="168"/>
      <c r="S15" s="168"/>
      <c r="T15" s="168"/>
      <c r="U15" s="174"/>
      <c r="V15" s="42">
        <f t="shared" si="0"/>
        <v>15</v>
      </c>
      <c r="Y15" s="116"/>
      <c r="Z15" s="1235"/>
    </row>
    <row r="16" spans="1:26" ht="20.100000000000001" customHeight="1" thickBot="1">
      <c r="A16" s="166"/>
      <c r="B16" s="167" t="s">
        <v>210</v>
      </c>
      <c r="C16" s="167"/>
      <c r="D16" s="167"/>
      <c r="E16" s="167"/>
      <c r="F16" s="168"/>
      <c r="G16" s="175" t="s">
        <v>211</v>
      </c>
      <c r="H16" s="97" t="s">
        <v>1866</v>
      </c>
      <c r="I16" s="176"/>
      <c r="J16" s="176"/>
      <c r="K16" s="176"/>
      <c r="L16" s="176"/>
      <c r="M16" s="176"/>
      <c r="N16" s="176"/>
      <c r="O16" s="176"/>
      <c r="P16" s="176"/>
      <c r="Q16" s="176"/>
      <c r="R16" s="176"/>
      <c r="S16" s="176"/>
      <c r="T16" s="176"/>
      <c r="U16" s="174"/>
      <c r="V16" s="42">
        <f t="shared" si="0"/>
        <v>16</v>
      </c>
      <c r="Y16" s="116"/>
      <c r="Z16" s="1235"/>
    </row>
    <row r="17" spans="1:30" ht="20.100000000000001" customHeight="1" thickBot="1">
      <c r="A17" s="166"/>
      <c r="B17" s="167" t="s">
        <v>212</v>
      </c>
      <c r="C17" s="169"/>
      <c r="D17" s="169"/>
      <c r="E17" s="169"/>
      <c r="F17" s="168"/>
      <c r="G17" s="40"/>
      <c r="H17" s="98" t="s">
        <v>1867</v>
      </c>
      <c r="I17" s="1257" t="s">
        <v>1864</v>
      </c>
      <c r="J17" s="1258"/>
      <c r="K17" s="1258"/>
      <c r="L17" s="1258"/>
      <c r="M17" s="1258"/>
      <c r="N17" s="1258"/>
      <c r="O17" s="1258"/>
      <c r="P17" s="1258"/>
      <c r="Q17" s="1258"/>
      <c r="R17" s="1258"/>
      <c r="S17" s="1258"/>
      <c r="T17" s="1259"/>
      <c r="U17" s="174"/>
      <c r="V17" s="42">
        <f t="shared" si="0"/>
        <v>17</v>
      </c>
      <c r="Y17" s="116"/>
      <c r="Z17" s="1235"/>
    </row>
    <row r="18" spans="1:30" ht="21" customHeight="1" thickBot="1">
      <c r="A18" s="158"/>
      <c r="B18" s="159" t="s">
        <v>208</v>
      </c>
      <c r="C18" s="161"/>
      <c r="D18" s="161"/>
      <c r="E18" s="161"/>
      <c r="F18" s="160"/>
      <c r="G18" s="41"/>
      <c r="H18" s="1"/>
      <c r="I18" s="1237" t="s">
        <v>1865</v>
      </c>
      <c r="J18" s="1238"/>
      <c r="K18" s="1238"/>
      <c r="L18" s="1238"/>
      <c r="M18" s="1238"/>
      <c r="N18" s="1238"/>
      <c r="O18" s="1238"/>
      <c r="P18" s="1238"/>
      <c r="Q18" s="1238"/>
      <c r="R18" s="1238"/>
      <c r="S18" s="1238"/>
      <c r="T18" s="1239"/>
      <c r="U18" s="177"/>
      <c r="V18" s="42">
        <f t="shared" si="0"/>
        <v>18</v>
      </c>
      <c r="Y18" s="116"/>
      <c r="Z18" s="1235"/>
      <c r="AA18" s="142"/>
      <c r="AB18" s="142"/>
      <c r="AC18" s="142"/>
      <c r="AD18" s="142"/>
    </row>
    <row r="19" spans="1:30" ht="20.100000000000001" customHeight="1" thickBot="1">
      <c r="A19" s="166"/>
      <c r="B19" s="167" t="s">
        <v>213</v>
      </c>
      <c r="C19" s="169"/>
      <c r="D19" s="169"/>
      <c r="E19" s="169"/>
      <c r="F19" s="168"/>
      <c r="G19" s="169"/>
      <c r="H19" s="1240" t="s">
        <v>1769</v>
      </c>
      <c r="I19" s="1241"/>
      <c r="J19" s="1241"/>
      <c r="K19" s="1241"/>
      <c r="L19" s="1241"/>
      <c r="M19" s="1241"/>
      <c r="N19" s="1241"/>
      <c r="O19" s="1241"/>
      <c r="P19" s="1241"/>
      <c r="Q19" s="1241"/>
      <c r="R19" s="1241"/>
      <c r="S19" s="1241"/>
      <c r="T19" s="1242"/>
      <c r="U19" s="174"/>
      <c r="V19" s="42">
        <f t="shared" si="0"/>
        <v>19</v>
      </c>
      <c r="Y19" s="116"/>
      <c r="Z19" s="1235"/>
      <c r="AA19" s="142"/>
      <c r="AB19" s="142"/>
      <c r="AC19" s="142"/>
      <c r="AD19" s="142"/>
    </row>
    <row r="20" spans="1:30" ht="20.100000000000001" customHeight="1" thickBot="1">
      <c r="A20" s="166"/>
      <c r="B20" s="167" t="s">
        <v>214</v>
      </c>
      <c r="C20" s="169"/>
      <c r="D20" s="169"/>
      <c r="E20" s="169"/>
      <c r="F20" s="168"/>
      <c r="G20" s="169"/>
      <c r="H20" s="1240" t="s">
        <v>1861</v>
      </c>
      <c r="I20" s="1241"/>
      <c r="J20" s="1241"/>
      <c r="K20" s="1241"/>
      <c r="L20" s="1241"/>
      <c r="M20" s="1241"/>
      <c r="N20" s="1241"/>
      <c r="O20" s="1241"/>
      <c r="P20" s="1241"/>
      <c r="Q20" s="1241"/>
      <c r="R20" s="1241"/>
      <c r="S20" s="1241"/>
      <c r="T20" s="1242"/>
      <c r="U20" s="174"/>
      <c r="V20" s="42">
        <f t="shared" si="0"/>
        <v>20</v>
      </c>
      <c r="Y20" s="116"/>
      <c r="Z20" s="1235"/>
      <c r="AA20" s="142"/>
      <c r="AB20" s="142"/>
      <c r="AC20" s="142"/>
      <c r="AD20" s="142"/>
    </row>
    <row r="21" spans="1:30" ht="20.100000000000001" customHeight="1" thickBot="1">
      <c r="A21" s="166"/>
      <c r="B21" s="167" t="s">
        <v>215</v>
      </c>
      <c r="C21" s="169"/>
      <c r="D21" s="169"/>
      <c r="E21" s="169"/>
      <c r="F21" s="168"/>
      <c r="G21" s="169"/>
      <c r="H21" s="1243" t="s">
        <v>1862</v>
      </c>
      <c r="I21" s="1244"/>
      <c r="J21" s="1244"/>
      <c r="K21" s="1244"/>
      <c r="L21" s="1244"/>
      <c r="M21" s="1244"/>
      <c r="N21" s="1244"/>
      <c r="O21" s="1244"/>
      <c r="P21" s="1244"/>
      <c r="Q21" s="1244"/>
      <c r="R21" s="1244"/>
      <c r="S21" s="1244"/>
      <c r="T21" s="1245"/>
      <c r="U21" s="174"/>
      <c r="V21" s="42">
        <f t="shared" si="0"/>
        <v>21</v>
      </c>
      <c r="Y21" s="116"/>
      <c r="Z21" s="1235"/>
      <c r="AA21" s="142"/>
      <c r="AB21" s="142"/>
      <c r="AC21" s="142"/>
      <c r="AD21" s="142"/>
    </row>
    <row r="22" spans="1:30" ht="20.100000000000001" customHeight="1" thickBot="1">
      <c r="A22" s="166"/>
      <c r="B22" s="167" t="s">
        <v>216</v>
      </c>
      <c r="C22" s="169"/>
      <c r="D22" s="169"/>
      <c r="E22" s="169"/>
      <c r="F22" s="168"/>
      <c r="G22" s="169"/>
      <c r="H22" s="1240" t="s">
        <v>1863</v>
      </c>
      <c r="I22" s="1241"/>
      <c r="J22" s="1241"/>
      <c r="K22" s="1241"/>
      <c r="L22" s="1241"/>
      <c r="M22" s="1241"/>
      <c r="N22" s="1241"/>
      <c r="O22" s="1241"/>
      <c r="P22" s="1241"/>
      <c r="Q22" s="1241"/>
      <c r="R22" s="1241"/>
      <c r="S22" s="1241"/>
      <c r="T22" s="1242"/>
      <c r="U22" s="174"/>
      <c r="V22" s="42">
        <f t="shared" si="0"/>
        <v>22</v>
      </c>
      <c r="Y22" s="116"/>
      <c r="Z22" s="1235"/>
      <c r="AA22" s="142"/>
      <c r="AB22" s="142"/>
      <c r="AC22" s="142"/>
      <c r="AD22" s="142"/>
    </row>
    <row r="23" spans="1:30" ht="20.100000000000001" customHeight="1" thickBot="1">
      <c r="A23" s="166"/>
      <c r="B23" s="167" t="s">
        <v>217</v>
      </c>
      <c r="C23" s="167"/>
      <c r="D23" s="167"/>
      <c r="E23" s="167"/>
      <c r="F23" s="168"/>
      <c r="G23" s="169"/>
      <c r="H23" s="1250" t="s">
        <v>1877</v>
      </c>
      <c r="I23" s="1251"/>
      <c r="J23" s="1251"/>
      <c r="K23" s="1251"/>
      <c r="L23" s="1251"/>
      <c r="M23" s="1251"/>
      <c r="N23" s="1251"/>
      <c r="O23" s="1251"/>
      <c r="P23" s="1251"/>
      <c r="Q23" s="1251"/>
      <c r="R23" s="1251"/>
      <c r="S23" s="1251"/>
      <c r="T23" s="1252"/>
      <c r="U23" s="174"/>
      <c r="V23" s="42">
        <f t="shared" si="0"/>
        <v>23</v>
      </c>
      <c r="Y23" s="116"/>
      <c r="Z23" s="1235"/>
      <c r="AA23" s="142"/>
      <c r="AB23" s="142"/>
      <c r="AC23" s="142"/>
      <c r="AD23" s="142"/>
    </row>
    <row r="24" spans="1:30" ht="20.100000000000001" customHeight="1" thickBot="1">
      <c r="A24" s="166"/>
      <c r="B24" s="167" t="s">
        <v>218</v>
      </c>
      <c r="C24" s="167"/>
      <c r="D24" s="167"/>
      <c r="E24" s="167"/>
      <c r="F24" s="168"/>
      <c r="G24" s="169"/>
      <c r="H24" s="1250" t="s">
        <v>1877</v>
      </c>
      <c r="I24" s="1251"/>
      <c r="J24" s="1251"/>
      <c r="K24" s="1251"/>
      <c r="L24" s="1251"/>
      <c r="M24" s="1251"/>
      <c r="N24" s="1251"/>
      <c r="O24" s="1251"/>
      <c r="P24" s="1251"/>
      <c r="Q24" s="1251"/>
      <c r="R24" s="1251"/>
      <c r="S24" s="1251"/>
      <c r="T24" s="1252"/>
      <c r="U24" s="174"/>
      <c r="V24" s="42">
        <f t="shared" si="0"/>
        <v>24</v>
      </c>
      <c r="Y24" s="116"/>
      <c r="Z24" s="1235"/>
      <c r="AA24" s="142"/>
      <c r="AB24" s="142"/>
      <c r="AC24" s="142"/>
      <c r="AD24" s="142"/>
    </row>
    <row r="25" spans="1:30" ht="20.100000000000001" customHeight="1">
      <c r="A25" s="171"/>
      <c r="B25" s="167"/>
      <c r="C25" s="167"/>
      <c r="D25" s="167"/>
      <c r="E25" s="167"/>
      <c r="F25" s="168"/>
      <c r="G25" s="169"/>
      <c r="H25" s="178"/>
      <c r="I25" s="179"/>
      <c r="J25" s="178"/>
      <c r="K25" s="178"/>
      <c r="L25" s="178"/>
      <c r="M25" s="178"/>
      <c r="N25" s="178"/>
      <c r="O25" s="178"/>
      <c r="P25" s="178"/>
      <c r="Q25" s="178"/>
      <c r="R25" s="179"/>
      <c r="S25" s="180"/>
      <c r="T25" s="180"/>
      <c r="U25" s="181"/>
      <c r="V25" s="42">
        <f t="shared" si="0"/>
        <v>25</v>
      </c>
      <c r="Y25" s="116"/>
      <c r="Z25" s="1235"/>
      <c r="AA25" s="142"/>
      <c r="AB25" s="142"/>
      <c r="AC25" s="142"/>
      <c r="AD25" s="142"/>
    </row>
    <row r="26" spans="1:30" ht="27" customHeight="1">
      <c r="A26" s="166" t="s">
        <v>219</v>
      </c>
      <c r="B26" s="167"/>
      <c r="C26" s="167"/>
      <c r="D26" s="167"/>
      <c r="E26" s="167"/>
      <c r="F26" s="167"/>
      <c r="G26" s="169"/>
      <c r="H26" s="182"/>
      <c r="I26" s="183"/>
      <c r="J26" s="167"/>
      <c r="K26" s="167"/>
      <c r="L26" s="167"/>
      <c r="M26" s="167"/>
      <c r="N26" s="167"/>
      <c r="O26" s="167"/>
      <c r="P26" s="167"/>
      <c r="Q26" s="167"/>
      <c r="R26" s="183"/>
      <c r="S26" s="167"/>
      <c r="T26" s="167"/>
      <c r="U26" s="184"/>
      <c r="V26" s="42">
        <f t="shared" si="0"/>
        <v>26</v>
      </c>
      <c r="Y26" s="116"/>
      <c r="AA26" s="142"/>
      <c r="AB26" s="142"/>
      <c r="AC26" s="142"/>
      <c r="AD26" s="142"/>
    </row>
    <row r="27" spans="1:30" ht="18" thickBot="1">
      <c r="A27" s="166"/>
      <c r="B27" s="167" t="s">
        <v>220</v>
      </c>
      <c r="C27" s="167"/>
      <c r="D27" s="167"/>
      <c r="E27" s="167"/>
      <c r="F27" s="167"/>
      <c r="G27" s="169"/>
      <c r="H27" s="182"/>
      <c r="I27" s="185"/>
      <c r="J27" s="5"/>
      <c r="K27" s="5"/>
      <c r="L27" s="5"/>
      <c r="M27" s="5"/>
      <c r="N27" s="5"/>
      <c r="O27" s="5"/>
      <c r="P27" s="5"/>
      <c r="Q27" s="5"/>
      <c r="R27" s="185"/>
      <c r="S27" s="5"/>
      <c r="T27" s="182"/>
      <c r="U27" s="181"/>
      <c r="V27" s="42">
        <f t="shared" si="0"/>
        <v>27</v>
      </c>
      <c r="Y27" s="116"/>
      <c r="Z27" s="186" t="s">
        <v>221</v>
      </c>
      <c r="AA27" s="186" t="s">
        <v>222</v>
      </c>
      <c r="AB27" s="142"/>
      <c r="AC27" s="142"/>
      <c r="AD27" s="142"/>
    </row>
    <row r="28" spans="1:30" ht="20.100000000000001" customHeight="1" thickBot="1">
      <c r="A28" s="166"/>
      <c r="B28" s="167"/>
      <c r="C28" s="167" t="s">
        <v>223</v>
      </c>
      <c r="D28" s="169"/>
      <c r="E28" s="167"/>
      <c r="F28" s="168"/>
      <c r="G28" s="169"/>
      <c r="H28" s="182"/>
      <c r="I28" s="187"/>
      <c r="J28" s="5"/>
      <c r="K28" s="5"/>
      <c r="L28" s="5"/>
      <c r="M28" s="5"/>
      <c r="N28" s="5"/>
      <c r="O28" s="5"/>
      <c r="P28" s="5"/>
      <c r="Q28" s="5"/>
      <c r="R28" s="287">
        <v>350</v>
      </c>
      <c r="S28" s="168" t="s">
        <v>224</v>
      </c>
      <c r="T28" s="182"/>
      <c r="U28" s="181"/>
      <c r="V28" s="42">
        <f t="shared" si="0"/>
        <v>28</v>
      </c>
      <c r="W28" s="149" t="str">
        <f t="shared" ref="W28:W34" si="1">IF(R28="","未入力あり","✔")</f>
        <v>✔</v>
      </c>
      <c r="Y28" s="116"/>
      <c r="Z28" s="186">
        <v>0</v>
      </c>
      <c r="AA28" s="188">
        <v>1300</v>
      </c>
      <c r="AB28" s="142"/>
      <c r="AC28" s="142"/>
      <c r="AD28" s="142"/>
    </row>
    <row r="29" spans="1:30" ht="20.100000000000001" customHeight="1" thickBot="1">
      <c r="A29" s="166"/>
      <c r="B29" s="168"/>
      <c r="C29" s="167" t="s">
        <v>225</v>
      </c>
      <c r="D29" s="169"/>
      <c r="E29" s="167"/>
      <c r="F29" s="168"/>
      <c r="G29" s="169"/>
      <c r="H29" s="182"/>
      <c r="I29" s="187"/>
      <c r="J29" s="5"/>
      <c r="K29" s="5"/>
      <c r="L29" s="5"/>
      <c r="M29" s="5"/>
      <c r="N29" s="5"/>
      <c r="O29" s="5"/>
      <c r="P29" s="5"/>
      <c r="Q29" s="5"/>
      <c r="R29" s="287">
        <v>0</v>
      </c>
      <c r="S29" s="168" t="s">
        <v>224</v>
      </c>
      <c r="T29" s="182"/>
      <c r="U29" s="181"/>
      <c r="V29" s="42">
        <f t="shared" si="0"/>
        <v>29</v>
      </c>
      <c r="W29" s="149" t="str">
        <f t="shared" si="1"/>
        <v>✔</v>
      </c>
      <c r="Y29" s="116"/>
      <c r="Z29" s="186">
        <v>0</v>
      </c>
      <c r="AA29" s="188">
        <v>40</v>
      </c>
      <c r="AB29" s="142"/>
      <c r="AC29" s="142"/>
      <c r="AD29" s="142"/>
    </row>
    <row r="30" spans="1:30" ht="20.100000000000001" customHeight="1" thickBot="1">
      <c r="A30" s="166"/>
      <c r="B30" s="168"/>
      <c r="C30" s="167" t="s">
        <v>226</v>
      </c>
      <c r="D30" s="169"/>
      <c r="E30" s="167"/>
      <c r="F30" s="168"/>
      <c r="G30" s="169"/>
      <c r="H30" s="182"/>
      <c r="I30" s="187"/>
      <c r="J30" s="5"/>
      <c r="K30" s="5"/>
      <c r="L30" s="5"/>
      <c r="M30" s="5"/>
      <c r="N30" s="5"/>
      <c r="O30" s="5"/>
      <c r="P30" s="5"/>
      <c r="Q30" s="5"/>
      <c r="R30" s="287">
        <v>350</v>
      </c>
      <c r="S30" s="168" t="s">
        <v>224</v>
      </c>
      <c r="T30" s="182"/>
      <c r="U30" s="181"/>
      <c r="V30" s="42">
        <f t="shared" si="0"/>
        <v>30</v>
      </c>
      <c r="W30" s="149" t="str">
        <f t="shared" si="1"/>
        <v>✔</v>
      </c>
      <c r="Y30" s="116"/>
      <c r="Z30" s="186">
        <v>0</v>
      </c>
      <c r="AA30" s="188">
        <v>1200</v>
      </c>
      <c r="AB30" s="142"/>
      <c r="AC30" s="142"/>
      <c r="AD30" s="142"/>
    </row>
    <row r="31" spans="1:30" ht="20.100000000000001" customHeight="1" thickBot="1">
      <c r="A31" s="166"/>
      <c r="B31" s="167"/>
      <c r="C31" s="167" t="s">
        <v>227</v>
      </c>
      <c r="D31" s="167"/>
      <c r="E31" s="167"/>
      <c r="F31" s="168"/>
      <c r="G31" s="169"/>
      <c r="H31" s="182"/>
      <c r="I31" s="187"/>
      <c r="J31" s="5"/>
      <c r="K31" s="5"/>
      <c r="L31" s="5"/>
      <c r="M31" s="5"/>
      <c r="N31" s="5"/>
      <c r="O31" s="5"/>
      <c r="P31" s="5"/>
      <c r="Q31" s="5"/>
      <c r="R31" s="287">
        <v>0</v>
      </c>
      <c r="S31" s="168" t="s">
        <v>224</v>
      </c>
      <c r="T31" s="182"/>
      <c r="U31" s="181"/>
      <c r="V31" s="42">
        <f t="shared" si="0"/>
        <v>31</v>
      </c>
      <c r="W31" s="149" t="str">
        <f t="shared" si="1"/>
        <v>✔</v>
      </c>
      <c r="Y31" s="116"/>
      <c r="Z31" s="186">
        <v>0</v>
      </c>
      <c r="AA31" s="188">
        <v>420.34195260145873</v>
      </c>
      <c r="AB31" s="142"/>
      <c r="AC31" s="142"/>
      <c r="AD31" s="142"/>
    </row>
    <row r="32" spans="1:30" ht="19.5" customHeight="1" thickBot="1">
      <c r="A32" s="166"/>
      <c r="B32" s="168"/>
      <c r="C32" s="189" t="s">
        <v>228</v>
      </c>
      <c r="D32" s="189"/>
      <c r="E32" s="189"/>
      <c r="F32" s="190"/>
      <c r="G32" s="189"/>
      <c r="H32" s="182"/>
      <c r="I32" s="187"/>
      <c r="J32" s="5"/>
      <c r="K32" s="5"/>
      <c r="L32" s="5"/>
      <c r="M32" s="5"/>
      <c r="N32" s="5"/>
      <c r="O32" s="5"/>
      <c r="P32" s="5"/>
      <c r="Q32" s="5"/>
      <c r="R32" s="287">
        <v>0</v>
      </c>
      <c r="S32" s="168" t="s">
        <v>224</v>
      </c>
      <c r="T32" s="182"/>
      <c r="U32" s="181"/>
      <c r="V32" s="42">
        <f t="shared" si="0"/>
        <v>32</v>
      </c>
      <c r="W32" s="149" t="str">
        <f t="shared" si="1"/>
        <v>✔</v>
      </c>
      <c r="Y32" s="116"/>
      <c r="Z32" s="186">
        <v>0</v>
      </c>
      <c r="AA32" s="191">
        <v>100</v>
      </c>
      <c r="AB32" s="142"/>
      <c r="AC32" s="142"/>
      <c r="AD32" s="142"/>
    </row>
    <row r="33" spans="1:30" ht="18" customHeight="1" thickBot="1">
      <c r="A33" s="166"/>
      <c r="B33" s="167" t="s">
        <v>229</v>
      </c>
      <c r="C33" s="189"/>
      <c r="D33" s="189"/>
      <c r="E33" s="189"/>
      <c r="F33" s="190"/>
      <c r="G33" s="189"/>
      <c r="H33" s="182"/>
      <c r="I33" s="187"/>
      <c r="J33" s="5"/>
      <c r="K33" s="5"/>
      <c r="L33" s="5"/>
      <c r="M33" s="5"/>
      <c r="N33" s="5"/>
      <c r="O33" s="5"/>
      <c r="P33" s="5"/>
      <c r="Q33" s="5"/>
      <c r="R33" s="287">
        <v>15</v>
      </c>
      <c r="S33" s="168" t="s">
        <v>224</v>
      </c>
      <c r="T33" s="182"/>
      <c r="U33" s="181"/>
      <c r="V33" s="42">
        <v>37</v>
      </c>
      <c r="W33" s="149" t="str">
        <f>IF(R33="","未入力あり","✔")</f>
        <v>✔</v>
      </c>
      <c r="Y33" s="116"/>
      <c r="Z33" s="186">
        <v>0</v>
      </c>
      <c r="AA33" s="191">
        <v>100</v>
      </c>
      <c r="AB33" s="142"/>
      <c r="AC33" s="142"/>
      <c r="AD33" s="142"/>
    </row>
    <row r="34" spans="1:30" ht="47.25" customHeight="1" thickBot="1">
      <c r="A34" s="166" t="s">
        <v>230</v>
      </c>
      <c r="B34" s="167"/>
      <c r="C34" s="167"/>
      <c r="D34" s="167"/>
      <c r="E34" s="167"/>
      <c r="F34" s="168"/>
      <c r="G34" s="169"/>
      <c r="H34" s="169"/>
      <c r="I34" s="169"/>
      <c r="J34" s="169"/>
      <c r="K34" s="192"/>
      <c r="L34" s="192"/>
      <c r="M34" s="192"/>
      <c r="N34" s="192"/>
      <c r="O34" s="192"/>
      <c r="P34" s="192"/>
      <c r="Q34" s="193" t="s">
        <v>231</v>
      </c>
      <c r="R34" s="287">
        <v>709</v>
      </c>
      <c r="S34" s="168" t="s">
        <v>232</v>
      </c>
      <c r="T34" s="168"/>
      <c r="U34" s="181"/>
      <c r="V34" s="42">
        <f t="shared" si="0"/>
        <v>34</v>
      </c>
      <c r="W34" s="149" t="str">
        <f t="shared" si="1"/>
        <v>✔</v>
      </c>
      <c r="Y34" s="116"/>
      <c r="Z34" s="194">
        <v>0</v>
      </c>
      <c r="AA34" s="194">
        <v>3000</v>
      </c>
      <c r="AB34" s="142"/>
      <c r="AC34" s="142"/>
      <c r="AD34" s="142"/>
    </row>
    <row r="35" spans="1:30" ht="51.75" customHeight="1">
      <c r="A35" s="166"/>
      <c r="B35" s="168"/>
      <c r="C35" s="167"/>
      <c r="D35" s="1231" t="s">
        <v>233</v>
      </c>
      <c r="E35" s="1232"/>
      <c r="F35" s="1232"/>
      <c r="G35" s="1232"/>
      <c r="H35" s="1232"/>
      <c r="I35" s="1232"/>
      <c r="J35" s="1232"/>
      <c r="K35" s="1232"/>
      <c r="L35" s="1232"/>
      <c r="M35" s="1232"/>
      <c r="N35" s="1232"/>
      <c r="O35" s="1232"/>
      <c r="P35" s="1232"/>
      <c r="Q35" s="1232"/>
      <c r="R35" s="1232"/>
      <c r="S35" s="1232"/>
      <c r="T35" s="1232"/>
      <c r="U35" s="181"/>
      <c r="V35" s="42">
        <f t="shared" si="0"/>
        <v>35</v>
      </c>
      <c r="Y35" s="116"/>
    </row>
    <row r="36" spans="1:30" ht="20.100000000000001" customHeight="1">
      <c r="A36" s="166"/>
      <c r="B36" s="167"/>
      <c r="C36" s="167"/>
      <c r="D36" s="167"/>
      <c r="E36" s="167"/>
      <c r="F36" s="168"/>
      <c r="G36" s="169"/>
      <c r="H36" s="182"/>
      <c r="I36" s="187"/>
      <c r="J36" s="5"/>
      <c r="K36" s="5"/>
      <c r="L36" s="5"/>
      <c r="M36" s="5"/>
      <c r="N36" s="5"/>
      <c r="O36" s="5"/>
      <c r="P36" s="5"/>
      <c r="Q36" s="5"/>
      <c r="R36" s="187"/>
      <c r="S36" s="5"/>
      <c r="T36" s="168"/>
      <c r="U36" s="181"/>
      <c r="V36" s="42">
        <f t="shared" si="0"/>
        <v>36</v>
      </c>
      <c r="Y36" s="116"/>
      <c r="Z36" s="142"/>
      <c r="AA36" s="142"/>
      <c r="AB36" s="142"/>
      <c r="AC36" s="142"/>
      <c r="AD36" s="142"/>
    </row>
    <row r="37" spans="1:30" ht="20.100000000000001" customHeight="1">
      <c r="A37" s="166"/>
      <c r="B37" s="167" t="s">
        <v>234</v>
      </c>
      <c r="C37" s="167"/>
      <c r="D37" s="167"/>
      <c r="E37" s="167"/>
      <c r="F37" s="168"/>
      <c r="G37" s="169"/>
      <c r="H37" s="182"/>
      <c r="I37" s="187"/>
      <c r="J37" s="5"/>
      <c r="K37" s="5"/>
      <c r="L37" s="5"/>
      <c r="M37" s="5"/>
      <c r="N37" s="5"/>
      <c r="O37" s="5"/>
      <c r="P37" s="5"/>
      <c r="Q37" s="5"/>
      <c r="R37" s="187"/>
      <c r="S37" s="5"/>
      <c r="T37" s="168"/>
      <c r="U37" s="181"/>
      <c r="V37" s="42">
        <f t="shared" si="0"/>
        <v>37</v>
      </c>
      <c r="Y37" s="116"/>
      <c r="Z37" s="142"/>
      <c r="AA37" s="142"/>
      <c r="AB37" s="142"/>
      <c r="AC37" s="142"/>
      <c r="AD37" s="142"/>
    </row>
    <row r="38" spans="1:30" ht="21.75" customHeight="1">
      <c r="A38" s="166"/>
      <c r="B38" s="168"/>
      <c r="C38" s="167"/>
      <c r="D38" s="168" t="s">
        <v>235</v>
      </c>
      <c r="E38" s="9"/>
      <c r="F38" s="9"/>
      <c r="G38" s="9"/>
      <c r="H38" s="9"/>
      <c r="I38" s="187" t="s">
        <v>236</v>
      </c>
      <c r="J38" s="185"/>
      <c r="K38" s="5"/>
      <c r="L38" s="5"/>
      <c r="M38" s="5"/>
      <c r="N38" s="5"/>
      <c r="O38" s="185"/>
      <c r="P38" s="185"/>
      <c r="Q38" s="185"/>
      <c r="R38" s="185" t="s">
        <v>237</v>
      </c>
      <c r="S38" s="39"/>
      <c r="T38" s="168"/>
      <c r="U38" s="181"/>
      <c r="V38" s="42">
        <f t="shared" si="0"/>
        <v>38</v>
      </c>
      <c r="Y38" s="116"/>
      <c r="Z38" s="142"/>
      <c r="AA38" s="142"/>
      <c r="AB38" s="142"/>
      <c r="AC38" s="142"/>
      <c r="AD38" s="142"/>
    </row>
    <row r="39" spans="1:30" ht="30" customHeight="1" thickBot="1">
      <c r="A39" s="166"/>
      <c r="B39" s="168"/>
      <c r="C39" s="167"/>
      <c r="D39" s="883" t="s">
        <v>1344</v>
      </c>
      <c r="E39" s="884"/>
      <c r="F39" s="884"/>
      <c r="G39" s="39"/>
      <c r="H39" s="39"/>
      <c r="I39" s="195" t="s">
        <v>238</v>
      </c>
      <c r="J39" s="168"/>
      <c r="K39" s="5"/>
      <c r="L39" s="5"/>
      <c r="M39" s="5"/>
      <c r="N39" s="5"/>
      <c r="O39" s="182"/>
      <c r="P39" s="182"/>
      <c r="Q39" s="182"/>
      <c r="R39" s="196"/>
      <c r="S39" s="39"/>
      <c r="T39" s="39"/>
      <c r="U39" s="181"/>
      <c r="V39" s="42">
        <f t="shared" si="0"/>
        <v>39</v>
      </c>
      <c r="Y39" s="116"/>
      <c r="Z39" s="142"/>
      <c r="AA39" s="142"/>
      <c r="AB39" s="142"/>
      <c r="AC39" s="142"/>
      <c r="AD39" s="142"/>
    </row>
    <row r="40" spans="1:30" ht="20.100000000000001" customHeight="1" thickBot="1">
      <c r="A40" s="166"/>
      <c r="B40" s="167"/>
      <c r="C40" s="167" t="s">
        <v>239</v>
      </c>
      <c r="D40" s="885"/>
      <c r="E40" s="885"/>
      <c r="F40" s="883"/>
      <c r="G40" s="169"/>
      <c r="H40" s="182"/>
      <c r="I40" s="287">
        <v>7.7</v>
      </c>
      <c r="J40" s="168" t="s">
        <v>232</v>
      </c>
      <c r="K40" s="5"/>
      <c r="L40" s="5"/>
      <c r="M40" s="5"/>
      <c r="N40" s="5"/>
      <c r="O40" s="168"/>
      <c r="P40" s="168"/>
      <c r="Q40" s="168"/>
      <c r="R40" s="287">
        <v>120</v>
      </c>
      <c r="S40" s="168" t="s">
        <v>232</v>
      </c>
      <c r="T40" s="168"/>
      <c r="U40" s="181"/>
      <c r="V40" s="42">
        <f t="shared" si="0"/>
        <v>40</v>
      </c>
      <c r="W40" s="149" t="str">
        <f t="shared" ref="W40:W63" si="2">IF(OR(I40="",R40=""),"未入力あり","✔")</f>
        <v>✔</v>
      </c>
      <c r="Y40" s="116"/>
      <c r="Z40" s="194">
        <v>0</v>
      </c>
      <c r="AA40" s="194">
        <v>220</v>
      </c>
      <c r="AB40" s="194">
        <v>0</v>
      </c>
      <c r="AC40" s="194">
        <v>700</v>
      </c>
      <c r="AD40" s="142"/>
    </row>
    <row r="41" spans="1:30" ht="20.100000000000001" customHeight="1" thickBot="1">
      <c r="A41" s="166"/>
      <c r="B41" s="167"/>
      <c r="C41" s="167" t="s">
        <v>240</v>
      </c>
      <c r="D41" s="167"/>
      <c r="E41" s="167"/>
      <c r="F41" s="168"/>
      <c r="G41" s="169"/>
      <c r="H41" s="182"/>
      <c r="I41" s="287">
        <v>0</v>
      </c>
      <c r="J41" s="168" t="s">
        <v>232</v>
      </c>
      <c r="K41" s="5"/>
      <c r="L41" s="5"/>
      <c r="M41" s="5"/>
      <c r="N41" s="5"/>
      <c r="O41" s="168"/>
      <c r="P41" s="168"/>
      <c r="Q41" s="168"/>
      <c r="R41" s="287">
        <v>0</v>
      </c>
      <c r="S41" s="168" t="s">
        <v>232</v>
      </c>
      <c r="T41" s="168"/>
      <c r="U41" s="181"/>
      <c r="V41" s="42">
        <f t="shared" si="0"/>
        <v>41</v>
      </c>
      <c r="W41" s="149" t="str">
        <f t="shared" si="2"/>
        <v>✔</v>
      </c>
      <c r="Y41" s="116"/>
      <c r="Z41" s="194">
        <v>0</v>
      </c>
      <c r="AA41" s="194">
        <v>30</v>
      </c>
      <c r="AB41" s="194">
        <v>0</v>
      </c>
      <c r="AC41" s="194">
        <v>70</v>
      </c>
      <c r="AD41" s="142"/>
    </row>
    <row r="42" spans="1:30" ht="20.100000000000001" customHeight="1" thickBot="1">
      <c r="A42" s="166"/>
      <c r="B42" s="167"/>
      <c r="C42" s="167" t="s">
        <v>241</v>
      </c>
      <c r="D42" s="167"/>
      <c r="E42" s="167"/>
      <c r="F42" s="168"/>
      <c r="G42" s="169"/>
      <c r="H42" s="182"/>
      <c r="I42" s="287">
        <v>1.7</v>
      </c>
      <c r="J42" s="168" t="s">
        <v>232</v>
      </c>
      <c r="K42" s="168"/>
      <c r="L42" s="168"/>
      <c r="M42" s="168"/>
      <c r="N42" s="168"/>
      <c r="O42" s="168"/>
      <c r="P42" s="168"/>
      <c r="Q42" s="168"/>
      <c r="R42" s="287">
        <v>22</v>
      </c>
      <c r="S42" s="168" t="s">
        <v>232</v>
      </c>
      <c r="T42" s="168"/>
      <c r="U42" s="181"/>
      <c r="V42" s="42">
        <f t="shared" si="0"/>
        <v>42</v>
      </c>
      <c r="W42" s="149" t="str">
        <f t="shared" si="2"/>
        <v>✔</v>
      </c>
      <c r="Y42" s="116"/>
      <c r="Z42" s="194">
        <v>0</v>
      </c>
      <c r="AA42" s="194">
        <v>10</v>
      </c>
      <c r="AB42" s="194">
        <v>0</v>
      </c>
      <c r="AC42" s="194">
        <v>100</v>
      </c>
      <c r="AD42" s="142"/>
    </row>
    <row r="43" spans="1:30" ht="20.100000000000001" customHeight="1" thickBot="1">
      <c r="A43" s="166"/>
      <c r="B43" s="167"/>
      <c r="C43" s="167" t="s">
        <v>242</v>
      </c>
      <c r="D43" s="167"/>
      <c r="E43" s="167"/>
      <c r="F43" s="168"/>
      <c r="G43" s="169"/>
      <c r="H43" s="182"/>
      <c r="I43" s="287">
        <v>0.4</v>
      </c>
      <c r="J43" s="168" t="s">
        <v>232</v>
      </c>
      <c r="K43" s="168"/>
      <c r="L43" s="168"/>
      <c r="M43" s="168"/>
      <c r="N43" s="168"/>
      <c r="O43" s="168"/>
      <c r="P43" s="168"/>
      <c r="Q43" s="168"/>
      <c r="R43" s="287">
        <v>6</v>
      </c>
      <c r="S43" s="168" t="s">
        <v>232</v>
      </c>
      <c r="T43" s="168"/>
      <c r="U43" s="181"/>
      <c r="V43" s="42">
        <f t="shared" si="0"/>
        <v>43</v>
      </c>
      <c r="W43" s="149" t="str">
        <f t="shared" si="2"/>
        <v>✔</v>
      </c>
      <c r="Y43" s="116"/>
      <c r="Z43" s="194">
        <v>0</v>
      </c>
      <c r="AA43" s="194">
        <v>10</v>
      </c>
      <c r="AB43" s="194">
        <v>0</v>
      </c>
      <c r="AC43" s="194">
        <v>50</v>
      </c>
      <c r="AD43" s="142"/>
    </row>
    <row r="44" spans="1:30" ht="20.100000000000001" customHeight="1" thickBot="1">
      <c r="A44" s="166"/>
      <c r="B44" s="167"/>
      <c r="C44" s="167" t="s">
        <v>243</v>
      </c>
      <c r="D44" s="167"/>
      <c r="E44" s="167"/>
      <c r="F44" s="168"/>
      <c r="G44" s="169"/>
      <c r="H44" s="182"/>
      <c r="I44" s="287">
        <v>1.3</v>
      </c>
      <c r="J44" s="168" t="s">
        <v>232</v>
      </c>
      <c r="K44" s="168"/>
      <c r="L44" s="168"/>
      <c r="M44" s="168"/>
      <c r="N44" s="168"/>
      <c r="O44" s="168"/>
      <c r="P44" s="168"/>
      <c r="Q44" s="168"/>
      <c r="R44" s="287">
        <v>22</v>
      </c>
      <c r="S44" s="168" t="s">
        <v>232</v>
      </c>
      <c r="T44" s="168"/>
      <c r="U44" s="181"/>
      <c r="V44" s="42">
        <f t="shared" si="0"/>
        <v>44</v>
      </c>
      <c r="W44" s="149" t="str">
        <f t="shared" si="2"/>
        <v>✔</v>
      </c>
      <c r="Y44" s="116"/>
      <c r="Z44" s="194">
        <v>0</v>
      </c>
      <c r="AA44" s="194">
        <v>10</v>
      </c>
      <c r="AB44" s="194">
        <v>0</v>
      </c>
      <c r="AC44" s="194">
        <v>90</v>
      </c>
      <c r="AD44" s="142"/>
    </row>
    <row r="45" spans="1:30" ht="20.100000000000001" customHeight="1" thickBot="1">
      <c r="A45" s="166"/>
      <c r="B45" s="167"/>
      <c r="C45" s="167" t="s">
        <v>244</v>
      </c>
      <c r="D45" s="167"/>
      <c r="E45" s="167"/>
      <c r="F45" s="168"/>
      <c r="G45" s="169"/>
      <c r="H45" s="182"/>
      <c r="I45" s="287">
        <v>3.24</v>
      </c>
      <c r="J45" s="168" t="s">
        <v>232</v>
      </c>
      <c r="K45" s="168"/>
      <c r="L45" s="168"/>
      <c r="M45" s="168"/>
      <c r="N45" s="168"/>
      <c r="O45" s="168"/>
      <c r="P45" s="168"/>
      <c r="Q45" s="168"/>
      <c r="R45" s="287">
        <v>327</v>
      </c>
      <c r="S45" s="168" t="s">
        <v>232</v>
      </c>
      <c r="T45" s="168"/>
      <c r="U45" s="181"/>
      <c r="V45" s="42">
        <f t="shared" si="0"/>
        <v>45</v>
      </c>
      <c r="W45" s="149" t="str">
        <f t="shared" si="2"/>
        <v>✔</v>
      </c>
      <c r="Y45" s="116"/>
      <c r="Z45" s="194">
        <v>0</v>
      </c>
      <c r="AA45" s="194">
        <v>70</v>
      </c>
      <c r="AB45" s="194">
        <v>0</v>
      </c>
      <c r="AC45" s="194">
        <v>1400</v>
      </c>
      <c r="AD45" s="142"/>
    </row>
    <row r="46" spans="1:30" ht="20.100000000000001" customHeight="1" thickBot="1">
      <c r="A46" s="166"/>
      <c r="B46" s="167"/>
      <c r="C46" s="167" t="s">
        <v>245</v>
      </c>
      <c r="D46" s="167"/>
      <c r="E46" s="167"/>
      <c r="F46" s="168"/>
      <c r="G46" s="169"/>
      <c r="H46" s="182"/>
      <c r="I46" s="287">
        <v>4.9400000000000004</v>
      </c>
      <c r="J46" s="168" t="s">
        <v>232</v>
      </c>
      <c r="K46" s="168"/>
      <c r="L46" s="168"/>
      <c r="M46" s="168"/>
      <c r="N46" s="168"/>
      <c r="O46" s="168"/>
      <c r="P46" s="168"/>
      <c r="Q46" s="168"/>
      <c r="R46" s="287">
        <v>0</v>
      </c>
      <c r="S46" s="168" t="s">
        <v>232</v>
      </c>
      <c r="T46" s="168"/>
      <c r="U46" s="181"/>
      <c r="V46" s="42">
        <f t="shared" si="0"/>
        <v>46</v>
      </c>
      <c r="W46" s="149" t="str">
        <f t="shared" si="2"/>
        <v>✔</v>
      </c>
      <c r="Y46" s="116"/>
      <c r="Z46" s="194">
        <v>0</v>
      </c>
      <c r="AA46" s="194">
        <v>10</v>
      </c>
      <c r="AB46" s="194">
        <v>0</v>
      </c>
      <c r="AC46" s="194">
        <v>20</v>
      </c>
      <c r="AD46" s="142"/>
    </row>
    <row r="47" spans="1:30" ht="20.100000000000001" customHeight="1" thickBot="1">
      <c r="A47" s="166"/>
      <c r="B47" s="167"/>
      <c r="C47" s="167" t="s">
        <v>246</v>
      </c>
      <c r="D47" s="167"/>
      <c r="E47" s="167"/>
      <c r="F47" s="168"/>
      <c r="G47" s="169"/>
      <c r="H47" s="182"/>
      <c r="I47" s="287">
        <v>0</v>
      </c>
      <c r="J47" s="168" t="s">
        <v>232</v>
      </c>
      <c r="K47" s="168"/>
      <c r="L47" s="168"/>
      <c r="M47" s="168"/>
      <c r="N47" s="168"/>
      <c r="O47" s="168"/>
      <c r="P47" s="168"/>
      <c r="Q47" s="168"/>
      <c r="R47" s="287">
        <v>14</v>
      </c>
      <c r="S47" s="168" t="s">
        <v>232</v>
      </c>
      <c r="T47" s="168"/>
      <c r="U47" s="181"/>
      <c r="V47" s="42">
        <f t="shared" si="0"/>
        <v>47</v>
      </c>
      <c r="W47" s="149" t="str">
        <f t="shared" si="2"/>
        <v>✔</v>
      </c>
      <c r="Y47" s="116"/>
      <c r="Z47" s="194">
        <v>0</v>
      </c>
      <c r="AA47" s="194">
        <v>10</v>
      </c>
      <c r="AB47" s="194">
        <v>0</v>
      </c>
      <c r="AC47" s="194">
        <v>90</v>
      </c>
      <c r="AD47" s="142"/>
    </row>
    <row r="48" spans="1:30" ht="20.100000000000001" customHeight="1" thickBot="1">
      <c r="A48" s="166"/>
      <c r="B48" s="167"/>
      <c r="C48" s="167" t="s">
        <v>247</v>
      </c>
      <c r="D48" s="167"/>
      <c r="E48" s="167"/>
      <c r="F48" s="168"/>
      <c r="G48" s="169"/>
      <c r="H48" s="182"/>
      <c r="I48" s="287">
        <v>0</v>
      </c>
      <c r="J48" s="168" t="s">
        <v>232</v>
      </c>
      <c r="K48" s="168"/>
      <c r="L48" s="168"/>
      <c r="M48" s="168"/>
      <c r="N48" s="168"/>
      <c r="O48" s="168"/>
      <c r="P48" s="168"/>
      <c r="Q48" s="168"/>
      <c r="R48" s="287">
        <v>4</v>
      </c>
      <c r="S48" s="168" t="s">
        <v>232</v>
      </c>
      <c r="T48" s="168"/>
      <c r="U48" s="181"/>
      <c r="V48" s="42">
        <f t="shared" si="0"/>
        <v>48</v>
      </c>
      <c r="W48" s="149" t="str">
        <f t="shared" si="2"/>
        <v>✔</v>
      </c>
      <c r="Y48" s="116"/>
      <c r="Z48" s="194">
        <v>0</v>
      </c>
      <c r="AA48" s="194">
        <v>10</v>
      </c>
      <c r="AB48" s="194">
        <v>0</v>
      </c>
      <c r="AC48" s="194">
        <v>30</v>
      </c>
      <c r="AD48" s="142"/>
    </row>
    <row r="49" spans="1:30" ht="18" thickBot="1">
      <c r="A49" s="166"/>
      <c r="B49" s="167"/>
      <c r="C49" s="167" t="s">
        <v>248</v>
      </c>
      <c r="D49" s="167"/>
      <c r="E49" s="167"/>
      <c r="F49" s="168"/>
      <c r="G49" s="169"/>
      <c r="H49" s="182"/>
      <c r="I49" s="287">
        <v>1.2</v>
      </c>
      <c r="J49" s="168" t="s">
        <v>232</v>
      </c>
      <c r="K49" s="168"/>
      <c r="L49" s="168"/>
      <c r="M49" s="168"/>
      <c r="N49" s="168"/>
      <c r="O49" s="168"/>
      <c r="P49" s="168"/>
      <c r="Q49" s="168"/>
      <c r="R49" s="287">
        <v>2</v>
      </c>
      <c r="S49" s="168" t="s">
        <v>232</v>
      </c>
      <c r="T49" s="168"/>
      <c r="U49" s="181"/>
      <c r="V49" s="42">
        <f t="shared" si="0"/>
        <v>49</v>
      </c>
      <c r="W49" s="149" t="str">
        <f t="shared" si="2"/>
        <v>✔</v>
      </c>
      <c r="Y49" s="116"/>
      <c r="Z49" s="194">
        <v>0</v>
      </c>
      <c r="AA49" s="194">
        <v>10</v>
      </c>
      <c r="AB49" s="194">
        <v>0</v>
      </c>
      <c r="AC49" s="194">
        <v>20</v>
      </c>
      <c r="AD49" s="142"/>
    </row>
    <row r="50" spans="1:30" ht="20.100000000000001" customHeight="1" thickBot="1">
      <c r="A50" s="166"/>
      <c r="B50" s="167"/>
      <c r="C50" s="167" t="s">
        <v>249</v>
      </c>
      <c r="D50" s="167"/>
      <c r="E50" s="167"/>
      <c r="F50" s="168"/>
      <c r="G50" s="169"/>
      <c r="H50" s="182"/>
      <c r="I50" s="287">
        <v>0</v>
      </c>
      <c r="J50" s="168" t="s">
        <v>232</v>
      </c>
      <c r="K50" s="168"/>
      <c r="L50" s="168"/>
      <c r="M50" s="168"/>
      <c r="N50" s="168"/>
      <c r="O50" s="168"/>
      <c r="P50" s="168"/>
      <c r="Q50" s="168"/>
      <c r="R50" s="287">
        <v>2</v>
      </c>
      <c r="S50" s="168" t="s">
        <v>232</v>
      </c>
      <c r="T50" s="168"/>
      <c r="U50" s="181"/>
      <c r="V50" s="42">
        <f t="shared" si="0"/>
        <v>50</v>
      </c>
      <c r="W50" s="149" t="str">
        <f t="shared" si="2"/>
        <v>✔</v>
      </c>
      <c r="Y50" s="116"/>
      <c r="Z50" s="194">
        <v>0</v>
      </c>
      <c r="AA50" s="194">
        <v>10</v>
      </c>
      <c r="AB50" s="194">
        <v>0</v>
      </c>
      <c r="AC50" s="194">
        <v>20</v>
      </c>
      <c r="AD50" s="142"/>
    </row>
    <row r="51" spans="1:30" ht="20.100000000000001" customHeight="1" thickBot="1">
      <c r="A51" s="166"/>
      <c r="B51" s="167"/>
      <c r="C51" s="167" t="s">
        <v>250</v>
      </c>
      <c r="D51" s="167"/>
      <c r="E51" s="167"/>
      <c r="F51" s="168"/>
      <c r="G51" s="169"/>
      <c r="H51" s="182"/>
      <c r="I51" s="287">
        <v>0</v>
      </c>
      <c r="J51" s="168" t="s">
        <v>232</v>
      </c>
      <c r="K51" s="168"/>
      <c r="L51" s="168"/>
      <c r="M51" s="168"/>
      <c r="N51" s="168"/>
      <c r="O51" s="168"/>
      <c r="P51" s="168"/>
      <c r="Q51" s="168"/>
      <c r="R51" s="287">
        <v>0</v>
      </c>
      <c r="S51" s="168" t="s">
        <v>232</v>
      </c>
      <c r="T51" s="168"/>
      <c r="U51" s="181"/>
      <c r="V51" s="42">
        <f t="shared" si="0"/>
        <v>51</v>
      </c>
      <c r="W51" s="149" t="str">
        <f t="shared" si="2"/>
        <v>✔</v>
      </c>
      <c r="Y51" s="116"/>
      <c r="Z51" s="194">
        <v>0</v>
      </c>
      <c r="AA51" s="194">
        <v>10</v>
      </c>
      <c r="AB51" s="194">
        <v>0</v>
      </c>
      <c r="AC51" s="194">
        <v>10</v>
      </c>
      <c r="AD51" s="142"/>
    </row>
    <row r="52" spans="1:30" ht="20.100000000000001" customHeight="1" thickBot="1">
      <c r="A52" s="166"/>
      <c r="B52" s="167"/>
      <c r="C52" s="167" t="s">
        <v>251</v>
      </c>
      <c r="D52" s="167"/>
      <c r="E52" s="167"/>
      <c r="F52" s="168"/>
      <c r="G52" s="169"/>
      <c r="H52" s="182"/>
      <c r="I52" s="287">
        <v>0</v>
      </c>
      <c r="J52" s="168" t="s">
        <v>232</v>
      </c>
      <c r="K52" s="168"/>
      <c r="L52" s="168"/>
      <c r="M52" s="168"/>
      <c r="N52" s="168"/>
      <c r="O52" s="168"/>
      <c r="P52" s="168"/>
      <c r="Q52" s="168"/>
      <c r="R52" s="287">
        <v>0</v>
      </c>
      <c r="S52" s="168" t="s">
        <v>232</v>
      </c>
      <c r="T52" s="168"/>
      <c r="U52" s="181"/>
      <c r="V52" s="42">
        <f t="shared" si="0"/>
        <v>52</v>
      </c>
      <c r="W52" s="149" t="str">
        <f t="shared" si="2"/>
        <v>✔</v>
      </c>
      <c r="Y52" s="116"/>
      <c r="Z52" s="194">
        <v>0</v>
      </c>
      <c r="AA52" s="194">
        <v>10</v>
      </c>
      <c r="AB52" s="194">
        <v>0</v>
      </c>
      <c r="AC52" s="194">
        <v>20</v>
      </c>
      <c r="AD52" s="142"/>
    </row>
    <row r="53" spans="1:30" ht="20.100000000000001" customHeight="1" thickBot="1">
      <c r="A53" s="166"/>
      <c r="B53" s="167"/>
      <c r="C53" s="167" t="s">
        <v>252</v>
      </c>
      <c r="D53" s="167"/>
      <c r="E53" s="167"/>
      <c r="F53" s="168"/>
      <c r="G53" s="169"/>
      <c r="H53" s="182"/>
      <c r="I53" s="287">
        <v>0</v>
      </c>
      <c r="J53" s="168" t="s">
        <v>232</v>
      </c>
      <c r="K53" s="168"/>
      <c r="L53" s="168"/>
      <c r="M53" s="168"/>
      <c r="N53" s="168"/>
      <c r="O53" s="168"/>
      <c r="P53" s="168"/>
      <c r="Q53" s="168"/>
      <c r="R53" s="287">
        <v>0</v>
      </c>
      <c r="S53" s="168" t="s">
        <v>232</v>
      </c>
      <c r="T53" s="168"/>
      <c r="U53" s="181"/>
      <c r="V53" s="42">
        <f t="shared" si="0"/>
        <v>53</v>
      </c>
      <c r="W53" s="149" t="str">
        <f t="shared" si="2"/>
        <v>✔</v>
      </c>
      <c r="Y53" s="116"/>
      <c r="Z53" s="194">
        <v>0</v>
      </c>
      <c r="AA53" s="194">
        <v>10</v>
      </c>
      <c r="AB53" s="194">
        <v>0</v>
      </c>
      <c r="AC53" s="194">
        <v>10</v>
      </c>
      <c r="AD53" s="142"/>
    </row>
    <row r="54" spans="1:30" ht="20.100000000000001" customHeight="1" thickBot="1">
      <c r="A54" s="166"/>
      <c r="B54" s="167"/>
      <c r="C54" s="167" t="s">
        <v>253</v>
      </c>
      <c r="D54" s="167"/>
      <c r="E54" s="167"/>
      <c r="F54" s="168"/>
      <c r="G54" s="169"/>
      <c r="H54" s="182"/>
      <c r="I54" s="287">
        <v>1.3</v>
      </c>
      <c r="J54" s="168" t="s">
        <v>232</v>
      </c>
      <c r="K54" s="168"/>
      <c r="L54" s="168"/>
      <c r="M54" s="168"/>
      <c r="N54" s="168"/>
      <c r="O54" s="168"/>
      <c r="P54" s="168"/>
      <c r="Q54" s="168"/>
      <c r="R54" s="287">
        <v>26</v>
      </c>
      <c r="S54" s="168" t="s">
        <v>232</v>
      </c>
      <c r="T54" s="168"/>
      <c r="U54" s="181"/>
      <c r="V54" s="42">
        <f t="shared" si="0"/>
        <v>54</v>
      </c>
      <c r="W54" s="149" t="str">
        <f t="shared" si="2"/>
        <v>✔</v>
      </c>
      <c r="Y54" s="116"/>
      <c r="Z54" s="194">
        <v>0</v>
      </c>
      <c r="AA54" s="194">
        <v>10</v>
      </c>
      <c r="AB54" s="194">
        <v>0</v>
      </c>
      <c r="AC54" s="194">
        <v>80</v>
      </c>
      <c r="AD54" s="142"/>
    </row>
    <row r="55" spans="1:30" ht="20.100000000000001" customHeight="1" thickBot="1">
      <c r="A55" s="166"/>
      <c r="B55" s="167"/>
      <c r="C55" s="167" t="s">
        <v>254</v>
      </c>
      <c r="D55" s="167"/>
      <c r="E55" s="167"/>
      <c r="F55" s="168"/>
      <c r="G55" s="169"/>
      <c r="H55" s="182"/>
      <c r="I55" s="287">
        <v>6.6</v>
      </c>
      <c r="J55" s="168" t="s">
        <v>232</v>
      </c>
      <c r="K55" s="168"/>
      <c r="L55" s="168"/>
      <c r="M55" s="168"/>
      <c r="N55" s="168"/>
      <c r="O55" s="168"/>
      <c r="P55" s="168"/>
      <c r="Q55" s="168"/>
      <c r="R55" s="287">
        <v>36</v>
      </c>
      <c r="S55" s="168" t="s">
        <v>232</v>
      </c>
      <c r="T55" s="168"/>
      <c r="U55" s="181"/>
      <c r="V55" s="42">
        <f t="shared" si="0"/>
        <v>55</v>
      </c>
      <c r="W55" s="149" t="str">
        <f t="shared" si="2"/>
        <v>✔</v>
      </c>
      <c r="Y55" s="116"/>
      <c r="Z55" s="194">
        <v>0</v>
      </c>
      <c r="AA55" s="194">
        <v>20</v>
      </c>
      <c r="AB55" s="194">
        <v>0</v>
      </c>
      <c r="AC55" s="194">
        <v>120</v>
      </c>
      <c r="AD55" s="142"/>
    </row>
    <row r="56" spans="1:30" ht="20.100000000000001" customHeight="1" thickBot="1">
      <c r="A56" s="166"/>
      <c r="B56" s="167"/>
      <c r="C56" s="167" t="s">
        <v>255</v>
      </c>
      <c r="D56" s="167"/>
      <c r="E56" s="167"/>
      <c r="F56" s="168"/>
      <c r="G56" s="169"/>
      <c r="H56" s="182"/>
      <c r="I56" s="287">
        <v>0</v>
      </c>
      <c r="J56" s="168" t="s">
        <v>232</v>
      </c>
      <c r="K56" s="168"/>
      <c r="L56" s="168"/>
      <c r="M56" s="168"/>
      <c r="N56" s="168"/>
      <c r="O56" s="168"/>
      <c r="P56" s="168"/>
      <c r="Q56" s="168"/>
      <c r="R56" s="287">
        <v>0</v>
      </c>
      <c r="S56" s="168" t="s">
        <v>232</v>
      </c>
      <c r="T56" s="168"/>
      <c r="U56" s="181"/>
      <c r="V56" s="42">
        <f t="shared" si="0"/>
        <v>56</v>
      </c>
      <c r="W56" s="149" t="str">
        <f t="shared" si="2"/>
        <v>✔</v>
      </c>
      <c r="Y56" s="116"/>
      <c r="Z56" s="194">
        <v>0</v>
      </c>
      <c r="AA56" s="194">
        <v>10</v>
      </c>
      <c r="AB56" s="194">
        <v>0</v>
      </c>
      <c r="AC56" s="194">
        <v>10</v>
      </c>
      <c r="AD56" s="142"/>
    </row>
    <row r="57" spans="1:30" ht="20.100000000000001" customHeight="1" thickBot="1">
      <c r="A57" s="166"/>
      <c r="B57" s="167"/>
      <c r="C57" s="167" t="s">
        <v>256</v>
      </c>
      <c r="D57" s="167"/>
      <c r="E57" s="167"/>
      <c r="F57" s="168"/>
      <c r="G57" s="169"/>
      <c r="H57" s="182"/>
      <c r="I57" s="287">
        <v>0</v>
      </c>
      <c r="J57" s="168" t="s">
        <v>232</v>
      </c>
      <c r="K57" s="168"/>
      <c r="L57" s="168"/>
      <c r="M57" s="168"/>
      <c r="N57" s="168"/>
      <c r="O57" s="168"/>
      <c r="P57" s="168"/>
      <c r="Q57" s="168"/>
      <c r="R57" s="287">
        <v>10</v>
      </c>
      <c r="S57" s="168" t="s">
        <v>232</v>
      </c>
      <c r="T57" s="168"/>
      <c r="U57" s="181"/>
      <c r="V57" s="42">
        <f t="shared" si="0"/>
        <v>57</v>
      </c>
      <c r="W57" s="149" t="str">
        <f t="shared" si="2"/>
        <v>✔</v>
      </c>
      <c r="Y57" s="116"/>
      <c r="Z57" s="194">
        <v>0</v>
      </c>
      <c r="AA57" s="194">
        <v>10</v>
      </c>
      <c r="AB57" s="194">
        <v>0</v>
      </c>
      <c r="AC57" s="194">
        <v>50</v>
      </c>
      <c r="AD57" s="142"/>
    </row>
    <row r="58" spans="1:30" ht="20.100000000000001" customHeight="1" thickBot="1">
      <c r="A58" s="166"/>
      <c r="B58" s="167"/>
      <c r="C58" s="167" t="s">
        <v>257</v>
      </c>
      <c r="D58" s="167"/>
      <c r="E58" s="167"/>
      <c r="F58" s="168"/>
      <c r="G58" s="169"/>
      <c r="H58" s="182"/>
      <c r="I58" s="287">
        <v>0</v>
      </c>
      <c r="J58" s="168" t="s">
        <v>232</v>
      </c>
      <c r="K58" s="168"/>
      <c r="L58" s="168"/>
      <c r="M58" s="168"/>
      <c r="N58" s="168"/>
      <c r="O58" s="168"/>
      <c r="P58" s="168"/>
      <c r="Q58" s="168"/>
      <c r="R58" s="287">
        <v>5</v>
      </c>
      <c r="S58" s="168" t="s">
        <v>232</v>
      </c>
      <c r="T58" s="168"/>
      <c r="U58" s="181"/>
      <c r="V58" s="42">
        <f t="shared" si="0"/>
        <v>58</v>
      </c>
      <c r="W58" s="149" t="str">
        <f t="shared" si="2"/>
        <v>✔</v>
      </c>
      <c r="Y58" s="116"/>
      <c r="Z58" s="194">
        <v>0</v>
      </c>
      <c r="AA58" s="194">
        <v>10</v>
      </c>
      <c r="AB58" s="194">
        <v>0</v>
      </c>
      <c r="AC58" s="194">
        <v>30</v>
      </c>
      <c r="AD58" s="142"/>
    </row>
    <row r="59" spans="1:30" ht="18" thickBot="1">
      <c r="A59" s="166"/>
      <c r="B59" s="167"/>
      <c r="C59" s="167" t="s">
        <v>258</v>
      </c>
      <c r="D59" s="167"/>
      <c r="E59" s="167"/>
      <c r="F59" s="168"/>
      <c r="G59" s="169"/>
      <c r="H59" s="182"/>
      <c r="I59" s="287">
        <v>0</v>
      </c>
      <c r="J59" s="168" t="s">
        <v>232</v>
      </c>
      <c r="K59" s="168"/>
      <c r="L59" s="168"/>
      <c r="M59" s="168"/>
      <c r="N59" s="168"/>
      <c r="O59" s="168"/>
      <c r="P59" s="168"/>
      <c r="Q59" s="168"/>
      <c r="R59" s="287">
        <v>0</v>
      </c>
      <c r="S59" s="168" t="s">
        <v>232</v>
      </c>
      <c r="T59" s="168"/>
      <c r="U59" s="181"/>
      <c r="V59" s="42">
        <f t="shared" si="0"/>
        <v>59</v>
      </c>
      <c r="W59" s="149" t="str">
        <f t="shared" si="2"/>
        <v>✔</v>
      </c>
      <c r="Y59" s="116"/>
      <c r="Z59" s="194">
        <v>0</v>
      </c>
      <c r="AA59" s="194">
        <v>10</v>
      </c>
      <c r="AB59" s="194">
        <v>0</v>
      </c>
      <c r="AC59" s="194">
        <v>10</v>
      </c>
      <c r="AD59" s="142"/>
    </row>
    <row r="60" spans="1:30" ht="20.100000000000001" customHeight="1" thickBot="1">
      <c r="A60" s="166"/>
      <c r="B60" s="167"/>
      <c r="C60" s="167" t="s">
        <v>259</v>
      </c>
      <c r="D60" s="167"/>
      <c r="E60" s="167"/>
      <c r="F60" s="168"/>
      <c r="G60" s="169"/>
      <c r="H60" s="197"/>
      <c r="I60" s="287">
        <v>0.3</v>
      </c>
      <c r="J60" s="168" t="s">
        <v>232</v>
      </c>
      <c r="K60" s="168"/>
      <c r="L60" s="168"/>
      <c r="M60" s="168"/>
      <c r="N60" s="168"/>
      <c r="O60" s="168"/>
      <c r="P60" s="168"/>
      <c r="Q60" s="168"/>
      <c r="R60" s="287">
        <v>7</v>
      </c>
      <c r="S60" s="168" t="s">
        <v>232</v>
      </c>
      <c r="T60" s="168"/>
      <c r="U60" s="181"/>
      <c r="V60" s="42">
        <f t="shared" si="0"/>
        <v>60</v>
      </c>
      <c r="W60" s="149" t="str">
        <f t="shared" si="2"/>
        <v>✔</v>
      </c>
      <c r="Y60" s="116"/>
      <c r="Z60" s="194">
        <v>0</v>
      </c>
      <c r="AA60" s="194">
        <v>10</v>
      </c>
      <c r="AB60" s="194">
        <v>0</v>
      </c>
      <c r="AC60" s="194">
        <v>20</v>
      </c>
      <c r="AD60" s="142"/>
    </row>
    <row r="61" spans="1:30" ht="20.100000000000001" customHeight="1" thickBot="1">
      <c r="A61" s="166"/>
      <c r="B61" s="167"/>
      <c r="C61" s="167" t="s">
        <v>260</v>
      </c>
      <c r="D61" s="167"/>
      <c r="E61" s="167"/>
      <c r="F61" s="168"/>
      <c r="G61" s="169"/>
      <c r="H61" s="182"/>
      <c r="I61" s="287">
        <v>0</v>
      </c>
      <c r="J61" s="168" t="s">
        <v>232</v>
      </c>
      <c r="K61" s="168"/>
      <c r="L61" s="168"/>
      <c r="M61" s="168"/>
      <c r="N61" s="168"/>
      <c r="O61" s="168"/>
      <c r="P61" s="168"/>
      <c r="Q61" s="168"/>
      <c r="R61" s="287">
        <v>0</v>
      </c>
      <c r="S61" s="168" t="s">
        <v>232</v>
      </c>
      <c r="T61" s="168"/>
      <c r="U61" s="181"/>
      <c r="V61" s="42">
        <f t="shared" si="0"/>
        <v>61</v>
      </c>
      <c r="W61" s="149" t="str">
        <f t="shared" si="2"/>
        <v>✔</v>
      </c>
      <c r="Y61" s="116"/>
      <c r="Z61" s="194">
        <v>0</v>
      </c>
      <c r="AA61" s="194">
        <v>10</v>
      </c>
      <c r="AB61" s="194">
        <v>0</v>
      </c>
      <c r="AC61" s="194">
        <v>10</v>
      </c>
      <c r="AD61" s="142"/>
    </row>
    <row r="62" spans="1:30" ht="20.100000000000001" customHeight="1" thickBot="1">
      <c r="A62" s="166"/>
      <c r="B62" s="167"/>
      <c r="C62" s="167" t="s">
        <v>261</v>
      </c>
      <c r="D62" s="167"/>
      <c r="E62" s="167"/>
      <c r="F62" s="168"/>
      <c r="G62" s="169"/>
      <c r="H62" s="182"/>
      <c r="I62" s="287">
        <v>1.8</v>
      </c>
      <c r="J62" s="168" t="s">
        <v>232</v>
      </c>
      <c r="K62" s="168"/>
      <c r="L62" s="168"/>
      <c r="M62" s="168"/>
      <c r="N62" s="168"/>
      <c r="O62" s="168"/>
      <c r="P62" s="168"/>
      <c r="Q62" s="168"/>
      <c r="R62" s="287">
        <v>1</v>
      </c>
      <c r="S62" s="168" t="s">
        <v>232</v>
      </c>
      <c r="T62" s="168"/>
      <c r="U62" s="181"/>
      <c r="V62" s="42">
        <f t="shared" si="0"/>
        <v>62</v>
      </c>
      <c r="W62" s="149" t="str">
        <f t="shared" si="2"/>
        <v>✔</v>
      </c>
      <c r="Y62" s="116"/>
      <c r="Z62" s="194">
        <v>0</v>
      </c>
      <c r="AA62" s="194">
        <v>10</v>
      </c>
      <c r="AB62" s="194">
        <v>0</v>
      </c>
      <c r="AC62" s="194">
        <v>10</v>
      </c>
      <c r="AD62" s="142"/>
    </row>
    <row r="63" spans="1:30" ht="20.100000000000001" customHeight="1" thickBot="1">
      <c r="A63" s="166"/>
      <c r="B63" s="167"/>
      <c r="C63" s="167" t="s">
        <v>262</v>
      </c>
      <c r="D63" s="167"/>
      <c r="E63" s="167"/>
      <c r="F63" s="168"/>
      <c r="G63" s="169"/>
      <c r="H63" s="182"/>
      <c r="I63" s="287">
        <v>0</v>
      </c>
      <c r="J63" s="168" t="s">
        <v>232</v>
      </c>
      <c r="K63" s="168"/>
      <c r="L63" s="168"/>
      <c r="M63" s="168"/>
      <c r="N63" s="168"/>
      <c r="O63" s="168"/>
      <c r="P63" s="168"/>
      <c r="Q63" s="168"/>
      <c r="R63" s="287">
        <v>0</v>
      </c>
      <c r="S63" s="168" t="s">
        <v>232</v>
      </c>
      <c r="T63" s="168"/>
      <c r="U63" s="181"/>
      <c r="V63" s="42">
        <f t="shared" si="0"/>
        <v>63</v>
      </c>
      <c r="W63" s="149" t="str">
        <f t="shared" si="2"/>
        <v>✔</v>
      </c>
      <c r="Y63" s="116"/>
      <c r="Z63" s="194">
        <v>0</v>
      </c>
      <c r="AA63" s="194">
        <v>10</v>
      </c>
      <c r="AB63" s="194">
        <v>0</v>
      </c>
      <c r="AC63" s="194">
        <v>30</v>
      </c>
      <c r="AD63" s="142"/>
    </row>
    <row r="64" spans="1:30" ht="20.100000000000001" customHeight="1" thickBot="1">
      <c r="A64" s="166"/>
      <c r="B64" s="167"/>
      <c r="C64" s="167" t="s">
        <v>263</v>
      </c>
      <c r="D64" s="167"/>
      <c r="E64" s="167"/>
      <c r="F64" s="168"/>
      <c r="G64" s="169"/>
      <c r="H64" s="182"/>
      <c r="I64" s="287">
        <v>0</v>
      </c>
      <c r="J64" s="168" t="s">
        <v>232</v>
      </c>
      <c r="K64" s="168"/>
      <c r="L64" s="168"/>
      <c r="M64" s="168"/>
      <c r="N64" s="168"/>
      <c r="O64" s="168"/>
      <c r="P64" s="168"/>
      <c r="Q64" s="168"/>
      <c r="R64" s="287">
        <v>0</v>
      </c>
      <c r="S64" s="168" t="s">
        <v>232</v>
      </c>
      <c r="T64" s="168"/>
      <c r="U64" s="181"/>
      <c r="V64" s="42">
        <f t="shared" si="0"/>
        <v>64</v>
      </c>
      <c r="W64" s="149" t="str">
        <f t="shared" ref="W64" si="3">IF(OR(I64="",R64=""),"未入力あり","✔")</f>
        <v>✔</v>
      </c>
      <c r="Y64" s="116"/>
      <c r="Z64" s="194">
        <v>0</v>
      </c>
      <c r="AA64" s="191">
        <v>10</v>
      </c>
      <c r="AB64" s="194">
        <v>0</v>
      </c>
      <c r="AC64" s="191">
        <v>30</v>
      </c>
      <c r="AD64" s="142"/>
    </row>
    <row r="65" spans="1:30" ht="20.100000000000001" customHeight="1">
      <c r="A65" s="166"/>
      <c r="B65" s="167"/>
      <c r="C65" s="167"/>
      <c r="D65" s="167"/>
      <c r="E65" s="167"/>
      <c r="F65" s="168"/>
      <c r="G65" s="161"/>
      <c r="H65" s="182"/>
      <c r="I65" s="198"/>
      <c r="J65" s="5"/>
      <c r="K65" s="5"/>
      <c r="L65" s="5"/>
      <c r="M65" s="5"/>
      <c r="N65" s="5"/>
      <c r="O65" s="5"/>
      <c r="P65" s="5"/>
      <c r="Q65" s="5"/>
      <c r="S65" s="5"/>
      <c r="T65" s="168"/>
      <c r="U65" s="181"/>
      <c r="V65" s="42">
        <f t="shared" si="0"/>
        <v>65</v>
      </c>
      <c r="Y65" s="116"/>
      <c r="Z65" s="142"/>
      <c r="AA65" s="142"/>
      <c r="AB65" s="142"/>
      <c r="AC65" s="142"/>
      <c r="AD65" s="142"/>
    </row>
    <row r="66" spans="1:30" ht="17.25">
      <c r="A66" s="166"/>
      <c r="B66" s="167" t="s">
        <v>264</v>
      </c>
      <c r="C66" s="199"/>
      <c r="D66" s="200"/>
      <c r="E66" s="200"/>
      <c r="F66" s="200"/>
      <c r="G66" s="200"/>
      <c r="H66" s="200"/>
      <c r="I66" s="187" t="s">
        <v>265</v>
      </c>
      <c r="J66" s="167"/>
      <c r="K66" s="167"/>
      <c r="L66" s="167"/>
      <c r="M66" s="167"/>
      <c r="N66" s="167"/>
      <c r="O66" s="167"/>
      <c r="P66" s="167"/>
      <c r="Q66" s="167"/>
      <c r="R66" s="187" t="s">
        <v>266</v>
      </c>
      <c r="S66" s="5"/>
      <c r="T66" s="168"/>
      <c r="U66" s="181"/>
      <c r="V66" s="42">
        <f t="shared" si="0"/>
        <v>66</v>
      </c>
      <c r="Y66" s="116"/>
      <c r="Z66" s="142"/>
      <c r="AA66" s="142"/>
      <c r="AB66" s="142"/>
      <c r="AC66" s="142"/>
      <c r="AD66" s="142"/>
    </row>
    <row r="67" spans="1:30" ht="18" thickBot="1">
      <c r="A67" s="166"/>
      <c r="B67" s="167" t="s">
        <v>267</v>
      </c>
      <c r="C67" s="201"/>
      <c r="D67" s="202"/>
      <c r="E67" s="202"/>
      <c r="F67" s="202"/>
      <c r="G67" s="202"/>
      <c r="H67" s="203"/>
      <c r="I67" s="187" t="s">
        <v>268</v>
      </c>
      <c r="J67" s="5"/>
      <c r="K67" s="5"/>
      <c r="L67" s="5"/>
      <c r="M67" s="5"/>
      <c r="N67" s="5"/>
      <c r="O67" s="5"/>
      <c r="P67" s="5"/>
      <c r="Q67" s="5"/>
      <c r="R67" s="187"/>
      <c r="S67" s="5"/>
      <c r="T67" s="168"/>
      <c r="U67" s="181"/>
      <c r="V67" s="42">
        <f t="shared" si="0"/>
        <v>67</v>
      </c>
      <c r="Y67" s="116"/>
      <c r="Z67" s="142"/>
      <c r="AA67" s="142"/>
      <c r="AB67" s="142"/>
      <c r="AC67" s="142"/>
      <c r="AD67" s="142"/>
    </row>
    <row r="68" spans="1:30" ht="21" customHeight="1" thickBot="1">
      <c r="A68" s="166"/>
      <c r="B68" s="167"/>
      <c r="C68" s="204" t="s">
        <v>269</v>
      </c>
      <c r="D68" s="204"/>
      <c r="E68" s="204"/>
      <c r="F68" s="204"/>
      <c r="G68" s="205"/>
      <c r="H68" s="204"/>
      <c r="I68" s="287">
        <v>0</v>
      </c>
      <c r="J68" s="168" t="s">
        <v>232</v>
      </c>
      <c r="K68" s="168"/>
      <c r="L68" s="168"/>
      <c r="M68" s="168"/>
      <c r="N68" s="168"/>
      <c r="O68" s="168"/>
      <c r="P68" s="168"/>
      <c r="Q68" s="168"/>
      <c r="R68" s="287">
        <v>24</v>
      </c>
      <c r="S68" s="168" t="s">
        <v>270</v>
      </c>
      <c r="T68" s="168"/>
      <c r="U68" s="181"/>
      <c r="V68" s="42">
        <f t="shared" si="0"/>
        <v>68</v>
      </c>
      <c r="W68" s="149" t="str">
        <f t="shared" ref="W68:W99" si="4">IF(OR(I68="",R68=""),"未入力あり","✔")</f>
        <v>✔</v>
      </c>
      <c r="Y68" s="116"/>
      <c r="Z68" s="194">
        <v>0</v>
      </c>
      <c r="AA68" s="194">
        <v>30</v>
      </c>
      <c r="AB68" s="194">
        <v>0</v>
      </c>
      <c r="AC68" s="194">
        <v>30</v>
      </c>
      <c r="AD68" s="142"/>
    </row>
    <row r="69" spans="1:30" ht="21" customHeight="1" thickBot="1">
      <c r="A69" s="166"/>
      <c r="B69" s="167"/>
      <c r="C69" s="204" t="s">
        <v>271</v>
      </c>
      <c r="D69" s="204"/>
      <c r="E69" s="204"/>
      <c r="F69" s="204"/>
      <c r="G69" s="205"/>
      <c r="H69" s="204"/>
      <c r="I69" s="287">
        <v>0</v>
      </c>
      <c r="J69" s="168" t="s">
        <v>232</v>
      </c>
      <c r="K69" s="168"/>
      <c r="L69" s="168"/>
      <c r="M69" s="168"/>
      <c r="N69" s="168"/>
      <c r="O69" s="168"/>
      <c r="P69" s="168"/>
      <c r="Q69" s="168"/>
      <c r="R69" s="287">
        <v>4</v>
      </c>
      <c r="S69" s="168" t="s">
        <v>270</v>
      </c>
      <c r="T69" s="168"/>
      <c r="U69" s="181"/>
      <c r="V69" s="42">
        <f t="shared" si="0"/>
        <v>69</v>
      </c>
      <c r="W69" s="149" t="str">
        <f t="shared" si="4"/>
        <v>✔</v>
      </c>
      <c r="Y69" s="116"/>
      <c r="Z69" s="194">
        <v>0</v>
      </c>
      <c r="AA69" s="194">
        <v>30</v>
      </c>
      <c r="AB69" s="194">
        <v>0</v>
      </c>
      <c r="AC69" s="206">
        <v>30</v>
      </c>
      <c r="AD69" s="142"/>
    </row>
    <row r="70" spans="1:30" ht="21" customHeight="1" thickBot="1">
      <c r="A70" s="166"/>
      <c r="B70" s="167"/>
      <c r="C70" s="204" t="s">
        <v>272</v>
      </c>
      <c r="D70" s="204"/>
      <c r="E70" s="204"/>
      <c r="F70" s="204"/>
      <c r="G70" s="205"/>
      <c r="H70" s="204"/>
      <c r="I70" s="287">
        <v>0</v>
      </c>
      <c r="J70" s="168" t="s">
        <v>232</v>
      </c>
      <c r="K70" s="168"/>
      <c r="L70" s="168"/>
      <c r="M70" s="168"/>
      <c r="N70" s="168"/>
      <c r="O70" s="168"/>
      <c r="P70" s="168"/>
      <c r="Q70" s="168"/>
      <c r="R70" s="287">
        <v>4</v>
      </c>
      <c r="S70" s="168" t="s">
        <v>270</v>
      </c>
      <c r="T70" s="168"/>
      <c r="U70" s="181"/>
      <c r="V70" s="42">
        <f t="shared" si="0"/>
        <v>70</v>
      </c>
      <c r="W70" s="149" t="str">
        <f t="shared" si="4"/>
        <v>✔</v>
      </c>
      <c r="Y70" s="116"/>
      <c r="Z70" s="194">
        <v>0</v>
      </c>
      <c r="AA70" s="194">
        <v>30</v>
      </c>
      <c r="AB70" s="194">
        <v>0</v>
      </c>
      <c r="AC70" s="194">
        <v>30</v>
      </c>
      <c r="AD70" s="142"/>
    </row>
    <row r="71" spans="1:30" ht="21" customHeight="1" thickBot="1">
      <c r="A71" s="166"/>
      <c r="B71" s="167"/>
      <c r="C71" s="204" t="s">
        <v>273</v>
      </c>
      <c r="D71" s="204"/>
      <c r="E71" s="204"/>
      <c r="F71" s="204"/>
      <c r="G71" s="205"/>
      <c r="H71" s="204"/>
      <c r="I71" s="287">
        <v>0</v>
      </c>
      <c r="J71" s="168" t="s">
        <v>232</v>
      </c>
      <c r="K71" s="168"/>
      <c r="L71" s="168"/>
      <c r="M71" s="168"/>
      <c r="N71" s="168"/>
      <c r="O71" s="168"/>
      <c r="P71" s="168"/>
      <c r="Q71" s="168"/>
      <c r="R71" s="287">
        <v>3</v>
      </c>
      <c r="S71" s="168" t="s">
        <v>270</v>
      </c>
      <c r="T71" s="168"/>
      <c r="U71" s="181"/>
      <c r="V71" s="42">
        <f t="shared" si="0"/>
        <v>71</v>
      </c>
      <c r="W71" s="149" t="str">
        <f t="shared" ref="W71" si="5">IF(OR(I71="",R71=""),"未入力あり","✔")</f>
        <v>✔</v>
      </c>
      <c r="Y71" s="116"/>
      <c r="Z71" s="194">
        <v>0</v>
      </c>
      <c r="AA71" s="194">
        <v>30</v>
      </c>
      <c r="AB71" s="194">
        <v>0</v>
      </c>
      <c r="AC71" s="194">
        <v>30</v>
      </c>
      <c r="AD71" s="142"/>
    </row>
    <row r="72" spans="1:30" ht="21" customHeight="1" thickBot="1">
      <c r="A72" s="166"/>
      <c r="B72" s="167"/>
      <c r="C72" s="204" t="s">
        <v>274</v>
      </c>
      <c r="D72" s="204"/>
      <c r="E72" s="204"/>
      <c r="F72" s="204"/>
      <c r="G72" s="205"/>
      <c r="H72" s="204"/>
      <c r="I72" s="287">
        <v>0</v>
      </c>
      <c r="J72" s="168" t="s">
        <v>232</v>
      </c>
      <c r="K72" s="168"/>
      <c r="L72" s="168"/>
      <c r="M72" s="168"/>
      <c r="N72" s="168"/>
      <c r="O72" s="168"/>
      <c r="P72" s="168"/>
      <c r="Q72" s="168"/>
      <c r="R72" s="287">
        <v>12</v>
      </c>
      <c r="S72" s="168" t="s">
        <v>270</v>
      </c>
      <c r="T72" s="168"/>
      <c r="U72" s="181"/>
      <c r="V72" s="42">
        <f t="shared" si="0"/>
        <v>72</v>
      </c>
      <c r="W72" s="149" t="str">
        <f t="shared" si="4"/>
        <v>✔</v>
      </c>
      <c r="Y72" s="116"/>
      <c r="Z72" s="194">
        <v>0</v>
      </c>
      <c r="AA72" s="194">
        <v>30</v>
      </c>
      <c r="AB72" s="194">
        <v>0</v>
      </c>
      <c r="AC72" s="206">
        <v>60</v>
      </c>
      <c r="AD72" s="142"/>
    </row>
    <row r="73" spans="1:30" ht="21" customHeight="1" thickBot="1">
      <c r="A73" s="166"/>
      <c r="B73" s="167"/>
      <c r="C73" s="207" t="s">
        <v>275</v>
      </c>
      <c r="D73" s="207"/>
      <c r="E73" s="207"/>
      <c r="F73" s="208"/>
      <c r="G73" s="209"/>
      <c r="H73" s="210"/>
      <c r="I73" s="287">
        <v>0</v>
      </c>
      <c r="J73" s="168" t="s">
        <v>232</v>
      </c>
      <c r="K73" s="168"/>
      <c r="L73" s="168"/>
      <c r="M73" s="168"/>
      <c r="N73" s="168"/>
      <c r="O73" s="168"/>
      <c r="P73" s="168"/>
      <c r="Q73" s="168"/>
      <c r="R73" s="287">
        <v>4</v>
      </c>
      <c r="S73" s="168" t="s">
        <v>232</v>
      </c>
      <c r="T73" s="168"/>
      <c r="U73" s="181"/>
      <c r="V73" s="42">
        <f t="shared" si="0"/>
        <v>73</v>
      </c>
      <c r="W73" s="149" t="str">
        <f t="shared" si="4"/>
        <v>✔</v>
      </c>
      <c r="Y73" s="116"/>
      <c r="Z73" s="194">
        <v>0</v>
      </c>
      <c r="AA73" s="194">
        <v>30</v>
      </c>
      <c r="AB73" s="194">
        <v>0</v>
      </c>
      <c r="AC73" s="194">
        <v>30</v>
      </c>
      <c r="AD73" s="142"/>
    </row>
    <row r="74" spans="1:30" ht="21" customHeight="1" thickBot="1">
      <c r="A74" s="166"/>
      <c r="B74" s="167"/>
      <c r="C74" s="207" t="s">
        <v>276</v>
      </c>
      <c r="D74" s="204"/>
      <c r="E74" s="204"/>
      <c r="F74" s="204"/>
      <c r="G74" s="205"/>
      <c r="H74" s="204"/>
      <c r="I74" s="287">
        <v>0</v>
      </c>
      <c r="J74" s="168" t="s">
        <v>232</v>
      </c>
      <c r="K74" s="168"/>
      <c r="L74" s="168"/>
      <c r="M74" s="168"/>
      <c r="N74" s="168"/>
      <c r="O74" s="168"/>
      <c r="P74" s="168"/>
      <c r="Q74" s="168"/>
      <c r="R74" s="287">
        <v>6</v>
      </c>
      <c r="S74" s="168" t="s">
        <v>270</v>
      </c>
      <c r="T74" s="168"/>
      <c r="U74" s="181"/>
      <c r="V74" s="42">
        <f t="shared" si="0"/>
        <v>74</v>
      </c>
      <c r="W74" s="149" t="str">
        <f t="shared" si="4"/>
        <v>✔</v>
      </c>
      <c r="Y74" s="116"/>
      <c r="Z74" s="194">
        <v>0</v>
      </c>
      <c r="AA74" s="194">
        <v>30</v>
      </c>
      <c r="AB74" s="194">
        <v>0</v>
      </c>
      <c r="AC74" s="194">
        <v>30</v>
      </c>
      <c r="AD74" s="142"/>
    </row>
    <row r="75" spans="1:30" ht="21" customHeight="1" thickBot="1">
      <c r="A75" s="166"/>
      <c r="B75" s="167"/>
      <c r="C75" s="204" t="s">
        <v>277</v>
      </c>
      <c r="D75" s="204"/>
      <c r="E75" s="204"/>
      <c r="F75" s="204"/>
      <c r="G75" s="205"/>
      <c r="H75" s="204"/>
      <c r="I75" s="287">
        <v>0</v>
      </c>
      <c r="J75" s="168" t="s">
        <v>232</v>
      </c>
      <c r="K75" s="168"/>
      <c r="L75" s="168"/>
      <c r="M75" s="168"/>
      <c r="N75" s="168"/>
      <c r="O75" s="168"/>
      <c r="P75" s="168"/>
      <c r="Q75" s="168"/>
      <c r="R75" s="287">
        <v>1</v>
      </c>
      <c r="S75" s="168" t="s">
        <v>270</v>
      </c>
      <c r="T75" s="168"/>
      <c r="U75" s="181"/>
      <c r="V75" s="42">
        <f t="shared" si="0"/>
        <v>75</v>
      </c>
      <c r="W75" s="149" t="str">
        <f t="shared" si="4"/>
        <v>✔</v>
      </c>
      <c r="Y75" s="116"/>
      <c r="Z75" s="194">
        <v>0</v>
      </c>
      <c r="AA75" s="194">
        <v>30</v>
      </c>
      <c r="AB75" s="194">
        <v>0</v>
      </c>
      <c r="AC75" s="194">
        <v>30</v>
      </c>
      <c r="AD75" s="142"/>
    </row>
    <row r="76" spans="1:30" ht="21" customHeight="1" thickBot="1">
      <c r="A76" s="166"/>
      <c r="B76" s="167"/>
      <c r="C76" s="204" t="s">
        <v>278</v>
      </c>
      <c r="D76" s="204"/>
      <c r="E76" s="204"/>
      <c r="F76" s="204"/>
      <c r="G76" s="205"/>
      <c r="H76" s="204"/>
      <c r="I76" s="287">
        <v>0</v>
      </c>
      <c r="J76" s="168" t="s">
        <v>232</v>
      </c>
      <c r="K76" s="168"/>
      <c r="L76" s="168"/>
      <c r="M76" s="168"/>
      <c r="N76" s="168"/>
      <c r="O76" s="168"/>
      <c r="P76" s="168"/>
      <c r="Q76" s="168"/>
      <c r="R76" s="287">
        <v>1</v>
      </c>
      <c r="S76" s="168" t="s">
        <v>270</v>
      </c>
      <c r="T76" s="168"/>
      <c r="U76" s="181"/>
      <c r="V76" s="42">
        <f t="shared" si="0"/>
        <v>76</v>
      </c>
      <c r="W76" s="149" t="str">
        <f t="shared" si="4"/>
        <v>✔</v>
      </c>
      <c r="Y76" s="116"/>
      <c r="Z76" s="194">
        <v>0</v>
      </c>
      <c r="AA76" s="194">
        <v>30</v>
      </c>
      <c r="AB76" s="194">
        <v>0</v>
      </c>
      <c r="AC76" s="194">
        <v>30</v>
      </c>
      <c r="AD76" s="142"/>
    </row>
    <row r="77" spans="1:30" ht="21" customHeight="1" thickBot="1">
      <c r="A77" s="166"/>
      <c r="B77" s="167"/>
      <c r="C77" s="204" t="s">
        <v>279</v>
      </c>
      <c r="D77" s="204"/>
      <c r="E77" s="204"/>
      <c r="F77" s="204"/>
      <c r="G77" s="205"/>
      <c r="H77" s="204"/>
      <c r="I77" s="287">
        <v>0</v>
      </c>
      <c r="J77" s="168" t="s">
        <v>232</v>
      </c>
      <c r="K77" s="168"/>
      <c r="L77" s="204"/>
      <c r="M77" s="168"/>
      <c r="N77" s="168"/>
      <c r="O77" s="168"/>
      <c r="P77" s="168"/>
      <c r="Q77" s="168"/>
      <c r="R77" s="287">
        <v>4</v>
      </c>
      <c r="S77" s="168" t="s">
        <v>270</v>
      </c>
      <c r="T77" s="168"/>
      <c r="U77" s="181"/>
      <c r="V77" s="42">
        <f t="shared" si="0"/>
        <v>77</v>
      </c>
      <c r="W77" s="149" t="str">
        <f t="shared" si="4"/>
        <v>✔</v>
      </c>
      <c r="Y77" s="116"/>
      <c r="Z77" s="194">
        <v>0</v>
      </c>
      <c r="AA77" s="194">
        <v>30</v>
      </c>
      <c r="AB77" s="194">
        <v>0</v>
      </c>
      <c r="AC77" s="194">
        <v>30</v>
      </c>
      <c r="AD77" s="142"/>
    </row>
    <row r="78" spans="1:30" ht="21" customHeight="1" thickBot="1">
      <c r="A78" s="166"/>
      <c r="B78" s="167"/>
      <c r="C78" s="204" t="s">
        <v>280</v>
      </c>
      <c r="D78" s="204"/>
      <c r="E78" s="204"/>
      <c r="F78" s="204"/>
      <c r="G78" s="205"/>
      <c r="H78" s="204"/>
      <c r="I78" s="287">
        <v>0</v>
      </c>
      <c r="J78" s="168" t="s">
        <v>232</v>
      </c>
      <c r="K78" s="168"/>
      <c r="L78" s="168"/>
      <c r="M78" s="168"/>
      <c r="N78" s="168"/>
      <c r="O78" s="168"/>
      <c r="P78" s="168"/>
      <c r="Q78" s="168"/>
      <c r="R78" s="287">
        <v>2</v>
      </c>
      <c r="S78" s="168" t="s">
        <v>270</v>
      </c>
      <c r="T78" s="168"/>
      <c r="U78" s="181"/>
      <c r="V78" s="42">
        <f t="shared" si="0"/>
        <v>78</v>
      </c>
      <c r="W78" s="149" t="str">
        <f t="shared" si="4"/>
        <v>✔</v>
      </c>
      <c r="Y78" s="116"/>
      <c r="Z78" s="194">
        <v>0</v>
      </c>
      <c r="AA78" s="194">
        <v>30</v>
      </c>
      <c r="AB78" s="194">
        <v>0</v>
      </c>
      <c r="AC78" s="194">
        <v>30</v>
      </c>
      <c r="AD78" s="142"/>
    </row>
    <row r="79" spans="1:30" ht="21" customHeight="1" thickBot="1">
      <c r="A79" s="166"/>
      <c r="B79" s="167"/>
      <c r="C79" s="204" t="s">
        <v>281</v>
      </c>
      <c r="D79" s="204"/>
      <c r="E79" s="204"/>
      <c r="F79" s="204"/>
      <c r="G79" s="205"/>
      <c r="H79" s="204"/>
      <c r="I79" s="287">
        <v>0</v>
      </c>
      <c r="J79" s="168" t="s">
        <v>232</v>
      </c>
      <c r="K79" s="168"/>
      <c r="L79" s="168"/>
      <c r="M79" s="168"/>
      <c r="N79" s="168"/>
      <c r="O79" s="168"/>
      <c r="P79" s="168"/>
      <c r="Q79" s="168"/>
      <c r="R79" s="287">
        <v>4</v>
      </c>
      <c r="S79" s="168" t="s">
        <v>270</v>
      </c>
      <c r="T79" s="168"/>
      <c r="U79" s="181"/>
      <c r="V79" s="42">
        <f t="shared" ref="V79:V144" si="6">+ROW()</f>
        <v>79</v>
      </c>
      <c r="W79" s="149" t="str">
        <f t="shared" si="4"/>
        <v>✔</v>
      </c>
      <c r="Y79" s="116"/>
      <c r="Z79" s="194">
        <v>0</v>
      </c>
      <c r="AA79" s="194">
        <v>30</v>
      </c>
      <c r="AB79" s="194">
        <v>0</v>
      </c>
      <c r="AC79" s="194">
        <v>30</v>
      </c>
      <c r="AD79" s="142"/>
    </row>
    <row r="80" spans="1:30" ht="21" customHeight="1" thickBot="1">
      <c r="A80" s="166"/>
      <c r="B80" s="167"/>
      <c r="C80" s="204" t="s">
        <v>282</v>
      </c>
      <c r="D80" s="204"/>
      <c r="E80" s="204"/>
      <c r="F80" s="204"/>
      <c r="G80" s="205"/>
      <c r="H80" s="204"/>
      <c r="I80" s="287">
        <v>0</v>
      </c>
      <c r="J80" s="168" t="s">
        <v>232</v>
      </c>
      <c r="K80" s="168"/>
      <c r="L80" s="168"/>
      <c r="M80" s="168"/>
      <c r="N80" s="168"/>
      <c r="O80" s="168"/>
      <c r="P80" s="168"/>
      <c r="Q80" s="168"/>
      <c r="R80" s="287">
        <v>2</v>
      </c>
      <c r="S80" s="168" t="s">
        <v>270</v>
      </c>
      <c r="T80" s="168"/>
      <c r="U80" s="181"/>
      <c r="V80" s="42">
        <f t="shared" si="6"/>
        <v>80</v>
      </c>
      <c r="W80" s="149" t="str">
        <f t="shared" si="4"/>
        <v>✔</v>
      </c>
      <c r="Y80" s="116"/>
      <c r="Z80" s="194">
        <v>0</v>
      </c>
      <c r="AA80" s="194">
        <v>30</v>
      </c>
      <c r="AB80" s="194">
        <v>0</v>
      </c>
      <c r="AC80" s="194">
        <v>30</v>
      </c>
      <c r="AD80" s="142"/>
    </row>
    <row r="81" spans="1:30" ht="21" customHeight="1" thickBot="1">
      <c r="A81" s="166"/>
      <c r="B81" s="167"/>
      <c r="C81" s="204" t="s">
        <v>283</v>
      </c>
      <c r="D81" s="204"/>
      <c r="E81" s="204"/>
      <c r="F81" s="204"/>
      <c r="G81" s="205"/>
      <c r="H81" s="204"/>
      <c r="I81" s="287">
        <v>0</v>
      </c>
      <c r="J81" s="168" t="s">
        <v>232</v>
      </c>
      <c r="K81" s="168"/>
      <c r="L81" s="168"/>
      <c r="M81" s="168"/>
      <c r="N81" s="168"/>
      <c r="O81" s="168"/>
      <c r="P81" s="168"/>
      <c r="Q81" s="168"/>
      <c r="R81" s="287">
        <v>2</v>
      </c>
      <c r="S81" s="168" t="s">
        <v>270</v>
      </c>
      <c r="T81" s="168"/>
      <c r="U81" s="181"/>
      <c r="V81" s="42">
        <f t="shared" si="6"/>
        <v>81</v>
      </c>
      <c r="W81" s="149" t="str">
        <f t="shared" si="4"/>
        <v>✔</v>
      </c>
      <c r="Y81" s="116"/>
      <c r="Z81" s="194">
        <v>0</v>
      </c>
      <c r="AA81" s="194">
        <v>30</v>
      </c>
      <c r="AB81" s="194">
        <v>0</v>
      </c>
      <c r="AC81" s="194">
        <v>30</v>
      </c>
      <c r="AD81" s="142"/>
    </row>
    <row r="82" spans="1:30" ht="21" customHeight="1" thickBot="1">
      <c r="A82" s="166"/>
      <c r="B82" s="167"/>
      <c r="C82" s="204" t="s">
        <v>284</v>
      </c>
      <c r="D82" s="204"/>
      <c r="E82" s="204"/>
      <c r="F82" s="211"/>
      <c r="G82" s="205"/>
      <c r="H82" s="205"/>
      <c r="I82" s="287">
        <v>0</v>
      </c>
      <c r="J82" s="168" t="s">
        <v>232</v>
      </c>
      <c r="K82" s="168"/>
      <c r="L82" s="168"/>
      <c r="M82" s="168"/>
      <c r="N82" s="168"/>
      <c r="O82" s="168"/>
      <c r="P82" s="168"/>
      <c r="Q82" s="168"/>
      <c r="R82" s="287">
        <v>2</v>
      </c>
      <c r="S82" s="168" t="s">
        <v>270</v>
      </c>
      <c r="T82" s="168"/>
      <c r="U82" s="181"/>
      <c r="V82" s="42">
        <f t="shared" si="6"/>
        <v>82</v>
      </c>
      <c r="W82" s="149" t="str">
        <f t="shared" si="4"/>
        <v>✔</v>
      </c>
      <c r="Y82" s="116"/>
      <c r="Z82" s="194">
        <v>0</v>
      </c>
      <c r="AA82" s="194">
        <v>30</v>
      </c>
      <c r="AB82" s="194">
        <v>0</v>
      </c>
      <c r="AC82" s="194">
        <v>30</v>
      </c>
      <c r="AD82" s="142"/>
    </row>
    <row r="83" spans="1:30" ht="21" customHeight="1" thickBot="1">
      <c r="A83" s="166"/>
      <c r="B83" s="167"/>
      <c r="C83" s="204" t="s">
        <v>285</v>
      </c>
      <c r="D83" s="204"/>
      <c r="E83" s="204"/>
      <c r="F83" s="204"/>
      <c r="G83" s="205"/>
      <c r="H83" s="204"/>
      <c r="I83" s="287">
        <v>0</v>
      </c>
      <c r="J83" s="168" t="s">
        <v>232</v>
      </c>
      <c r="K83" s="168"/>
      <c r="L83" s="168"/>
      <c r="M83" s="168"/>
      <c r="N83" s="168"/>
      <c r="O83" s="168"/>
      <c r="P83" s="168"/>
      <c r="Q83" s="168"/>
      <c r="R83" s="287">
        <v>2</v>
      </c>
      <c r="S83" s="168" t="s">
        <v>270</v>
      </c>
      <c r="T83" s="168"/>
      <c r="U83" s="181"/>
      <c r="V83" s="42">
        <f t="shared" si="6"/>
        <v>83</v>
      </c>
      <c r="W83" s="149" t="str">
        <f t="shared" si="4"/>
        <v>✔</v>
      </c>
      <c r="Y83" s="116"/>
      <c r="Z83" s="194">
        <v>0</v>
      </c>
      <c r="AA83" s="194">
        <v>30</v>
      </c>
      <c r="AB83" s="194">
        <v>0</v>
      </c>
      <c r="AC83" s="194">
        <v>30</v>
      </c>
      <c r="AD83" s="142"/>
    </row>
    <row r="84" spans="1:30" ht="21" customHeight="1" thickBot="1">
      <c r="A84" s="166"/>
      <c r="B84" s="167"/>
      <c r="C84" s="204" t="s">
        <v>286</v>
      </c>
      <c r="D84" s="204"/>
      <c r="E84" s="204"/>
      <c r="F84" s="204"/>
      <c r="G84" s="205"/>
      <c r="H84" s="204"/>
      <c r="I84" s="287">
        <v>0</v>
      </c>
      <c r="J84" s="168" t="s">
        <v>232</v>
      </c>
      <c r="K84" s="168"/>
      <c r="L84" s="168"/>
      <c r="M84" s="168"/>
      <c r="N84" s="168"/>
      <c r="O84" s="168"/>
      <c r="P84" s="168"/>
      <c r="Q84" s="168"/>
      <c r="R84" s="287">
        <v>1</v>
      </c>
      <c r="S84" s="168" t="s">
        <v>270</v>
      </c>
      <c r="T84" s="168"/>
      <c r="U84" s="181"/>
      <c r="V84" s="42">
        <f t="shared" si="6"/>
        <v>84</v>
      </c>
      <c r="W84" s="149" t="str">
        <f t="shared" si="4"/>
        <v>✔</v>
      </c>
      <c r="Y84" s="116"/>
      <c r="Z84" s="194">
        <v>0</v>
      </c>
      <c r="AA84" s="194">
        <v>30</v>
      </c>
      <c r="AB84" s="194">
        <v>0</v>
      </c>
      <c r="AC84" s="194">
        <v>30</v>
      </c>
      <c r="AD84" s="142"/>
    </row>
    <row r="85" spans="1:30" ht="21" customHeight="1" thickBot="1">
      <c r="A85" s="166"/>
      <c r="B85" s="167"/>
      <c r="C85" s="204" t="s">
        <v>287</v>
      </c>
      <c r="D85" s="204"/>
      <c r="E85" s="204"/>
      <c r="F85" s="204"/>
      <c r="G85" s="205"/>
      <c r="H85" s="204"/>
      <c r="I85" s="287">
        <v>0</v>
      </c>
      <c r="J85" s="168" t="s">
        <v>232</v>
      </c>
      <c r="K85" s="168"/>
      <c r="L85" s="168"/>
      <c r="M85" s="168"/>
      <c r="N85" s="168"/>
      <c r="O85" s="168"/>
      <c r="P85" s="168"/>
      <c r="Q85" s="168"/>
      <c r="R85" s="287">
        <v>2</v>
      </c>
      <c r="S85" s="168" t="s">
        <v>270</v>
      </c>
      <c r="T85" s="168"/>
      <c r="U85" s="181"/>
      <c r="V85" s="42">
        <f t="shared" si="6"/>
        <v>85</v>
      </c>
      <c r="W85" s="149" t="str">
        <f t="shared" si="4"/>
        <v>✔</v>
      </c>
      <c r="Y85" s="116"/>
      <c r="Z85" s="194">
        <v>0</v>
      </c>
      <c r="AA85" s="194">
        <v>30</v>
      </c>
      <c r="AB85" s="194">
        <v>0</v>
      </c>
      <c r="AC85" s="194">
        <v>30</v>
      </c>
      <c r="AD85" s="142"/>
    </row>
    <row r="86" spans="1:30" ht="21" customHeight="1" thickBot="1">
      <c r="A86" s="166"/>
      <c r="B86" s="167"/>
      <c r="C86" s="204" t="s">
        <v>288</v>
      </c>
      <c r="D86" s="204"/>
      <c r="E86" s="204"/>
      <c r="F86" s="204"/>
      <c r="G86" s="205"/>
      <c r="H86" s="204"/>
      <c r="I86" s="287">
        <v>0</v>
      </c>
      <c r="J86" s="168" t="s">
        <v>232</v>
      </c>
      <c r="K86" s="168"/>
      <c r="L86" s="168"/>
      <c r="M86" s="168"/>
      <c r="N86" s="168"/>
      <c r="O86" s="168"/>
      <c r="P86" s="168"/>
      <c r="Q86" s="168"/>
      <c r="R86" s="287">
        <v>7</v>
      </c>
      <c r="S86" s="168" t="s">
        <v>270</v>
      </c>
      <c r="T86" s="168"/>
      <c r="U86" s="181"/>
      <c r="V86" s="42">
        <f t="shared" si="6"/>
        <v>86</v>
      </c>
      <c r="W86" s="149" t="str">
        <f t="shared" si="4"/>
        <v>✔</v>
      </c>
      <c r="Y86" s="116"/>
      <c r="Z86" s="194">
        <v>0</v>
      </c>
      <c r="AA86" s="194">
        <v>30</v>
      </c>
      <c r="AB86" s="194">
        <v>0</v>
      </c>
      <c r="AC86" s="194">
        <v>30</v>
      </c>
      <c r="AD86" s="142"/>
    </row>
    <row r="87" spans="1:30" ht="21" customHeight="1" thickBot="1">
      <c r="A87" s="166"/>
      <c r="B87" s="167"/>
      <c r="C87" s="204" t="s">
        <v>289</v>
      </c>
      <c r="D87" s="204"/>
      <c r="E87" s="204"/>
      <c r="F87" s="204"/>
      <c r="G87" s="205"/>
      <c r="H87" s="204"/>
      <c r="I87" s="287">
        <v>0</v>
      </c>
      <c r="J87" s="168" t="s">
        <v>232</v>
      </c>
      <c r="K87" s="168"/>
      <c r="L87" s="168"/>
      <c r="M87" s="168"/>
      <c r="N87" s="168"/>
      <c r="O87" s="168"/>
      <c r="P87" s="168"/>
      <c r="Q87" s="168"/>
      <c r="R87" s="287">
        <v>3</v>
      </c>
      <c r="S87" s="168" t="s">
        <v>270</v>
      </c>
      <c r="T87" s="168"/>
      <c r="U87" s="181"/>
      <c r="V87" s="42">
        <f t="shared" si="6"/>
        <v>87</v>
      </c>
      <c r="W87" s="149" t="str">
        <f t="shared" si="4"/>
        <v>✔</v>
      </c>
      <c r="Y87" s="116"/>
      <c r="Z87" s="194">
        <v>0</v>
      </c>
      <c r="AA87" s="194">
        <v>30</v>
      </c>
      <c r="AB87" s="194">
        <v>0</v>
      </c>
      <c r="AC87" s="194">
        <v>30</v>
      </c>
      <c r="AD87" s="142"/>
    </row>
    <row r="88" spans="1:30" ht="21" customHeight="1" thickBot="1">
      <c r="A88" s="166"/>
      <c r="B88" s="167"/>
      <c r="C88" s="204" t="s">
        <v>290</v>
      </c>
      <c r="D88" s="204"/>
      <c r="E88" s="204"/>
      <c r="F88" s="204"/>
      <c r="G88" s="205"/>
      <c r="H88" s="204"/>
      <c r="I88" s="287">
        <v>0</v>
      </c>
      <c r="J88" s="168" t="s">
        <v>232</v>
      </c>
      <c r="K88" s="168"/>
      <c r="L88" s="168"/>
      <c r="M88" s="168"/>
      <c r="N88" s="168"/>
      <c r="O88" s="168"/>
      <c r="P88" s="168"/>
      <c r="Q88" s="168"/>
      <c r="R88" s="287">
        <v>0</v>
      </c>
      <c r="S88" s="168" t="s">
        <v>270</v>
      </c>
      <c r="T88" s="168"/>
      <c r="U88" s="181"/>
      <c r="V88" s="42">
        <f t="shared" si="6"/>
        <v>88</v>
      </c>
      <c r="W88" s="149" t="str">
        <f t="shared" si="4"/>
        <v>✔</v>
      </c>
      <c r="Y88" s="116"/>
      <c r="Z88" s="194">
        <v>0</v>
      </c>
      <c r="AA88" s="194">
        <v>30</v>
      </c>
      <c r="AB88" s="194">
        <v>0</v>
      </c>
      <c r="AC88" s="194">
        <v>30</v>
      </c>
      <c r="AD88" s="142"/>
    </row>
    <row r="89" spans="1:30" ht="21" customHeight="1" thickBot="1">
      <c r="A89" s="166"/>
      <c r="B89" s="167"/>
      <c r="C89" s="204" t="s">
        <v>291</v>
      </c>
      <c r="D89" s="204"/>
      <c r="E89" s="204"/>
      <c r="F89" s="204"/>
      <c r="G89" s="205"/>
      <c r="H89" s="204"/>
      <c r="I89" s="287">
        <v>0</v>
      </c>
      <c r="J89" s="168" t="s">
        <v>232</v>
      </c>
      <c r="K89" s="168"/>
      <c r="L89" s="168"/>
      <c r="M89" s="168"/>
      <c r="N89" s="168"/>
      <c r="O89" s="168"/>
      <c r="P89" s="168"/>
      <c r="Q89" s="168"/>
      <c r="R89" s="287">
        <v>1</v>
      </c>
      <c r="S89" s="168" t="s">
        <v>270</v>
      </c>
      <c r="T89" s="168"/>
      <c r="U89" s="181"/>
      <c r="V89" s="42">
        <f t="shared" si="6"/>
        <v>89</v>
      </c>
      <c r="W89" s="149" t="str">
        <f t="shared" si="4"/>
        <v>✔</v>
      </c>
      <c r="Y89" s="116"/>
      <c r="Z89" s="194">
        <v>0</v>
      </c>
      <c r="AA89" s="194">
        <v>30</v>
      </c>
      <c r="AB89" s="194">
        <v>0</v>
      </c>
      <c r="AC89" s="194">
        <v>30</v>
      </c>
      <c r="AD89" s="142"/>
    </row>
    <row r="90" spans="1:30" ht="21" customHeight="1" thickBot="1">
      <c r="A90" s="166"/>
      <c r="B90" s="167"/>
      <c r="C90" s="204" t="s">
        <v>292</v>
      </c>
      <c r="D90" s="204"/>
      <c r="E90" s="204"/>
      <c r="F90" s="204"/>
      <c r="G90" s="205"/>
      <c r="H90" s="204"/>
      <c r="I90" s="287">
        <v>0</v>
      </c>
      <c r="J90" s="168" t="s">
        <v>232</v>
      </c>
      <c r="K90" s="168"/>
      <c r="L90" s="168"/>
      <c r="M90" s="168"/>
      <c r="N90" s="168"/>
      <c r="O90" s="168"/>
      <c r="P90" s="168"/>
      <c r="Q90" s="168"/>
      <c r="R90" s="287">
        <v>1</v>
      </c>
      <c r="S90" s="168" t="s">
        <v>270</v>
      </c>
      <c r="T90" s="168"/>
      <c r="U90" s="181"/>
      <c r="V90" s="42">
        <f t="shared" si="6"/>
        <v>90</v>
      </c>
      <c r="W90" s="149" t="str">
        <f t="shared" si="4"/>
        <v>✔</v>
      </c>
      <c r="Y90" s="116"/>
      <c r="Z90" s="194">
        <v>0</v>
      </c>
      <c r="AA90" s="194">
        <v>30</v>
      </c>
      <c r="AB90" s="194">
        <v>0</v>
      </c>
      <c r="AC90" s="194">
        <v>30</v>
      </c>
      <c r="AD90" s="142"/>
    </row>
    <row r="91" spans="1:30" ht="21" customHeight="1" thickBot="1">
      <c r="A91" s="166"/>
      <c r="B91" s="167"/>
      <c r="C91" s="204" t="s">
        <v>293</v>
      </c>
      <c r="D91" s="204"/>
      <c r="E91" s="204"/>
      <c r="F91" s="204"/>
      <c r="G91" s="205"/>
      <c r="H91" s="204"/>
      <c r="I91" s="287">
        <v>0</v>
      </c>
      <c r="J91" s="168" t="s">
        <v>232</v>
      </c>
      <c r="K91" s="168"/>
      <c r="L91" s="168"/>
      <c r="M91" s="168"/>
      <c r="N91" s="168"/>
      <c r="O91" s="168"/>
      <c r="P91" s="168"/>
      <c r="Q91" s="168"/>
      <c r="R91" s="287">
        <v>0</v>
      </c>
      <c r="S91" s="168" t="s">
        <v>270</v>
      </c>
      <c r="T91" s="168"/>
      <c r="U91" s="181"/>
      <c r="V91" s="42">
        <f t="shared" si="6"/>
        <v>91</v>
      </c>
      <c r="W91" s="149" t="str">
        <f t="shared" si="4"/>
        <v>✔</v>
      </c>
      <c r="Y91" s="116"/>
      <c r="Z91" s="194">
        <v>0</v>
      </c>
      <c r="AA91" s="194">
        <v>30</v>
      </c>
      <c r="AB91" s="194">
        <v>0</v>
      </c>
      <c r="AC91" s="194">
        <v>30</v>
      </c>
      <c r="AD91" s="142"/>
    </row>
    <row r="92" spans="1:30" ht="21" customHeight="1" thickBot="1">
      <c r="A92" s="166"/>
      <c r="B92" s="167"/>
      <c r="C92" s="204" t="s">
        <v>294</v>
      </c>
      <c r="D92" s="204"/>
      <c r="E92" s="204"/>
      <c r="F92" s="204"/>
      <c r="G92" s="205"/>
      <c r="H92" s="204"/>
      <c r="I92" s="287">
        <v>0</v>
      </c>
      <c r="J92" s="168" t="s">
        <v>232</v>
      </c>
      <c r="K92" s="168"/>
      <c r="L92" s="168"/>
      <c r="M92" s="168"/>
      <c r="N92" s="168"/>
      <c r="O92" s="168"/>
      <c r="P92" s="168"/>
      <c r="Q92" s="168"/>
      <c r="R92" s="287">
        <v>1</v>
      </c>
      <c r="S92" s="168" t="s">
        <v>270</v>
      </c>
      <c r="T92" s="168"/>
      <c r="U92" s="181"/>
      <c r="V92" s="42">
        <f t="shared" si="6"/>
        <v>92</v>
      </c>
      <c r="W92" s="149" t="str">
        <f t="shared" si="4"/>
        <v>✔</v>
      </c>
      <c r="Y92" s="116"/>
      <c r="Z92" s="194">
        <v>0</v>
      </c>
      <c r="AA92" s="194">
        <v>30</v>
      </c>
      <c r="AB92" s="194">
        <v>0</v>
      </c>
      <c r="AC92" s="194">
        <v>30</v>
      </c>
      <c r="AD92" s="142"/>
    </row>
    <row r="93" spans="1:30" ht="21" customHeight="1" thickBot="1">
      <c r="A93" s="166"/>
      <c r="B93" s="167"/>
      <c r="C93" s="204" t="s">
        <v>295</v>
      </c>
      <c r="D93" s="204"/>
      <c r="E93" s="204"/>
      <c r="F93" s="204"/>
      <c r="G93" s="205"/>
      <c r="H93" s="204"/>
      <c r="I93" s="287">
        <v>0</v>
      </c>
      <c r="J93" s="168" t="s">
        <v>232</v>
      </c>
      <c r="K93" s="168"/>
      <c r="L93" s="168"/>
      <c r="M93" s="168"/>
      <c r="N93" s="168"/>
      <c r="O93" s="168"/>
      <c r="P93" s="168"/>
      <c r="Q93" s="168"/>
      <c r="R93" s="287">
        <v>2</v>
      </c>
      <c r="S93" s="168" t="s">
        <v>270</v>
      </c>
      <c r="T93" s="168"/>
      <c r="U93" s="181"/>
      <c r="V93" s="42">
        <f t="shared" si="6"/>
        <v>93</v>
      </c>
      <c r="W93" s="149" t="str">
        <f t="shared" si="4"/>
        <v>✔</v>
      </c>
      <c r="Y93" s="116"/>
      <c r="Z93" s="194">
        <v>0</v>
      </c>
      <c r="AA93" s="194">
        <v>30</v>
      </c>
      <c r="AB93" s="194">
        <v>0</v>
      </c>
      <c r="AC93" s="194">
        <v>30</v>
      </c>
      <c r="AD93" s="142"/>
    </row>
    <row r="94" spans="1:30" ht="21" customHeight="1" thickBot="1">
      <c r="A94" s="166"/>
      <c r="B94" s="167"/>
      <c r="C94" s="204" t="s">
        <v>296</v>
      </c>
      <c r="D94" s="204"/>
      <c r="E94" s="204"/>
      <c r="F94" s="204"/>
      <c r="G94" s="205"/>
      <c r="H94" s="204"/>
      <c r="I94" s="287">
        <v>0</v>
      </c>
      <c r="J94" s="168" t="s">
        <v>232</v>
      </c>
      <c r="K94" s="168"/>
      <c r="L94" s="168"/>
      <c r="M94" s="168"/>
      <c r="N94" s="168"/>
      <c r="O94" s="168"/>
      <c r="P94" s="168"/>
      <c r="Q94" s="168"/>
      <c r="R94" s="287">
        <v>0</v>
      </c>
      <c r="S94" s="168" t="s">
        <v>270</v>
      </c>
      <c r="T94" s="168"/>
      <c r="U94" s="181"/>
      <c r="V94" s="42">
        <f t="shared" si="6"/>
        <v>94</v>
      </c>
      <c r="W94" s="149" t="str">
        <f t="shared" si="4"/>
        <v>✔</v>
      </c>
      <c r="Y94" s="116"/>
      <c r="Z94" s="194">
        <v>0</v>
      </c>
      <c r="AA94" s="194">
        <v>30</v>
      </c>
      <c r="AB94" s="194">
        <v>0</v>
      </c>
      <c r="AC94" s="194">
        <v>30</v>
      </c>
      <c r="AD94" s="142"/>
    </row>
    <row r="95" spans="1:30" ht="21" customHeight="1" thickBot="1">
      <c r="A95" s="166"/>
      <c r="B95" s="167"/>
      <c r="C95" s="204" t="s">
        <v>297</v>
      </c>
      <c r="D95" s="204"/>
      <c r="E95" s="204"/>
      <c r="F95" s="204"/>
      <c r="G95" s="205"/>
      <c r="H95" s="204"/>
      <c r="I95" s="287">
        <v>0</v>
      </c>
      <c r="J95" s="168" t="s">
        <v>232</v>
      </c>
      <c r="K95" s="168"/>
      <c r="L95" s="168"/>
      <c r="M95" s="168"/>
      <c r="N95" s="168"/>
      <c r="O95" s="168"/>
      <c r="P95" s="168"/>
      <c r="Q95" s="168"/>
      <c r="R95" s="287">
        <v>0</v>
      </c>
      <c r="S95" s="168" t="s">
        <v>270</v>
      </c>
      <c r="T95" s="168"/>
      <c r="U95" s="181"/>
      <c r="V95" s="42">
        <f t="shared" si="6"/>
        <v>95</v>
      </c>
      <c r="W95" s="149" t="str">
        <f t="shared" si="4"/>
        <v>✔</v>
      </c>
      <c r="Y95" s="116"/>
      <c r="Z95" s="194">
        <v>0</v>
      </c>
      <c r="AA95" s="194">
        <v>30</v>
      </c>
      <c r="AB95" s="194">
        <v>0</v>
      </c>
      <c r="AC95" s="194">
        <v>30</v>
      </c>
      <c r="AD95" s="142"/>
    </row>
    <row r="96" spans="1:30" ht="21" customHeight="1" thickBot="1">
      <c r="A96" s="166"/>
      <c r="B96" s="167"/>
      <c r="C96" s="204" t="s">
        <v>298</v>
      </c>
      <c r="D96" s="204"/>
      <c r="E96" s="204"/>
      <c r="F96" s="204"/>
      <c r="G96" s="205"/>
      <c r="H96" s="204"/>
      <c r="I96" s="287">
        <v>0</v>
      </c>
      <c r="J96" s="168" t="s">
        <v>232</v>
      </c>
      <c r="K96" s="168"/>
      <c r="L96" s="168"/>
      <c r="M96" s="168"/>
      <c r="N96" s="168"/>
      <c r="O96" s="168"/>
      <c r="P96" s="168"/>
      <c r="Q96" s="168"/>
      <c r="R96" s="287">
        <v>18</v>
      </c>
      <c r="S96" s="168" t="s">
        <v>270</v>
      </c>
      <c r="T96" s="168"/>
      <c r="U96" s="181"/>
      <c r="V96" s="42">
        <f t="shared" si="6"/>
        <v>96</v>
      </c>
      <c r="W96" s="149" t="str">
        <f t="shared" si="4"/>
        <v>✔</v>
      </c>
      <c r="Y96" s="116"/>
      <c r="Z96" s="194">
        <v>0</v>
      </c>
      <c r="AA96" s="194">
        <v>30</v>
      </c>
      <c r="AB96" s="194">
        <v>0</v>
      </c>
      <c r="AC96" s="206">
        <v>80</v>
      </c>
      <c r="AD96" s="142"/>
    </row>
    <row r="97" spans="1:30" ht="21" customHeight="1" thickBot="1">
      <c r="A97" s="166"/>
      <c r="B97" s="167"/>
      <c r="C97" s="204" t="s">
        <v>299</v>
      </c>
      <c r="D97" s="204"/>
      <c r="E97" s="204"/>
      <c r="F97" s="204"/>
      <c r="G97" s="205"/>
      <c r="H97" s="204"/>
      <c r="I97" s="287">
        <v>0</v>
      </c>
      <c r="J97" s="168" t="s">
        <v>232</v>
      </c>
      <c r="K97" s="168"/>
      <c r="L97" s="168"/>
      <c r="M97" s="168"/>
      <c r="N97" s="168"/>
      <c r="O97" s="168"/>
      <c r="P97" s="168"/>
      <c r="Q97" s="168"/>
      <c r="R97" s="287">
        <v>10</v>
      </c>
      <c r="S97" s="168" t="s">
        <v>270</v>
      </c>
      <c r="T97" s="168"/>
      <c r="U97" s="181"/>
      <c r="V97" s="42">
        <f t="shared" si="6"/>
        <v>97</v>
      </c>
      <c r="W97" s="149" t="str">
        <f t="shared" si="4"/>
        <v>✔</v>
      </c>
      <c r="Y97" s="116"/>
      <c r="Z97" s="194">
        <v>0</v>
      </c>
      <c r="AA97" s="194">
        <v>30</v>
      </c>
      <c r="AB97" s="194">
        <v>0</v>
      </c>
      <c r="AC97" s="206">
        <v>40</v>
      </c>
      <c r="AD97" s="142"/>
    </row>
    <row r="98" spans="1:30" ht="21" customHeight="1" thickBot="1">
      <c r="A98" s="166"/>
      <c r="B98" s="167"/>
      <c r="C98" s="204" t="s">
        <v>300</v>
      </c>
      <c r="D98" s="204"/>
      <c r="E98" s="204"/>
      <c r="F98" s="204"/>
      <c r="G98" s="205"/>
      <c r="H98" s="204"/>
      <c r="I98" s="287">
        <v>0</v>
      </c>
      <c r="J98" s="168" t="s">
        <v>232</v>
      </c>
      <c r="K98" s="168"/>
      <c r="L98" s="168"/>
      <c r="M98" s="168"/>
      <c r="N98" s="168"/>
      <c r="O98" s="168"/>
      <c r="P98" s="168"/>
      <c r="Q98" s="168"/>
      <c r="R98" s="287">
        <v>5</v>
      </c>
      <c r="S98" s="168" t="s">
        <v>270</v>
      </c>
      <c r="T98" s="168"/>
      <c r="U98" s="181"/>
      <c r="V98" s="42">
        <f t="shared" si="6"/>
        <v>98</v>
      </c>
      <c r="W98" s="149" t="str">
        <f t="shared" si="4"/>
        <v>✔</v>
      </c>
      <c r="Y98" s="116"/>
      <c r="Z98" s="194">
        <v>0</v>
      </c>
      <c r="AA98" s="194">
        <v>30</v>
      </c>
      <c r="AB98" s="194">
        <v>0</v>
      </c>
      <c r="AC98" s="194">
        <v>30</v>
      </c>
      <c r="AD98" s="142"/>
    </row>
    <row r="99" spans="1:30" ht="21" customHeight="1" thickBot="1">
      <c r="A99" s="166"/>
      <c r="B99" s="167"/>
      <c r="C99" s="204" t="s">
        <v>301</v>
      </c>
      <c r="D99" s="204"/>
      <c r="E99" s="204"/>
      <c r="F99" s="204"/>
      <c r="G99" s="205"/>
      <c r="H99" s="204"/>
      <c r="I99" s="287">
        <v>0</v>
      </c>
      <c r="J99" s="168" t="s">
        <v>232</v>
      </c>
      <c r="K99" s="168"/>
      <c r="L99" s="168"/>
      <c r="M99" s="168"/>
      <c r="N99" s="168"/>
      <c r="O99" s="168"/>
      <c r="P99" s="168"/>
      <c r="Q99" s="168"/>
      <c r="R99" s="287">
        <v>7</v>
      </c>
      <c r="S99" s="168" t="s">
        <v>270</v>
      </c>
      <c r="T99" s="168"/>
      <c r="U99" s="181"/>
      <c r="V99" s="42">
        <f t="shared" si="6"/>
        <v>99</v>
      </c>
      <c r="W99" s="149" t="str">
        <f t="shared" si="4"/>
        <v>✔</v>
      </c>
      <c r="Y99" s="116"/>
      <c r="Z99" s="194">
        <v>0</v>
      </c>
      <c r="AA99" s="194">
        <v>30</v>
      </c>
      <c r="AB99" s="194">
        <v>0</v>
      </c>
      <c r="AC99" s="194">
        <v>30</v>
      </c>
      <c r="AD99" s="142"/>
    </row>
    <row r="100" spans="1:30" ht="21" customHeight="1" thickBot="1">
      <c r="A100" s="166"/>
      <c r="B100" s="167"/>
      <c r="C100" s="204" t="s">
        <v>302</v>
      </c>
      <c r="D100" s="204"/>
      <c r="E100" s="204"/>
      <c r="F100" s="204"/>
      <c r="G100" s="205"/>
      <c r="H100" s="204"/>
      <c r="I100" s="287">
        <v>0</v>
      </c>
      <c r="J100" s="168" t="s">
        <v>232</v>
      </c>
      <c r="K100" s="168"/>
      <c r="L100" s="168"/>
      <c r="M100" s="168"/>
      <c r="N100" s="168"/>
      <c r="O100" s="168"/>
      <c r="P100" s="168"/>
      <c r="Q100" s="168"/>
      <c r="R100" s="287">
        <v>3</v>
      </c>
      <c r="S100" s="168" t="s">
        <v>270</v>
      </c>
      <c r="T100" s="168"/>
      <c r="U100" s="181"/>
      <c r="V100" s="42">
        <f t="shared" si="6"/>
        <v>100</v>
      </c>
      <c r="W100" s="149" t="str">
        <f t="shared" ref="W100:W133" si="7">IF(OR(I100="",R100=""),"未入力あり","✔")</f>
        <v>✔</v>
      </c>
      <c r="Y100" s="116"/>
      <c r="Z100" s="194">
        <v>0</v>
      </c>
      <c r="AA100" s="194">
        <v>30</v>
      </c>
      <c r="AB100" s="194">
        <v>0</v>
      </c>
      <c r="AC100" s="194">
        <v>30</v>
      </c>
      <c r="AD100" s="142"/>
    </row>
    <row r="101" spans="1:30" ht="21" customHeight="1" thickBot="1">
      <c r="A101" s="166"/>
      <c r="B101" s="167"/>
      <c r="C101" s="204" t="s">
        <v>303</v>
      </c>
      <c r="D101" s="204"/>
      <c r="E101" s="204"/>
      <c r="F101" s="204"/>
      <c r="G101" s="205"/>
      <c r="H101" s="204"/>
      <c r="I101" s="287">
        <v>0</v>
      </c>
      <c r="J101" s="168" t="s">
        <v>232</v>
      </c>
      <c r="K101" s="168"/>
      <c r="L101" s="168"/>
      <c r="M101" s="168"/>
      <c r="N101" s="168"/>
      <c r="O101" s="168"/>
      <c r="P101" s="168"/>
      <c r="Q101" s="168"/>
      <c r="R101" s="287">
        <v>3</v>
      </c>
      <c r="S101" s="168" t="s">
        <v>270</v>
      </c>
      <c r="T101" s="168"/>
      <c r="U101" s="181"/>
      <c r="V101" s="42">
        <f t="shared" si="6"/>
        <v>101</v>
      </c>
      <c r="W101" s="149" t="str">
        <f t="shared" si="7"/>
        <v>✔</v>
      </c>
      <c r="Y101" s="116"/>
      <c r="Z101" s="194">
        <v>0</v>
      </c>
      <c r="AA101" s="194">
        <v>30</v>
      </c>
      <c r="AB101" s="194">
        <v>0</v>
      </c>
      <c r="AC101" s="194">
        <v>30</v>
      </c>
      <c r="AD101" s="142"/>
    </row>
    <row r="102" spans="1:30" ht="21" customHeight="1" thickBot="1">
      <c r="A102" s="166"/>
      <c r="B102" s="167"/>
      <c r="C102" s="204" t="s">
        <v>304</v>
      </c>
      <c r="D102" s="204"/>
      <c r="E102" s="204"/>
      <c r="F102" s="204"/>
      <c r="G102" s="205"/>
      <c r="H102" s="204"/>
      <c r="I102" s="287">
        <v>0</v>
      </c>
      <c r="J102" s="168" t="s">
        <v>232</v>
      </c>
      <c r="K102" s="168"/>
      <c r="L102" s="168"/>
      <c r="M102" s="168"/>
      <c r="N102" s="168"/>
      <c r="O102" s="168"/>
      <c r="P102" s="168"/>
      <c r="Q102" s="168"/>
      <c r="R102" s="287">
        <v>4</v>
      </c>
      <c r="S102" s="168" t="s">
        <v>270</v>
      </c>
      <c r="T102" s="168"/>
      <c r="U102" s="181"/>
      <c r="V102" s="42">
        <f t="shared" si="6"/>
        <v>102</v>
      </c>
      <c r="W102" s="149" t="str">
        <f t="shared" si="7"/>
        <v>✔</v>
      </c>
      <c r="Y102" s="116"/>
      <c r="Z102" s="194">
        <v>0</v>
      </c>
      <c r="AA102" s="194">
        <v>30</v>
      </c>
      <c r="AB102" s="194">
        <v>0</v>
      </c>
      <c r="AC102" s="194">
        <v>30</v>
      </c>
      <c r="AD102" s="142"/>
    </row>
    <row r="103" spans="1:30" ht="21" customHeight="1" thickBot="1">
      <c r="A103" s="166"/>
      <c r="B103" s="167"/>
      <c r="C103" s="204" t="s">
        <v>305</v>
      </c>
      <c r="D103" s="204"/>
      <c r="E103" s="204"/>
      <c r="F103" s="204"/>
      <c r="G103" s="205"/>
      <c r="H103" s="204"/>
      <c r="I103" s="287">
        <v>0</v>
      </c>
      <c r="J103" s="168" t="s">
        <v>232</v>
      </c>
      <c r="K103" s="168"/>
      <c r="L103" s="168"/>
      <c r="M103" s="168"/>
      <c r="N103" s="168"/>
      <c r="O103" s="168"/>
      <c r="P103" s="168"/>
      <c r="Q103" s="168"/>
      <c r="R103" s="287">
        <v>4</v>
      </c>
      <c r="S103" s="168" t="s">
        <v>270</v>
      </c>
      <c r="T103" s="168"/>
      <c r="U103" s="181"/>
      <c r="V103" s="42">
        <f t="shared" si="6"/>
        <v>103</v>
      </c>
      <c r="W103" s="149" t="str">
        <f t="shared" si="7"/>
        <v>✔</v>
      </c>
      <c r="Y103" s="116"/>
      <c r="Z103" s="194">
        <v>0</v>
      </c>
      <c r="AA103" s="194">
        <v>30</v>
      </c>
      <c r="AB103" s="194">
        <v>0</v>
      </c>
      <c r="AC103" s="194">
        <v>30</v>
      </c>
      <c r="AD103" s="142"/>
    </row>
    <row r="104" spans="1:30" ht="21" customHeight="1" thickBot="1">
      <c r="A104" s="166"/>
      <c r="B104" s="167"/>
      <c r="C104" s="204" t="s">
        <v>306</v>
      </c>
      <c r="D104" s="204"/>
      <c r="E104" s="204"/>
      <c r="F104" s="204"/>
      <c r="G104" s="205"/>
      <c r="H104" s="204"/>
      <c r="I104" s="287">
        <v>0</v>
      </c>
      <c r="J104" s="168" t="s">
        <v>232</v>
      </c>
      <c r="K104" s="168"/>
      <c r="L104" s="168"/>
      <c r="M104" s="168"/>
      <c r="N104" s="168"/>
      <c r="O104" s="168"/>
      <c r="P104" s="168"/>
      <c r="Q104" s="168"/>
      <c r="R104" s="287">
        <v>2</v>
      </c>
      <c r="S104" s="168" t="s">
        <v>270</v>
      </c>
      <c r="T104" s="168"/>
      <c r="U104" s="181"/>
      <c r="V104" s="42">
        <f t="shared" si="6"/>
        <v>104</v>
      </c>
      <c r="W104" s="149" t="str">
        <f t="shared" si="7"/>
        <v>✔</v>
      </c>
      <c r="Y104" s="116"/>
      <c r="Z104" s="194">
        <v>0</v>
      </c>
      <c r="AA104" s="194">
        <v>30</v>
      </c>
      <c r="AB104" s="194">
        <v>0</v>
      </c>
      <c r="AC104" s="194">
        <v>30</v>
      </c>
      <c r="AD104" s="142"/>
    </row>
    <row r="105" spans="1:30" ht="21" customHeight="1" thickBot="1">
      <c r="A105" s="166"/>
      <c r="B105" s="167"/>
      <c r="C105" s="204" t="s">
        <v>307</v>
      </c>
      <c r="D105" s="204"/>
      <c r="E105" s="204"/>
      <c r="F105" s="204"/>
      <c r="G105" s="205"/>
      <c r="H105" s="204"/>
      <c r="I105" s="287">
        <v>0</v>
      </c>
      <c r="J105" s="168" t="s">
        <v>232</v>
      </c>
      <c r="K105" s="168"/>
      <c r="L105" s="168"/>
      <c r="M105" s="168"/>
      <c r="N105" s="168"/>
      <c r="O105" s="168"/>
      <c r="P105" s="168"/>
      <c r="Q105" s="168"/>
      <c r="R105" s="287">
        <v>0</v>
      </c>
      <c r="S105" s="168" t="s">
        <v>270</v>
      </c>
      <c r="T105" s="168"/>
      <c r="U105" s="181"/>
      <c r="V105" s="42">
        <f t="shared" si="6"/>
        <v>105</v>
      </c>
      <c r="W105" s="149" t="str">
        <f t="shared" ref="W105" si="8">IF(OR(I105="",R105=""),"未入力あり","✔")</f>
        <v>✔</v>
      </c>
      <c r="Y105" s="116"/>
      <c r="Z105" s="194">
        <v>0</v>
      </c>
      <c r="AA105" s="194">
        <v>30</v>
      </c>
      <c r="AB105" s="194">
        <v>0</v>
      </c>
      <c r="AC105" s="194">
        <v>30</v>
      </c>
      <c r="AD105" s="142"/>
    </row>
    <row r="106" spans="1:30" ht="21" customHeight="1" thickBot="1">
      <c r="A106" s="166"/>
      <c r="B106" s="167"/>
      <c r="C106" s="204" t="s">
        <v>308</v>
      </c>
      <c r="D106" s="204"/>
      <c r="E106" s="204"/>
      <c r="F106" s="204"/>
      <c r="G106" s="205"/>
      <c r="H106" s="204"/>
      <c r="I106" s="287">
        <v>0</v>
      </c>
      <c r="J106" s="168" t="s">
        <v>232</v>
      </c>
      <c r="K106" s="168"/>
      <c r="L106" s="168"/>
      <c r="M106" s="168"/>
      <c r="N106" s="168"/>
      <c r="O106" s="168"/>
      <c r="P106" s="168"/>
      <c r="Q106" s="168"/>
      <c r="R106" s="287">
        <v>2</v>
      </c>
      <c r="S106" s="168" t="s">
        <v>270</v>
      </c>
      <c r="T106" s="168"/>
      <c r="U106" s="181"/>
      <c r="V106" s="42">
        <f t="shared" si="6"/>
        <v>106</v>
      </c>
      <c r="W106" s="149" t="str">
        <f t="shared" si="7"/>
        <v>✔</v>
      </c>
      <c r="Y106" s="116"/>
      <c r="Z106" s="194">
        <v>0</v>
      </c>
      <c r="AA106" s="194">
        <v>30</v>
      </c>
      <c r="AB106" s="194">
        <v>0</v>
      </c>
      <c r="AC106" s="194">
        <v>30</v>
      </c>
      <c r="AD106" s="142"/>
    </row>
    <row r="107" spans="1:30" ht="21" customHeight="1" thickBot="1">
      <c r="A107" s="166"/>
      <c r="B107" s="167"/>
      <c r="C107" s="204" t="s">
        <v>309</v>
      </c>
      <c r="D107" s="204"/>
      <c r="E107" s="204"/>
      <c r="F107" s="204"/>
      <c r="G107" s="205"/>
      <c r="H107" s="204"/>
      <c r="I107" s="287">
        <v>0</v>
      </c>
      <c r="J107" s="168" t="s">
        <v>232</v>
      </c>
      <c r="K107" s="168"/>
      <c r="L107" s="168"/>
      <c r="M107" s="168"/>
      <c r="N107" s="168"/>
      <c r="O107" s="168"/>
      <c r="P107" s="168"/>
      <c r="Q107" s="168"/>
      <c r="R107" s="287">
        <v>2</v>
      </c>
      <c r="S107" s="168" t="s">
        <v>270</v>
      </c>
      <c r="T107" s="167"/>
      <c r="U107" s="184"/>
      <c r="V107" s="42">
        <f t="shared" si="6"/>
        <v>107</v>
      </c>
      <c r="W107" s="149" t="str">
        <f t="shared" si="7"/>
        <v>✔</v>
      </c>
      <c r="Y107" s="116"/>
      <c r="Z107" s="194">
        <v>0</v>
      </c>
      <c r="AA107" s="194">
        <v>30</v>
      </c>
      <c r="AB107" s="194">
        <v>0</v>
      </c>
      <c r="AC107" s="194">
        <v>30</v>
      </c>
      <c r="AD107" s="142"/>
    </row>
    <row r="108" spans="1:30" ht="21" customHeight="1" thickBot="1">
      <c r="A108" s="166"/>
      <c r="B108" s="167"/>
      <c r="C108" s="204" t="s">
        <v>310</v>
      </c>
      <c r="D108" s="204"/>
      <c r="E108" s="204"/>
      <c r="F108" s="204"/>
      <c r="G108" s="205"/>
      <c r="H108" s="212"/>
      <c r="I108" s="287">
        <v>0</v>
      </c>
      <c r="J108" s="168" t="s">
        <v>232</v>
      </c>
      <c r="K108" s="168"/>
      <c r="L108" s="168"/>
      <c r="M108" s="168"/>
      <c r="N108" s="168"/>
      <c r="O108" s="168"/>
      <c r="P108" s="168"/>
      <c r="Q108" s="168"/>
      <c r="R108" s="287">
        <v>2</v>
      </c>
      <c r="S108" s="168" t="s">
        <v>270</v>
      </c>
      <c r="T108" s="167"/>
      <c r="U108" s="184"/>
      <c r="V108" s="42">
        <f t="shared" si="6"/>
        <v>108</v>
      </c>
      <c r="W108" s="149" t="str">
        <f t="shared" si="7"/>
        <v>✔</v>
      </c>
      <c r="Y108" s="116"/>
      <c r="Z108" s="194">
        <v>0</v>
      </c>
      <c r="AA108" s="194">
        <v>30</v>
      </c>
      <c r="AB108" s="194">
        <v>0</v>
      </c>
      <c r="AC108" s="194">
        <v>30</v>
      </c>
      <c r="AD108" s="142"/>
    </row>
    <row r="109" spans="1:30" ht="21" customHeight="1" thickBot="1">
      <c r="A109" s="166"/>
      <c r="B109" s="167"/>
      <c r="C109" s="204" t="s">
        <v>311</v>
      </c>
      <c r="D109" s="204"/>
      <c r="E109" s="204"/>
      <c r="F109" s="204"/>
      <c r="G109" s="205"/>
      <c r="H109" s="213"/>
      <c r="I109" s="287">
        <v>0</v>
      </c>
      <c r="J109" s="168" t="s">
        <v>232</v>
      </c>
      <c r="K109" s="168"/>
      <c r="L109" s="168"/>
      <c r="M109" s="168"/>
      <c r="N109" s="168"/>
      <c r="O109" s="168"/>
      <c r="P109" s="168"/>
      <c r="Q109" s="168"/>
      <c r="R109" s="287">
        <v>0</v>
      </c>
      <c r="S109" s="168" t="s">
        <v>270</v>
      </c>
      <c r="T109" s="167"/>
      <c r="U109" s="184"/>
      <c r="V109" s="42">
        <f t="shared" si="6"/>
        <v>109</v>
      </c>
      <c r="W109" s="149" t="str">
        <f t="shared" si="7"/>
        <v>✔</v>
      </c>
      <c r="Y109" s="116"/>
      <c r="Z109" s="194">
        <v>0</v>
      </c>
      <c r="AA109" s="194">
        <v>30</v>
      </c>
      <c r="AB109" s="194">
        <v>0</v>
      </c>
      <c r="AC109" s="194">
        <v>30</v>
      </c>
      <c r="AD109" s="142"/>
    </row>
    <row r="110" spans="1:30" ht="21" customHeight="1" thickBot="1">
      <c r="A110" s="166"/>
      <c r="B110" s="167"/>
      <c r="C110" s="204" t="s">
        <v>312</v>
      </c>
      <c r="D110" s="204"/>
      <c r="E110" s="204"/>
      <c r="F110" s="204"/>
      <c r="G110" s="205"/>
      <c r="H110" s="204"/>
      <c r="I110" s="287">
        <v>0</v>
      </c>
      <c r="J110" s="168" t="s">
        <v>232</v>
      </c>
      <c r="K110" s="204"/>
      <c r="L110" s="168"/>
      <c r="M110" s="168"/>
      <c r="N110" s="168"/>
      <c r="O110" s="168"/>
      <c r="P110" s="168"/>
      <c r="Q110" s="168"/>
      <c r="R110" s="287">
        <v>4</v>
      </c>
      <c r="S110" s="168" t="s">
        <v>270</v>
      </c>
      <c r="T110" s="168"/>
      <c r="U110" s="181"/>
      <c r="V110" s="42">
        <f t="shared" si="6"/>
        <v>110</v>
      </c>
      <c r="W110" s="149" t="str">
        <f t="shared" si="7"/>
        <v>✔</v>
      </c>
      <c r="Y110" s="116"/>
      <c r="Z110" s="194">
        <v>0</v>
      </c>
      <c r="AA110" s="194">
        <v>30</v>
      </c>
      <c r="AB110" s="194">
        <v>0</v>
      </c>
      <c r="AC110" s="194">
        <v>30</v>
      </c>
      <c r="AD110" s="142"/>
    </row>
    <row r="111" spans="1:30" ht="21" customHeight="1" thickBot="1">
      <c r="A111" s="166"/>
      <c r="B111" s="167"/>
      <c r="C111" s="204" t="s">
        <v>313</v>
      </c>
      <c r="D111" s="204"/>
      <c r="E111" s="204"/>
      <c r="F111" s="204"/>
      <c r="G111" s="205"/>
      <c r="H111" s="204"/>
      <c r="I111" s="287">
        <v>0</v>
      </c>
      <c r="J111" s="168" t="s">
        <v>232</v>
      </c>
      <c r="K111" s="168"/>
      <c r="L111" s="168"/>
      <c r="M111" s="168"/>
      <c r="N111" s="168"/>
      <c r="O111" s="168"/>
      <c r="P111" s="168"/>
      <c r="Q111" s="168"/>
      <c r="R111" s="287">
        <v>5</v>
      </c>
      <c r="S111" s="168" t="s">
        <v>270</v>
      </c>
      <c r="T111" s="168"/>
      <c r="U111" s="181"/>
      <c r="V111" s="42">
        <f t="shared" si="6"/>
        <v>111</v>
      </c>
      <c r="W111" s="149" t="str">
        <f t="shared" si="7"/>
        <v>✔</v>
      </c>
      <c r="Y111" s="116"/>
      <c r="Z111" s="194">
        <v>0</v>
      </c>
      <c r="AA111" s="194">
        <v>30</v>
      </c>
      <c r="AB111" s="194">
        <v>0</v>
      </c>
      <c r="AC111" s="194">
        <v>30</v>
      </c>
      <c r="AD111" s="142"/>
    </row>
    <row r="112" spans="1:30" ht="21" customHeight="1" thickBot="1">
      <c r="A112" s="166"/>
      <c r="B112" s="167"/>
      <c r="C112" s="204" t="s">
        <v>314</v>
      </c>
      <c r="D112" s="204"/>
      <c r="E112" s="204"/>
      <c r="F112" s="204"/>
      <c r="G112" s="205"/>
      <c r="H112" s="204"/>
      <c r="I112" s="287">
        <v>0</v>
      </c>
      <c r="J112" s="168" t="s">
        <v>232</v>
      </c>
      <c r="K112" s="168"/>
      <c r="L112" s="168"/>
      <c r="M112" s="168"/>
      <c r="N112" s="168"/>
      <c r="O112" s="168"/>
      <c r="P112" s="168"/>
      <c r="Q112" s="168"/>
      <c r="R112" s="287">
        <v>3</v>
      </c>
      <c r="S112" s="168" t="s">
        <v>270</v>
      </c>
      <c r="T112" s="168"/>
      <c r="U112" s="181"/>
      <c r="V112" s="42">
        <f t="shared" si="6"/>
        <v>112</v>
      </c>
      <c r="W112" s="149" t="str">
        <f t="shared" si="7"/>
        <v>✔</v>
      </c>
      <c r="Y112" s="116"/>
      <c r="Z112" s="194">
        <v>0</v>
      </c>
      <c r="AA112" s="194">
        <v>30</v>
      </c>
      <c r="AB112" s="194">
        <v>0</v>
      </c>
      <c r="AC112" s="194">
        <v>30</v>
      </c>
      <c r="AD112" s="142"/>
    </row>
    <row r="113" spans="1:30" ht="21" customHeight="1" thickBot="1">
      <c r="A113" s="166"/>
      <c r="B113" s="167"/>
      <c r="C113" s="204" t="s">
        <v>315</v>
      </c>
      <c r="D113" s="204"/>
      <c r="E113" s="204"/>
      <c r="F113" s="204"/>
      <c r="G113" s="205"/>
      <c r="H113" s="204"/>
      <c r="I113" s="287">
        <v>0</v>
      </c>
      <c r="J113" s="168" t="s">
        <v>232</v>
      </c>
      <c r="K113" s="168"/>
      <c r="L113" s="168"/>
      <c r="M113" s="168"/>
      <c r="N113" s="168"/>
      <c r="O113" s="168"/>
      <c r="P113" s="168"/>
      <c r="Q113" s="168"/>
      <c r="R113" s="287">
        <v>0</v>
      </c>
      <c r="S113" s="168" t="s">
        <v>270</v>
      </c>
      <c r="T113" s="168"/>
      <c r="U113" s="181"/>
      <c r="V113" s="42">
        <f t="shared" si="6"/>
        <v>113</v>
      </c>
      <c r="W113" s="149" t="str">
        <f t="shared" si="7"/>
        <v>✔</v>
      </c>
      <c r="Y113" s="116"/>
      <c r="Z113" s="194">
        <v>0</v>
      </c>
      <c r="AA113" s="194">
        <v>30</v>
      </c>
      <c r="AB113" s="194">
        <v>0</v>
      </c>
      <c r="AC113" s="194">
        <v>30</v>
      </c>
      <c r="AD113" s="142"/>
    </row>
    <row r="114" spans="1:30" ht="21" customHeight="1" thickBot="1">
      <c r="A114" s="166"/>
      <c r="B114" s="167"/>
      <c r="C114" s="204" t="s">
        <v>316</v>
      </c>
      <c r="D114" s="204"/>
      <c r="E114" s="204"/>
      <c r="F114" s="204"/>
      <c r="G114" s="205"/>
      <c r="H114" s="204"/>
      <c r="I114" s="287">
        <v>0</v>
      </c>
      <c r="J114" s="168" t="s">
        <v>232</v>
      </c>
      <c r="K114" s="168"/>
      <c r="L114" s="168"/>
      <c r="M114" s="168"/>
      <c r="N114" s="168"/>
      <c r="O114" s="168"/>
      <c r="P114" s="168"/>
      <c r="Q114" s="168"/>
      <c r="R114" s="287">
        <v>0</v>
      </c>
      <c r="S114" s="168" t="s">
        <v>270</v>
      </c>
      <c r="T114" s="168"/>
      <c r="U114" s="181"/>
      <c r="V114" s="42">
        <f t="shared" si="6"/>
        <v>114</v>
      </c>
      <c r="W114" s="149" t="str">
        <f t="shared" si="7"/>
        <v>✔</v>
      </c>
      <c r="Y114" s="116"/>
      <c r="Z114" s="194">
        <v>0</v>
      </c>
      <c r="AA114" s="194">
        <v>30</v>
      </c>
      <c r="AB114" s="194">
        <v>0</v>
      </c>
      <c r="AC114" s="194">
        <v>30</v>
      </c>
      <c r="AD114" s="142"/>
    </row>
    <row r="115" spans="1:30" ht="21" customHeight="1" thickBot="1">
      <c r="A115" s="166"/>
      <c r="B115" s="167"/>
      <c r="C115" s="204" t="s">
        <v>317</v>
      </c>
      <c r="D115" s="204"/>
      <c r="E115" s="204"/>
      <c r="F115" s="204"/>
      <c r="G115" s="205"/>
      <c r="H115" s="204"/>
      <c r="I115" s="287">
        <v>0</v>
      </c>
      <c r="J115" s="168" t="s">
        <v>232</v>
      </c>
      <c r="K115" s="168"/>
      <c r="L115" s="168"/>
      <c r="M115" s="168"/>
      <c r="N115" s="168"/>
      <c r="O115" s="168"/>
      <c r="P115" s="168"/>
      <c r="Q115" s="168"/>
      <c r="R115" s="287">
        <v>1</v>
      </c>
      <c r="S115" s="168" t="s">
        <v>270</v>
      </c>
      <c r="T115" s="168"/>
      <c r="U115" s="181"/>
      <c r="V115" s="42">
        <f t="shared" si="6"/>
        <v>115</v>
      </c>
      <c r="W115" s="149" t="str">
        <f t="shared" si="7"/>
        <v>✔</v>
      </c>
      <c r="Y115" s="116"/>
      <c r="Z115" s="194">
        <v>0</v>
      </c>
      <c r="AA115" s="194">
        <v>30</v>
      </c>
      <c r="AB115" s="194">
        <v>0</v>
      </c>
      <c r="AC115" s="194">
        <v>30</v>
      </c>
      <c r="AD115" s="142"/>
    </row>
    <row r="116" spans="1:30" ht="21" customHeight="1" thickBot="1">
      <c r="A116" s="166"/>
      <c r="B116" s="167"/>
      <c r="C116" s="204" t="s">
        <v>318</v>
      </c>
      <c r="D116" s="204"/>
      <c r="E116" s="204"/>
      <c r="F116" s="204"/>
      <c r="G116" s="205"/>
      <c r="H116" s="204"/>
      <c r="I116" s="287">
        <v>0</v>
      </c>
      <c r="J116" s="168" t="s">
        <v>232</v>
      </c>
      <c r="K116" s="168"/>
      <c r="L116" s="168"/>
      <c r="M116" s="168"/>
      <c r="N116" s="168"/>
      <c r="O116" s="168"/>
      <c r="P116" s="168"/>
      <c r="Q116" s="168"/>
      <c r="R116" s="287">
        <v>2</v>
      </c>
      <c r="S116" s="168" t="s">
        <v>270</v>
      </c>
      <c r="T116" s="168"/>
      <c r="U116" s="181"/>
      <c r="V116" s="42">
        <f t="shared" si="6"/>
        <v>116</v>
      </c>
      <c r="W116" s="149" t="str">
        <f t="shared" si="7"/>
        <v>✔</v>
      </c>
      <c r="Y116" s="116"/>
      <c r="Z116" s="194">
        <v>0</v>
      </c>
      <c r="AA116" s="194">
        <v>30</v>
      </c>
      <c r="AB116" s="194">
        <v>0</v>
      </c>
      <c r="AC116" s="194">
        <v>30</v>
      </c>
      <c r="AD116" s="142"/>
    </row>
    <row r="117" spans="1:30" ht="21" customHeight="1" thickBot="1">
      <c r="A117" s="166"/>
      <c r="B117" s="167"/>
      <c r="C117" s="204" t="s">
        <v>319</v>
      </c>
      <c r="D117" s="204"/>
      <c r="E117" s="204"/>
      <c r="F117" s="204"/>
      <c r="G117" s="205"/>
      <c r="H117" s="204"/>
      <c r="I117" s="287">
        <v>0</v>
      </c>
      <c r="J117" s="168" t="s">
        <v>232</v>
      </c>
      <c r="K117" s="168"/>
      <c r="L117" s="168"/>
      <c r="M117" s="168"/>
      <c r="N117" s="168"/>
      <c r="O117" s="168"/>
      <c r="P117" s="168"/>
      <c r="Q117" s="168"/>
      <c r="R117" s="287">
        <v>0</v>
      </c>
      <c r="S117" s="168" t="s">
        <v>270</v>
      </c>
      <c r="T117" s="168"/>
      <c r="U117" s="181"/>
      <c r="V117" s="42">
        <f t="shared" si="6"/>
        <v>117</v>
      </c>
      <c r="W117" s="149" t="str">
        <f t="shared" ref="W117" si="9">IF(OR(I117="",R117=""),"未入力あり","✔")</f>
        <v>✔</v>
      </c>
      <c r="Y117" s="116"/>
      <c r="Z117" s="194">
        <v>0</v>
      </c>
      <c r="AA117" s="194">
        <v>30</v>
      </c>
      <c r="AB117" s="194">
        <v>0</v>
      </c>
      <c r="AC117" s="194">
        <v>30</v>
      </c>
      <c r="AD117" s="142"/>
    </row>
    <row r="118" spans="1:30" ht="21" customHeight="1" thickBot="1">
      <c r="A118" s="166"/>
      <c r="B118" s="167"/>
      <c r="C118" s="204" t="s">
        <v>320</v>
      </c>
      <c r="D118" s="204"/>
      <c r="E118" s="204"/>
      <c r="F118" s="204"/>
      <c r="G118" s="205"/>
      <c r="H118" s="204"/>
      <c r="I118" s="287">
        <v>0</v>
      </c>
      <c r="J118" s="168" t="s">
        <v>232</v>
      </c>
      <c r="K118" s="168"/>
      <c r="L118" s="168"/>
      <c r="M118" s="168"/>
      <c r="N118" s="168"/>
      <c r="O118" s="168"/>
      <c r="P118" s="168"/>
      <c r="Q118" s="168"/>
      <c r="R118" s="287">
        <v>1</v>
      </c>
      <c r="S118" s="168" t="s">
        <v>270</v>
      </c>
      <c r="T118" s="168"/>
      <c r="U118" s="181"/>
      <c r="V118" s="42">
        <f t="shared" si="6"/>
        <v>118</v>
      </c>
      <c r="W118" s="149" t="str">
        <f t="shared" si="7"/>
        <v>✔</v>
      </c>
      <c r="Y118" s="116"/>
      <c r="Z118" s="194">
        <v>0</v>
      </c>
      <c r="AA118" s="194">
        <v>30</v>
      </c>
      <c r="AB118" s="194">
        <v>0</v>
      </c>
      <c r="AC118" s="194">
        <v>30</v>
      </c>
      <c r="AD118" s="142"/>
    </row>
    <row r="119" spans="1:30" ht="21" customHeight="1" thickBot="1">
      <c r="A119" s="166"/>
      <c r="B119" s="167"/>
      <c r="C119" s="204" t="s">
        <v>321</v>
      </c>
      <c r="D119" s="204"/>
      <c r="E119" s="204"/>
      <c r="F119" s="204"/>
      <c r="G119" s="205"/>
      <c r="H119" s="204"/>
      <c r="I119" s="287">
        <v>0</v>
      </c>
      <c r="J119" s="168" t="s">
        <v>232</v>
      </c>
      <c r="K119" s="168"/>
      <c r="L119" s="168"/>
      <c r="M119" s="168"/>
      <c r="N119" s="168"/>
      <c r="O119" s="168"/>
      <c r="P119" s="168"/>
      <c r="Q119" s="168"/>
      <c r="R119" s="287">
        <v>0</v>
      </c>
      <c r="S119" s="168" t="s">
        <v>270</v>
      </c>
      <c r="T119" s="168"/>
      <c r="U119" s="181"/>
      <c r="V119" s="42">
        <f t="shared" si="6"/>
        <v>119</v>
      </c>
      <c r="W119" s="149" t="str">
        <f t="shared" si="7"/>
        <v>✔</v>
      </c>
      <c r="Y119" s="116"/>
      <c r="Z119" s="194">
        <v>0</v>
      </c>
      <c r="AA119" s="194">
        <v>30</v>
      </c>
      <c r="AB119" s="194">
        <v>0</v>
      </c>
      <c r="AC119" s="194">
        <v>30</v>
      </c>
      <c r="AD119" s="142"/>
    </row>
    <row r="120" spans="1:30" ht="21" customHeight="1" thickBot="1">
      <c r="A120" s="166"/>
      <c r="B120" s="167"/>
      <c r="C120" s="204" t="s">
        <v>322</v>
      </c>
      <c r="D120" s="204"/>
      <c r="E120" s="204"/>
      <c r="F120" s="204"/>
      <c r="G120" s="205"/>
      <c r="H120" s="204"/>
      <c r="I120" s="287">
        <v>0</v>
      </c>
      <c r="J120" s="168" t="s">
        <v>232</v>
      </c>
      <c r="K120" s="168"/>
      <c r="L120" s="168"/>
      <c r="M120" s="168"/>
      <c r="N120" s="168"/>
      <c r="O120" s="168"/>
      <c r="P120" s="168"/>
      <c r="Q120" s="168"/>
      <c r="R120" s="287">
        <v>0</v>
      </c>
      <c r="S120" s="168" t="s">
        <v>270</v>
      </c>
      <c r="T120" s="168"/>
      <c r="U120" s="181"/>
      <c r="V120" s="42">
        <f t="shared" si="6"/>
        <v>120</v>
      </c>
      <c r="W120" s="149" t="str">
        <f t="shared" si="7"/>
        <v>✔</v>
      </c>
      <c r="Y120" s="116"/>
      <c r="Z120" s="194">
        <v>0</v>
      </c>
      <c r="AA120" s="194">
        <v>30</v>
      </c>
      <c r="AB120" s="194">
        <v>0</v>
      </c>
      <c r="AC120" s="194">
        <v>30</v>
      </c>
      <c r="AD120" s="142"/>
    </row>
    <row r="121" spans="1:30" ht="21" customHeight="1" thickBot="1">
      <c r="A121" s="166"/>
      <c r="B121" s="167"/>
      <c r="C121" s="204" t="s">
        <v>323</v>
      </c>
      <c r="D121" s="204"/>
      <c r="E121" s="204"/>
      <c r="F121" s="204"/>
      <c r="G121" s="205"/>
      <c r="H121" s="204"/>
      <c r="I121" s="287">
        <v>0</v>
      </c>
      <c r="J121" s="168" t="s">
        <v>232</v>
      </c>
      <c r="K121" s="168"/>
      <c r="L121" s="168"/>
      <c r="M121" s="168"/>
      <c r="N121" s="168"/>
      <c r="O121" s="168"/>
      <c r="P121" s="168"/>
      <c r="Q121" s="168"/>
      <c r="R121" s="287">
        <v>0</v>
      </c>
      <c r="S121" s="168" t="s">
        <v>270</v>
      </c>
      <c r="T121" s="168"/>
      <c r="U121" s="181"/>
      <c r="V121" s="42">
        <f t="shared" si="6"/>
        <v>121</v>
      </c>
      <c r="W121" s="149" t="str">
        <f t="shared" si="7"/>
        <v>✔</v>
      </c>
      <c r="Y121" s="116"/>
      <c r="Z121" s="194">
        <v>0</v>
      </c>
      <c r="AA121" s="194">
        <v>30</v>
      </c>
      <c r="AB121" s="194">
        <v>0</v>
      </c>
      <c r="AC121" s="194">
        <v>30</v>
      </c>
      <c r="AD121" s="142"/>
    </row>
    <row r="122" spans="1:30" ht="21" customHeight="1" thickBot="1">
      <c r="A122" s="166"/>
      <c r="B122" s="167"/>
      <c r="C122" s="204" t="s">
        <v>324</v>
      </c>
      <c r="D122" s="204"/>
      <c r="E122" s="204"/>
      <c r="F122" s="204"/>
      <c r="G122" s="205"/>
      <c r="H122" s="204"/>
      <c r="I122" s="287">
        <v>0</v>
      </c>
      <c r="J122" s="168" t="s">
        <v>232</v>
      </c>
      <c r="K122" s="168"/>
      <c r="L122" s="168"/>
      <c r="M122" s="168"/>
      <c r="N122" s="168"/>
      <c r="O122" s="168"/>
      <c r="P122" s="168"/>
      <c r="Q122" s="168"/>
      <c r="R122" s="287">
        <v>1</v>
      </c>
      <c r="S122" s="168" t="s">
        <v>270</v>
      </c>
      <c r="T122" s="168"/>
      <c r="U122" s="181"/>
      <c r="V122" s="42">
        <f t="shared" si="6"/>
        <v>122</v>
      </c>
      <c r="W122" s="149" t="str">
        <f t="shared" si="7"/>
        <v>✔</v>
      </c>
      <c r="Y122" s="116"/>
      <c r="Z122" s="194">
        <v>0</v>
      </c>
      <c r="AA122" s="194">
        <v>30</v>
      </c>
      <c r="AB122" s="194">
        <v>0</v>
      </c>
      <c r="AC122" s="194">
        <v>30</v>
      </c>
      <c r="AD122" s="142"/>
    </row>
    <row r="123" spans="1:30" ht="21" customHeight="1" thickBot="1">
      <c r="A123" s="166"/>
      <c r="B123" s="167"/>
      <c r="C123" s="204" t="s">
        <v>325</v>
      </c>
      <c r="D123" s="204"/>
      <c r="E123" s="204"/>
      <c r="F123" s="204"/>
      <c r="G123" s="205"/>
      <c r="H123" s="204"/>
      <c r="I123" s="287">
        <v>0</v>
      </c>
      <c r="J123" s="168" t="s">
        <v>232</v>
      </c>
      <c r="K123" s="168"/>
      <c r="L123" s="168"/>
      <c r="M123" s="168"/>
      <c r="N123" s="168"/>
      <c r="O123" s="168"/>
      <c r="P123" s="168"/>
      <c r="Q123" s="168"/>
      <c r="R123" s="287">
        <v>0</v>
      </c>
      <c r="S123" s="168" t="s">
        <v>270</v>
      </c>
      <c r="T123" s="168"/>
      <c r="U123" s="181"/>
      <c r="V123" s="42">
        <f t="shared" si="6"/>
        <v>123</v>
      </c>
      <c r="W123" s="149" t="str">
        <f t="shared" si="7"/>
        <v>✔</v>
      </c>
      <c r="Y123" s="116"/>
      <c r="Z123" s="194">
        <v>0</v>
      </c>
      <c r="AA123" s="194">
        <v>30</v>
      </c>
      <c r="AB123" s="194">
        <v>0</v>
      </c>
      <c r="AC123" s="194">
        <v>30</v>
      </c>
      <c r="AD123" s="142"/>
    </row>
    <row r="124" spans="1:30" ht="21" customHeight="1" thickBot="1">
      <c r="A124" s="166"/>
      <c r="B124" s="167"/>
      <c r="C124" s="204" t="s">
        <v>326</v>
      </c>
      <c r="D124" s="204"/>
      <c r="E124" s="204"/>
      <c r="F124" s="204"/>
      <c r="G124" s="205"/>
      <c r="H124" s="204"/>
      <c r="I124" s="287">
        <v>0</v>
      </c>
      <c r="J124" s="168" t="s">
        <v>232</v>
      </c>
      <c r="K124" s="168"/>
      <c r="L124" s="168"/>
      <c r="M124" s="168"/>
      <c r="N124" s="168"/>
      <c r="O124" s="168"/>
      <c r="P124" s="168"/>
      <c r="Q124" s="168"/>
      <c r="R124" s="287">
        <v>2</v>
      </c>
      <c r="S124" s="168" t="s">
        <v>270</v>
      </c>
      <c r="T124" s="168"/>
      <c r="U124" s="181"/>
      <c r="V124" s="42">
        <f t="shared" si="6"/>
        <v>124</v>
      </c>
      <c r="W124" s="149" t="str">
        <f t="shared" si="7"/>
        <v>✔</v>
      </c>
      <c r="Y124" s="116"/>
      <c r="Z124" s="194">
        <v>0</v>
      </c>
      <c r="AA124" s="194">
        <v>30</v>
      </c>
      <c r="AB124" s="194">
        <v>0</v>
      </c>
      <c r="AC124" s="194">
        <v>30</v>
      </c>
      <c r="AD124" s="142"/>
    </row>
    <row r="125" spans="1:30" ht="21" customHeight="1" thickBot="1">
      <c r="A125" s="166"/>
      <c r="B125" s="167"/>
      <c r="C125" s="204" t="s">
        <v>327</v>
      </c>
      <c r="D125" s="204"/>
      <c r="E125" s="204"/>
      <c r="F125" s="204"/>
      <c r="G125" s="205"/>
      <c r="H125" s="204"/>
      <c r="I125" s="287">
        <v>0</v>
      </c>
      <c r="J125" s="168" t="s">
        <v>232</v>
      </c>
      <c r="K125" s="168"/>
      <c r="L125" s="168"/>
      <c r="M125" s="168"/>
      <c r="N125" s="168"/>
      <c r="O125" s="168"/>
      <c r="P125" s="168"/>
      <c r="Q125" s="168"/>
      <c r="R125" s="287">
        <v>1</v>
      </c>
      <c r="S125" s="168" t="s">
        <v>270</v>
      </c>
      <c r="T125" s="168"/>
      <c r="U125" s="181"/>
      <c r="V125" s="42">
        <f t="shared" si="6"/>
        <v>125</v>
      </c>
      <c r="W125" s="149" t="str">
        <f t="shared" si="7"/>
        <v>✔</v>
      </c>
      <c r="Y125" s="116"/>
      <c r="Z125" s="194">
        <v>0</v>
      </c>
      <c r="AA125" s="194">
        <v>30</v>
      </c>
      <c r="AB125" s="194">
        <v>0</v>
      </c>
      <c r="AC125" s="194">
        <v>30</v>
      </c>
      <c r="AD125" s="142"/>
    </row>
    <row r="126" spans="1:30" ht="21" customHeight="1" thickBot="1">
      <c r="A126" s="166"/>
      <c r="B126" s="167"/>
      <c r="C126" s="204" t="s">
        <v>328</v>
      </c>
      <c r="D126" s="204"/>
      <c r="E126" s="204"/>
      <c r="F126" s="204"/>
      <c r="G126" s="205"/>
      <c r="H126" s="204"/>
      <c r="I126" s="287">
        <v>0</v>
      </c>
      <c r="J126" s="168" t="s">
        <v>232</v>
      </c>
      <c r="K126" s="168"/>
      <c r="L126" s="168"/>
      <c r="M126" s="168"/>
      <c r="N126" s="168"/>
      <c r="O126" s="168"/>
      <c r="P126" s="168"/>
      <c r="Q126" s="168"/>
      <c r="R126" s="287">
        <v>2</v>
      </c>
      <c r="S126" s="168" t="s">
        <v>270</v>
      </c>
      <c r="T126" s="168"/>
      <c r="U126" s="181"/>
      <c r="V126" s="42">
        <f t="shared" si="6"/>
        <v>126</v>
      </c>
      <c r="W126" s="149" t="str">
        <f t="shared" si="7"/>
        <v>✔</v>
      </c>
      <c r="Y126" s="116"/>
      <c r="Z126" s="194">
        <v>0</v>
      </c>
      <c r="AA126" s="194">
        <v>30</v>
      </c>
      <c r="AB126" s="194">
        <v>0</v>
      </c>
      <c r="AC126" s="194">
        <v>30</v>
      </c>
      <c r="AD126" s="142"/>
    </row>
    <row r="127" spans="1:30" ht="21" customHeight="1" thickBot="1">
      <c r="A127" s="166"/>
      <c r="B127" s="167"/>
      <c r="C127" s="204" t="s">
        <v>329</v>
      </c>
      <c r="D127" s="204"/>
      <c r="E127" s="204"/>
      <c r="F127" s="204"/>
      <c r="G127" s="205"/>
      <c r="H127" s="204"/>
      <c r="I127" s="287">
        <v>0</v>
      </c>
      <c r="J127" s="168" t="s">
        <v>232</v>
      </c>
      <c r="K127" s="168"/>
      <c r="L127" s="168"/>
      <c r="M127" s="168"/>
      <c r="N127" s="168"/>
      <c r="O127" s="168"/>
      <c r="P127" s="168"/>
      <c r="Q127" s="168"/>
      <c r="R127" s="287">
        <v>0</v>
      </c>
      <c r="S127" s="168" t="s">
        <v>270</v>
      </c>
      <c r="T127" s="168"/>
      <c r="U127" s="181"/>
      <c r="V127" s="42">
        <f t="shared" si="6"/>
        <v>127</v>
      </c>
      <c r="W127" s="149" t="str">
        <f t="shared" si="7"/>
        <v>✔</v>
      </c>
      <c r="Y127" s="116"/>
      <c r="Z127" s="194">
        <v>0</v>
      </c>
      <c r="AA127" s="194">
        <v>30</v>
      </c>
      <c r="AB127" s="194">
        <v>0</v>
      </c>
      <c r="AC127" s="194">
        <v>30</v>
      </c>
      <c r="AD127" s="142"/>
    </row>
    <row r="128" spans="1:30" ht="21" customHeight="1" thickBot="1">
      <c r="A128" s="166"/>
      <c r="B128" s="167"/>
      <c r="C128" s="204" t="s">
        <v>330</v>
      </c>
      <c r="D128" s="204"/>
      <c r="E128" s="204"/>
      <c r="F128" s="204"/>
      <c r="G128" s="205"/>
      <c r="H128" s="204"/>
      <c r="I128" s="287">
        <v>0</v>
      </c>
      <c r="J128" s="168" t="s">
        <v>232</v>
      </c>
      <c r="K128" s="168"/>
      <c r="L128" s="168"/>
      <c r="M128" s="168"/>
      <c r="N128" s="168"/>
      <c r="O128" s="168"/>
      <c r="P128" s="168"/>
      <c r="Q128" s="168"/>
      <c r="R128" s="287">
        <v>1</v>
      </c>
      <c r="S128" s="168" t="s">
        <v>270</v>
      </c>
      <c r="T128" s="168"/>
      <c r="U128" s="181"/>
      <c r="V128" s="42">
        <f t="shared" si="6"/>
        <v>128</v>
      </c>
      <c r="W128" s="149" t="str">
        <f t="shared" si="7"/>
        <v>✔</v>
      </c>
      <c r="Y128" s="116"/>
      <c r="Z128" s="194">
        <v>0</v>
      </c>
      <c r="AA128" s="194">
        <v>30</v>
      </c>
      <c r="AB128" s="194">
        <v>0</v>
      </c>
      <c r="AC128" s="194">
        <v>30</v>
      </c>
      <c r="AD128" s="142"/>
    </row>
    <row r="129" spans="1:30" ht="21" customHeight="1" thickBot="1">
      <c r="A129" s="166"/>
      <c r="B129" s="167"/>
      <c r="C129" s="204" t="s">
        <v>331</v>
      </c>
      <c r="D129" s="204"/>
      <c r="E129" s="204"/>
      <c r="F129" s="204"/>
      <c r="G129" s="205"/>
      <c r="H129" s="204"/>
      <c r="I129" s="287">
        <v>0</v>
      </c>
      <c r="J129" s="168" t="s">
        <v>232</v>
      </c>
      <c r="K129" s="168"/>
      <c r="L129" s="168"/>
      <c r="M129" s="168"/>
      <c r="N129" s="168"/>
      <c r="O129" s="168"/>
      <c r="P129" s="168"/>
      <c r="Q129" s="168"/>
      <c r="R129" s="287">
        <v>0</v>
      </c>
      <c r="S129" s="168" t="s">
        <v>270</v>
      </c>
      <c r="T129" s="168"/>
      <c r="U129" s="181"/>
      <c r="V129" s="42">
        <f t="shared" si="6"/>
        <v>129</v>
      </c>
      <c r="W129" s="149" t="str">
        <f t="shared" si="7"/>
        <v>✔</v>
      </c>
      <c r="Y129" s="116"/>
      <c r="Z129" s="194">
        <v>0</v>
      </c>
      <c r="AA129" s="194">
        <v>30</v>
      </c>
      <c r="AB129" s="194">
        <v>0</v>
      </c>
      <c r="AC129" s="194">
        <v>30</v>
      </c>
      <c r="AD129" s="142"/>
    </row>
    <row r="130" spans="1:30" ht="21" customHeight="1" thickBot="1">
      <c r="A130" s="166"/>
      <c r="B130" s="167"/>
      <c r="C130" s="204" t="s">
        <v>332</v>
      </c>
      <c r="D130" s="204"/>
      <c r="E130" s="204"/>
      <c r="F130" s="204"/>
      <c r="G130" s="205"/>
      <c r="H130" s="204"/>
      <c r="I130" s="287">
        <v>0</v>
      </c>
      <c r="J130" s="168" t="s">
        <v>232</v>
      </c>
      <c r="K130" s="168"/>
      <c r="L130" s="168"/>
      <c r="M130" s="168"/>
      <c r="N130" s="168"/>
      <c r="O130" s="168"/>
      <c r="P130" s="168"/>
      <c r="Q130" s="168"/>
      <c r="R130" s="287">
        <v>17</v>
      </c>
      <c r="S130" s="168" t="s">
        <v>270</v>
      </c>
      <c r="T130" s="168"/>
      <c r="U130" s="181"/>
      <c r="V130" s="42">
        <f t="shared" si="6"/>
        <v>130</v>
      </c>
      <c r="W130" s="149" t="str">
        <f t="shared" si="7"/>
        <v>✔</v>
      </c>
      <c r="Y130" s="116"/>
      <c r="Z130" s="194">
        <v>0</v>
      </c>
      <c r="AA130" s="194">
        <v>30</v>
      </c>
      <c r="AB130" s="194">
        <v>0</v>
      </c>
      <c r="AC130" s="206">
        <v>70</v>
      </c>
      <c r="AD130" s="142"/>
    </row>
    <row r="131" spans="1:30" ht="21" customHeight="1" thickBot="1">
      <c r="A131" s="166"/>
      <c r="B131" s="167"/>
      <c r="C131" s="204" t="s">
        <v>333</v>
      </c>
      <c r="D131" s="204"/>
      <c r="E131" s="204"/>
      <c r="F131" s="204"/>
      <c r="G131" s="205"/>
      <c r="H131" s="204"/>
      <c r="I131" s="287">
        <v>0</v>
      </c>
      <c r="J131" s="168" t="s">
        <v>232</v>
      </c>
      <c r="K131" s="168"/>
      <c r="L131" s="168"/>
      <c r="M131" s="168"/>
      <c r="N131" s="168"/>
      <c r="O131" s="168"/>
      <c r="P131" s="168"/>
      <c r="Q131" s="168"/>
      <c r="R131" s="287">
        <v>0</v>
      </c>
      <c r="S131" s="168" t="s">
        <v>270</v>
      </c>
      <c r="T131" s="168"/>
      <c r="U131" s="181"/>
      <c r="V131" s="42">
        <f t="shared" si="6"/>
        <v>131</v>
      </c>
      <c r="W131" s="149" t="str">
        <f t="shared" si="7"/>
        <v>✔</v>
      </c>
      <c r="Y131" s="116"/>
      <c r="Z131" s="194">
        <v>0</v>
      </c>
      <c r="AA131" s="194">
        <v>30</v>
      </c>
      <c r="AB131" s="194">
        <v>0</v>
      </c>
      <c r="AC131" s="194">
        <v>30</v>
      </c>
      <c r="AD131" s="142"/>
    </row>
    <row r="132" spans="1:30" ht="21" customHeight="1" thickBot="1">
      <c r="A132" s="166"/>
      <c r="B132" s="167"/>
      <c r="C132" s="204" t="s">
        <v>334</v>
      </c>
      <c r="D132" s="204"/>
      <c r="E132" s="204"/>
      <c r="F132" s="204"/>
      <c r="G132" s="205"/>
      <c r="H132" s="204"/>
      <c r="I132" s="287">
        <v>0</v>
      </c>
      <c r="J132" s="168" t="s">
        <v>232</v>
      </c>
      <c r="K132" s="168"/>
      <c r="L132" s="168"/>
      <c r="M132" s="168"/>
      <c r="N132" s="168"/>
      <c r="O132" s="168"/>
      <c r="P132" s="168"/>
      <c r="Q132" s="168"/>
      <c r="R132" s="287">
        <v>0</v>
      </c>
      <c r="S132" s="168" t="s">
        <v>270</v>
      </c>
      <c r="T132" s="168"/>
      <c r="U132" s="181"/>
      <c r="V132" s="42">
        <f t="shared" si="6"/>
        <v>132</v>
      </c>
      <c r="W132" s="149" t="str">
        <f t="shared" si="7"/>
        <v>✔</v>
      </c>
      <c r="Y132" s="116"/>
      <c r="Z132" s="194">
        <v>0</v>
      </c>
      <c r="AA132" s="194">
        <v>30</v>
      </c>
      <c r="AB132" s="194">
        <v>0</v>
      </c>
      <c r="AC132" s="194">
        <v>30</v>
      </c>
      <c r="AD132" s="142"/>
    </row>
    <row r="133" spans="1:30" ht="21" customHeight="1" thickBot="1">
      <c r="A133" s="166"/>
      <c r="B133" s="167"/>
      <c r="C133" s="204" t="s">
        <v>335</v>
      </c>
      <c r="D133" s="204"/>
      <c r="E133" s="204"/>
      <c r="F133" s="204"/>
      <c r="G133" s="205"/>
      <c r="H133" s="204"/>
      <c r="I133" s="287">
        <v>0</v>
      </c>
      <c r="J133" s="168" t="s">
        <v>232</v>
      </c>
      <c r="K133" s="168"/>
      <c r="L133" s="168"/>
      <c r="M133" s="168"/>
      <c r="N133" s="168"/>
      <c r="O133" s="168"/>
      <c r="P133" s="168"/>
      <c r="Q133" s="168"/>
      <c r="R133" s="287">
        <v>3</v>
      </c>
      <c r="S133" s="168" t="s">
        <v>270</v>
      </c>
      <c r="T133" s="168"/>
      <c r="U133" s="181"/>
      <c r="V133" s="42">
        <f t="shared" si="6"/>
        <v>133</v>
      </c>
      <c r="W133" s="149" t="str">
        <f t="shared" si="7"/>
        <v>✔</v>
      </c>
      <c r="Y133" s="116"/>
      <c r="Z133" s="194">
        <v>0</v>
      </c>
      <c r="AA133" s="194">
        <v>30</v>
      </c>
      <c r="AB133" s="194">
        <v>0</v>
      </c>
      <c r="AC133" s="194">
        <v>30</v>
      </c>
      <c r="AD133" s="142"/>
    </row>
    <row r="134" spans="1:30" ht="21" customHeight="1" thickBot="1">
      <c r="A134" s="166"/>
      <c r="B134" s="167"/>
      <c r="C134" s="204" t="s">
        <v>336</v>
      </c>
      <c r="D134" s="204"/>
      <c r="E134" s="204"/>
      <c r="F134" s="204"/>
      <c r="G134" s="205"/>
      <c r="H134" s="204"/>
      <c r="I134" s="287">
        <v>0</v>
      </c>
      <c r="J134" s="168" t="s">
        <v>232</v>
      </c>
      <c r="K134" s="168"/>
      <c r="L134" s="168"/>
      <c r="M134" s="168"/>
      <c r="N134" s="168"/>
      <c r="O134" s="168"/>
      <c r="P134" s="168"/>
      <c r="Q134" s="168"/>
      <c r="R134" s="287">
        <v>6</v>
      </c>
      <c r="S134" s="168" t="s">
        <v>270</v>
      </c>
      <c r="T134" s="168"/>
      <c r="U134" s="181"/>
      <c r="V134" s="42">
        <f t="shared" si="6"/>
        <v>134</v>
      </c>
      <c r="W134" s="149" t="str">
        <f t="shared" ref="W134:W147" si="10">IF(OR(I134="",R134=""),"未入力あり","✔")</f>
        <v>✔</v>
      </c>
      <c r="Y134" s="116"/>
      <c r="Z134" s="194">
        <v>0</v>
      </c>
      <c r="AA134" s="194">
        <v>30</v>
      </c>
      <c r="AB134" s="194">
        <v>0</v>
      </c>
      <c r="AC134" s="194">
        <v>30</v>
      </c>
      <c r="AD134" s="142"/>
    </row>
    <row r="135" spans="1:30" ht="21" customHeight="1" thickBot="1">
      <c r="A135" s="166"/>
      <c r="B135" s="167"/>
      <c r="C135" s="204" t="s">
        <v>337</v>
      </c>
      <c r="D135" s="204"/>
      <c r="E135" s="204"/>
      <c r="F135" s="204"/>
      <c r="G135" s="205"/>
      <c r="H135" s="204"/>
      <c r="I135" s="287">
        <v>0</v>
      </c>
      <c r="J135" s="168" t="s">
        <v>232</v>
      </c>
      <c r="K135" s="168"/>
      <c r="L135" s="168"/>
      <c r="M135" s="168"/>
      <c r="N135" s="168"/>
      <c r="O135" s="168"/>
      <c r="P135" s="168"/>
      <c r="Q135" s="168"/>
      <c r="R135" s="287">
        <v>4</v>
      </c>
      <c r="S135" s="168" t="s">
        <v>270</v>
      </c>
      <c r="T135" s="168"/>
      <c r="U135" s="181"/>
      <c r="V135" s="42">
        <f t="shared" si="6"/>
        <v>135</v>
      </c>
      <c r="W135" s="149" t="str">
        <f t="shared" si="10"/>
        <v>✔</v>
      </c>
      <c r="Y135" s="116"/>
      <c r="Z135" s="194">
        <v>0</v>
      </c>
      <c r="AA135" s="194">
        <v>30</v>
      </c>
      <c r="AB135" s="194">
        <v>0</v>
      </c>
      <c r="AC135" s="194">
        <v>30</v>
      </c>
      <c r="AD135" s="142"/>
    </row>
    <row r="136" spans="1:30" ht="21" customHeight="1" thickBot="1">
      <c r="A136" s="166"/>
      <c r="B136" s="167"/>
      <c r="C136" s="204" t="s">
        <v>338</v>
      </c>
      <c r="D136" s="204"/>
      <c r="E136" s="204"/>
      <c r="F136" s="204"/>
      <c r="G136" s="205"/>
      <c r="H136" s="204"/>
      <c r="I136" s="287">
        <v>0</v>
      </c>
      <c r="J136" s="168" t="s">
        <v>232</v>
      </c>
      <c r="K136" s="168"/>
      <c r="L136" s="168"/>
      <c r="M136" s="168"/>
      <c r="N136" s="168"/>
      <c r="O136" s="168"/>
      <c r="P136" s="168"/>
      <c r="Q136" s="168"/>
      <c r="R136" s="287">
        <v>5</v>
      </c>
      <c r="S136" s="168" t="s">
        <v>270</v>
      </c>
      <c r="T136" s="168"/>
      <c r="U136" s="181"/>
      <c r="V136" s="42">
        <f t="shared" si="6"/>
        <v>136</v>
      </c>
      <c r="W136" s="149" t="str">
        <f t="shared" si="10"/>
        <v>✔</v>
      </c>
      <c r="Y136" s="116"/>
      <c r="Z136" s="194">
        <v>0</v>
      </c>
      <c r="AA136" s="194">
        <v>30</v>
      </c>
      <c r="AB136" s="194">
        <v>0</v>
      </c>
      <c r="AC136" s="194">
        <v>30</v>
      </c>
      <c r="AD136" s="142"/>
    </row>
    <row r="137" spans="1:30" ht="21" customHeight="1" thickBot="1">
      <c r="A137" s="166"/>
      <c r="B137" s="167"/>
      <c r="C137" s="204" t="s">
        <v>339</v>
      </c>
      <c r="D137" s="204"/>
      <c r="E137" s="204"/>
      <c r="F137" s="204"/>
      <c r="G137" s="205"/>
      <c r="H137" s="204"/>
      <c r="I137" s="287">
        <v>0</v>
      </c>
      <c r="J137" s="168" t="s">
        <v>232</v>
      </c>
      <c r="K137" s="168"/>
      <c r="L137" s="168"/>
      <c r="M137" s="168"/>
      <c r="N137" s="168"/>
      <c r="O137" s="168"/>
      <c r="P137" s="168"/>
      <c r="Q137" s="168"/>
      <c r="R137" s="287">
        <v>0</v>
      </c>
      <c r="S137" s="168" t="s">
        <v>270</v>
      </c>
      <c r="T137" s="168"/>
      <c r="U137" s="181"/>
      <c r="V137" s="42">
        <f t="shared" si="6"/>
        <v>137</v>
      </c>
      <c r="W137" s="149" t="str">
        <f t="shared" si="10"/>
        <v>✔</v>
      </c>
      <c r="Y137" s="116"/>
      <c r="Z137" s="194">
        <v>0</v>
      </c>
      <c r="AA137" s="194">
        <v>30</v>
      </c>
      <c r="AB137" s="194">
        <v>0</v>
      </c>
      <c r="AC137" s="194">
        <v>30</v>
      </c>
      <c r="AD137" s="142"/>
    </row>
    <row r="138" spans="1:30" ht="21" customHeight="1" thickBot="1">
      <c r="A138" s="166"/>
      <c r="B138" s="167"/>
      <c r="C138" s="204" t="s">
        <v>340</v>
      </c>
      <c r="D138" s="204"/>
      <c r="E138" s="204"/>
      <c r="F138" s="204"/>
      <c r="G138" s="205"/>
      <c r="H138" s="204"/>
      <c r="I138" s="287">
        <v>0</v>
      </c>
      <c r="J138" s="168" t="s">
        <v>232</v>
      </c>
      <c r="K138" s="168"/>
      <c r="L138" s="168"/>
      <c r="M138" s="168"/>
      <c r="N138" s="168"/>
      <c r="O138" s="168"/>
      <c r="P138" s="168"/>
      <c r="Q138" s="168"/>
      <c r="R138" s="287">
        <v>1</v>
      </c>
      <c r="S138" s="168" t="s">
        <v>270</v>
      </c>
      <c r="T138" s="168"/>
      <c r="U138" s="181"/>
      <c r="V138" s="42">
        <f t="shared" si="6"/>
        <v>138</v>
      </c>
      <c r="W138" s="149" t="str">
        <f t="shared" si="10"/>
        <v>✔</v>
      </c>
      <c r="Y138" s="116"/>
      <c r="Z138" s="194">
        <v>0</v>
      </c>
      <c r="AA138" s="194">
        <v>30</v>
      </c>
      <c r="AB138" s="194">
        <v>0</v>
      </c>
      <c r="AC138" s="194">
        <v>30</v>
      </c>
      <c r="AD138" s="142"/>
    </row>
    <row r="139" spans="1:30" ht="21" customHeight="1" thickBot="1">
      <c r="A139" s="166"/>
      <c r="B139" s="167"/>
      <c r="C139" s="204" t="s">
        <v>341</v>
      </c>
      <c r="D139" s="204"/>
      <c r="E139" s="204"/>
      <c r="F139" s="204"/>
      <c r="G139" s="205"/>
      <c r="H139" s="204"/>
      <c r="I139" s="287">
        <v>0</v>
      </c>
      <c r="J139" s="168" t="s">
        <v>232</v>
      </c>
      <c r="K139" s="168"/>
      <c r="L139" s="168"/>
      <c r="M139" s="168"/>
      <c r="N139" s="168"/>
      <c r="O139" s="168"/>
      <c r="P139" s="168"/>
      <c r="Q139" s="168"/>
      <c r="R139" s="287">
        <v>2</v>
      </c>
      <c r="S139" s="168" t="s">
        <v>270</v>
      </c>
      <c r="T139" s="168"/>
      <c r="U139" s="181"/>
      <c r="V139" s="42">
        <f t="shared" si="6"/>
        <v>139</v>
      </c>
      <c r="W139" s="149" t="str">
        <f t="shared" si="10"/>
        <v>✔</v>
      </c>
      <c r="Y139" s="116"/>
      <c r="Z139" s="194">
        <v>0</v>
      </c>
      <c r="AA139" s="194">
        <v>30</v>
      </c>
      <c r="AB139" s="194">
        <v>0</v>
      </c>
      <c r="AC139" s="194">
        <v>30</v>
      </c>
      <c r="AD139" s="142"/>
    </row>
    <row r="140" spans="1:30" ht="21" customHeight="1" thickBot="1">
      <c r="A140" s="166"/>
      <c r="B140" s="167"/>
      <c r="C140" s="204" t="s">
        <v>342</v>
      </c>
      <c r="D140" s="204"/>
      <c r="E140" s="204"/>
      <c r="F140" s="204"/>
      <c r="G140" s="205"/>
      <c r="H140" s="204"/>
      <c r="I140" s="287">
        <v>0</v>
      </c>
      <c r="J140" s="168" t="s">
        <v>232</v>
      </c>
      <c r="K140" s="168"/>
      <c r="L140" s="168"/>
      <c r="M140" s="168"/>
      <c r="N140" s="168"/>
      <c r="O140" s="168"/>
      <c r="P140" s="168"/>
      <c r="Q140" s="168"/>
      <c r="R140" s="287">
        <v>1</v>
      </c>
      <c r="S140" s="168" t="s">
        <v>232</v>
      </c>
      <c r="T140" s="168"/>
      <c r="U140" s="181"/>
      <c r="V140" s="42">
        <f t="shared" si="6"/>
        <v>140</v>
      </c>
      <c r="W140" s="149" t="str">
        <f t="shared" si="10"/>
        <v>✔</v>
      </c>
      <c r="Y140" s="116"/>
      <c r="Z140" s="194">
        <v>0</v>
      </c>
      <c r="AA140" s="194">
        <v>30</v>
      </c>
      <c r="AB140" s="194">
        <v>0</v>
      </c>
      <c r="AC140" s="194">
        <v>30</v>
      </c>
      <c r="AD140" s="142"/>
    </row>
    <row r="141" spans="1:30" ht="21" customHeight="1" thickBot="1">
      <c r="A141" s="166"/>
      <c r="B141" s="167"/>
      <c r="C141" s="204" t="s">
        <v>343</v>
      </c>
      <c r="D141" s="204"/>
      <c r="E141" s="204"/>
      <c r="F141" s="204"/>
      <c r="G141" s="205"/>
      <c r="H141" s="204"/>
      <c r="I141" s="287">
        <v>0</v>
      </c>
      <c r="J141" s="168" t="s">
        <v>232</v>
      </c>
      <c r="K141" s="168"/>
      <c r="L141" s="168"/>
      <c r="M141" s="168"/>
      <c r="N141" s="168"/>
      <c r="O141" s="168"/>
      <c r="P141" s="168"/>
      <c r="Q141" s="168"/>
      <c r="R141" s="287">
        <v>0</v>
      </c>
      <c r="S141" s="168" t="s">
        <v>270</v>
      </c>
      <c r="T141" s="168"/>
      <c r="U141" s="181"/>
      <c r="V141" s="42">
        <f t="shared" si="6"/>
        <v>141</v>
      </c>
      <c r="W141" s="149" t="str">
        <f t="shared" si="10"/>
        <v>✔</v>
      </c>
      <c r="Y141" s="116"/>
      <c r="Z141" s="194">
        <v>0</v>
      </c>
      <c r="AA141" s="194">
        <v>30</v>
      </c>
      <c r="AB141" s="194">
        <v>0</v>
      </c>
      <c r="AC141" s="194">
        <v>30</v>
      </c>
      <c r="AD141" s="142"/>
    </row>
    <row r="142" spans="1:30" ht="21" customHeight="1" thickBot="1">
      <c r="A142" s="166"/>
      <c r="B142" s="167"/>
      <c r="C142" s="214" t="s">
        <v>344</v>
      </c>
      <c r="D142" s="214"/>
      <c r="E142" s="214"/>
      <c r="F142" s="214"/>
      <c r="G142" s="214"/>
      <c r="H142" s="215"/>
      <c r="I142" s="287">
        <v>0</v>
      </c>
      <c r="J142" s="168" t="s">
        <v>232</v>
      </c>
      <c r="K142" s="168"/>
      <c r="L142" s="168"/>
      <c r="M142" s="168"/>
      <c r="N142" s="168"/>
      <c r="O142" s="168"/>
      <c r="P142" s="168"/>
      <c r="Q142" s="168"/>
      <c r="R142" s="287">
        <v>1</v>
      </c>
      <c r="S142" s="168" t="s">
        <v>270</v>
      </c>
      <c r="T142" s="168"/>
      <c r="U142" s="181"/>
      <c r="V142" s="42">
        <f t="shared" si="6"/>
        <v>142</v>
      </c>
      <c r="W142" s="149" t="str">
        <f t="shared" si="10"/>
        <v>✔</v>
      </c>
      <c r="Y142" s="116"/>
      <c r="Z142" s="194">
        <v>0</v>
      </c>
      <c r="AA142" s="194">
        <v>30</v>
      </c>
      <c r="AB142" s="194">
        <v>0</v>
      </c>
      <c r="AC142" s="194">
        <v>30</v>
      </c>
      <c r="AD142" s="142"/>
    </row>
    <row r="143" spans="1:30" ht="21" customHeight="1" thickBot="1">
      <c r="A143" s="166"/>
      <c r="B143" s="167"/>
      <c r="C143" s="204" t="s">
        <v>345</v>
      </c>
      <c r="D143" s="204"/>
      <c r="E143" s="204"/>
      <c r="F143" s="211"/>
      <c r="G143" s="205"/>
      <c r="H143" s="205"/>
      <c r="I143" s="287">
        <v>0</v>
      </c>
      <c r="J143" s="168" t="s">
        <v>232</v>
      </c>
      <c r="K143" s="168"/>
      <c r="L143" s="168"/>
      <c r="M143" s="168"/>
      <c r="N143" s="168"/>
      <c r="O143" s="168"/>
      <c r="P143" s="168"/>
      <c r="Q143" s="168"/>
      <c r="R143" s="287">
        <v>0</v>
      </c>
      <c r="S143" s="168" t="s">
        <v>270</v>
      </c>
      <c r="T143" s="168"/>
      <c r="U143" s="181"/>
      <c r="V143" s="42">
        <f t="shared" si="6"/>
        <v>143</v>
      </c>
      <c r="W143" s="149" t="str">
        <f t="shared" si="10"/>
        <v>✔</v>
      </c>
      <c r="Y143" s="116"/>
      <c r="Z143" s="194">
        <v>0</v>
      </c>
      <c r="AA143" s="194">
        <v>30</v>
      </c>
      <c r="AB143" s="194">
        <v>0</v>
      </c>
      <c r="AC143" s="194">
        <v>30</v>
      </c>
      <c r="AD143" s="142"/>
    </row>
    <row r="144" spans="1:30" ht="21" customHeight="1" thickBot="1">
      <c r="A144" s="166"/>
      <c r="B144" s="167"/>
      <c r="C144" s="204" t="s">
        <v>346</v>
      </c>
      <c r="D144" s="204"/>
      <c r="E144" s="204"/>
      <c r="F144" s="204"/>
      <c r="G144" s="205"/>
      <c r="H144" s="204"/>
      <c r="I144" s="287">
        <v>0</v>
      </c>
      <c r="J144" s="168" t="s">
        <v>232</v>
      </c>
      <c r="K144" s="168"/>
      <c r="L144" s="168"/>
      <c r="M144" s="168"/>
      <c r="N144" s="168"/>
      <c r="O144" s="168"/>
      <c r="P144" s="168"/>
      <c r="Q144" s="168"/>
      <c r="R144" s="287">
        <v>0</v>
      </c>
      <c r="S144" s="168" t="s">
        <v>270</v>
      </c>
      <c r="T144" s="168"/>
      <c r="U144" s="181"/>
      <c r="V144" s="42">
        <f t="shared" si="6"/>
        <v>144</v>
      </c>
      <c r="W144" s="149" t="str">
        <f t="shared" si="10"/>
        <v>✔</v>
      </c>
      <c r="Y144" s="116"/>
      <c r="Z144" s="194">
        <v>0</v>
      </c>
      <c r="AA144" s="194">
        <v>30</v>
      </c>
      <c r="AB144" s="194">
        <v>0</v>
      </c>
      <c r="AC144" s="194">
        <v>30</v>
      </c>
      <c r="AD144" s="142"/>
    </row>
    <row r="145" spans="1:30" ht="21" customHeight="1" thickBot="1">
      <c r="A145" s="166"/>
      <c r="B145" s="167"/>
      <c r="C145" s="207" t="s">
        <v>347</v>
      </c>
      <c r="D145" s="216"/>
      <c r="E145" s="216"/>
      <c r="F145" s="216"/>
      <c r="G145" s="217"/>
      <c r="H145" s="216"/>
      <c r="I145" s="287">
        <v>0</v>
      </c>
      <c r="J145" s="168" t="s">
        <v>232</v>
      </c>
      <c r="K145" s="168"/>
      <c r="L145" s="168"/>
      <c r="M145" s="168"/>
      <c r="N145" s="168"/>
      <c r="O145" s="168"/>
      <c r="P145" s="168"/>
      <c r="Q145" s="168"/>
      <c r="R145" s="287">
        <v>1</v>
      </c>
      <c r="S145" s="168" t="s">
        <v>270</v>
      </c>
      <c r="T145" s="168"/>
      <c r="U145" s="181"/>
      <c r="V145" s="42">
        <f t="shared" ref="V145:V203" si="11">+ROW()</f>
        <v>145</v>
      </c>
      <c r="W145" s="149" t="str">
        <f t="shared" si="10"/>
        <v>✔</v>
      </c>
      <c r="Y145" s="116"/>
      <c r="Z145" s="194">
        <v>0</v>
      </c>
      <c r="AA145" s="194">
        <v>30</v>
      </c>
      <c r="AB145" s="194">
        <v>0</v>
      </c>
      <c r="AC145" s="194">
        <v>30</v>
      </c>
      <c r="AD145" s="142"/>
    </row>
    <row r="146" spans="1:30" ht="21" customHeight="1" thickBot="1">
      <c r="A146" s="166"/>
      <c r="B146" s="167"/>
      <c r="C146" s="204" t="s">
        <v>348</v>
      </c>
      <c r="D146" s="216"/>
      <c r="E146" s="216"/>
      <c r="F146" s="216"/>
      <c r="G146" s="217"/>
      <c r="H146" s="216"/>
      <c r="I146" s="287">
        <v>0</v>
      </c>
      <c r="J146" s="168" t="s">
        <v>349</v>
      </c>
      <c r="K146" s="168"/>
      <c r="L146" s="168"/>
      <c r="M146" s="168"/>
      <c r="N146" s="168"/>
      <c r="O146" s="168"/>
      <c r="P146" s="168"/>
      <c r="Q146" s="168"/>
      <c r="R146" s="287">
        <v>0</v>
      </c>
      <c r="S146" s="168" t="s">
        <v>349</v>
      </c>
      <c r="T146" s="168"/>
      <c r="U146" s="181"/>
      <c r="V146" s="42">
        <f t="shared" si="11"/>
        <v>146</v>
      </c>
      <c r="W146" s="149" t="str">
        <f t="shared" si="10"/>
        <v>✔</v>
      </c>
      <c r="Y146" s="116"/>
      <c r="Z146" s="194">
        <v>0</v>
      </c>
      <c r="AA146" s="194">
        <v>30</v>
      </c>
      <c r="AB146" s="194">
        <v>0</v>
      </c>
      <c r="AC146" s="194">
        <v>30</v>
      </c>
      <c r="AD146" s="142"/>
    </row>
    <row r="147" spans="1:30" ht="21" customHeight="1" thickBot="1">
      <c r="A147" s="166"/>
      <c r="B147" s="167"/>
      <c r="C147" s="204" t="s">
        <v>350</v>
      </c>
      <c r="D147" s="204"/>
      <c r="E147" s="204"/>
      <c r="F147" s="204"/>
      <c r="G147" s="205"/>
      <c r="H147" s="204"/>
      <c r="I147" s="287">
        <v>0</v>
      </c>
      <c r="J147" s="168" t="s">
        <v>232</v>
      </c>
      <c r="K147" s="168"/>
      <c r="L147" s="168"/>
      <c r="M147" s="168"/>
      <c r="N147" s="168"/>
      <c r="O147" s="168"/>
      <c r="P147" s="168"/>
      <c r="Q147" s="168"/>
      <c r="R147" s="287">
        <v>0</v>
      </c>
      <c r="S147" s="168" t="s">
        <v>270</v>
      </c>
      <c r="T147" s="168"/>
      <c r="U147" s="181"/>
      <c r="V147" s="42">
        <f t="shared" si="11"/>
        <v>147</v>
      </c>
      <c r="W147" s="149" t="str">
        <f t="shared" si="10"/>
        <v>✔</v>
      </c>
      <c r="Y147" s="116"/>
      <c r="Z147" s="194">
        <v>0</v>
      </c>
      <c r="AA147" s="194">
        <v>30</v>
      </c>
      <c r="AB147" s="194">
        <v>0</v>
      </c>
      <c r="AC147" s="194">
        <v>30</v>
      </c>
      <c r="AD147" s="142"/>
    </row>
    <row r="148" spans="1:30" ht="21" customHeight="1" thickBot="1">
      <c r="A148" s="166"/>
      <c r="B148" s="167"/>
      <c r="C148" s="204" t="s">
        <v>351</v>
      </c>
      <c r="D148" s="216"/>
      <c r="E148" s="216"/>
      <c r="F148" s="216"/>
      <c r="G148" s="217"/>
      <c r="H148" s="216"/>
      <c r="I148" s="287">
        <v>0</v>
      </c>
      <c r="J148" s="168" t="s">
        <v>232</v>
      </c>
      <c r="K148" s="168"/>
      <c r="L148" s="168"/>
      <c r="M148" s="168"/>
      <c r="N148" s="168"/>
      <c r="O148" s="168"/>
      <c r="P148" s="168"/>
      <c r="Q148" s="168"/>
      <c r="R148" s="287">
        <v>0</v>
      </c>
      <c r="S148" s="168" t="s">
        <v>270</v>
      </c>
      <c r="T148" s="168"/>
      <c r="U148" s="181"/>
      <c r="V148" s="42">
        <f t="shared" si="11"/>
        <v>148</v>
      </c>
      <c r="W148" s="149" t="str">
        <f t="shared" ref="W148" si="12">IF(OR(I148="",R148=""),"未入力あり","✔")</f>
        <v>✔</v>
      </c>
      <c r="Y148" s="116"/>
      <c r="Z148" s="194">
        <v>0</v>
      </c>
      <c r="AA148" s="194">
        <v>30</v>
      </c>
      <c r="AB148" s="194">
        <v>0</v>
      </c>
      <c r="AC148" s="194">
        <v>30</v>
      </c>
      <c r="AD148" s="142"/>
    </row>
    <row r="149" spans="1:30" ht="20.100000000000001" customHeight="1">
      <c r="A149" s="166"/>
      <c r="B149" s="167"/>
      <c r="C149" s="159"/>
      <c r="D149" s="159"/>
      <c r="E149" s="159"/>
      <c r="F149" s="159"/>
      <c r="G149" s="161"/>
      <c r="H149" s="159"/>
      <c r="I149" s="218"/>
      <c r="J149" s="5"/>
      <c r="K149" s="5"/>
      <c r="L149" s="5"/>
      <c r="M149" s="5"/>
      <c r="N149" s="5"/>
      <c r="O149" s="5"/>
      <c r="P149" s="5"/>
      <c r="Q149" s="5"/>
      <c r="R149" s="218"/>
      <c r="S149" s="5"/>
      <c r="T149" s="168"/>
      <c r="U149" s="181"/>
      <c r="V149" s="42">
        <f t="shared" si="11"/>
        <v>149</v>
      </c>
      <c r="Y149" s="116"/>
      <c r="Z149" s="142"/>
      <c r="AA149" s="142"/>
      <c r="AB149" s="142"/>
      <c r="AC149" s="142"/>
      <c r="AD149" s="142"/>
    </row>
    <row r="150" spans="1:30" ht="20.100000000000001" customHeight="1" thickBot="1">
      <c r="A150" s="166"/>
      <c r="B150" s="167" t="s">
        <v>240</v>
      </c>
      <c r="C150" s="167"/>
      <c r="D150" s="167"/>
      <c r="E150" s="167"/>
      <c r="F150" s="167"/>
      <c r="G150" s="169"/>
      <c r="H150" s="167"/>
      <c r="I150" s="195"/>
      <c r="J150" s="5"/>
      <c r="K150" s="5"/>
      <c r="L150" s="5"/>
      <c r="M150" s="5"/>
      <c r="N150" s="5"/>
      <c r="O150" s="5"/>
      <c r="P150" s="5"/>
      <c r="Q150" s="5"/>
      <c r="R150" s="195"/>
      <c r="S150" s="5"/>
      <c r="T150" s="168"/>
      <c r="U150" s="181"/>
      <c r="V150" s="42">
        <f t="shared" si="11"/>
        <v>150</v>
      </c>
      <c r="Y150" s="116"/>
      <c r="Z150" s="142"/>
      <c r="AA150" s="142"/>
      <c r="AB150" s="142"/>
      <c r="AC150" s="142"/>
      <c r="AD150" s="142"/>
    </row>
    <row r="151" spans="1:30" ht="21" customHeight="1" thickBot="1">
      <c r="A151" s="166"/>
      <c r="B151" s="167"/>
      <c r="C151" s="167" t="s">
        <v>352</v>
      </c>
      <c r="D151" s="167"/>
      <c r="E151" s="167"/>
      <c r="F151" s="167"/>
      <c r="G151" s="169"/>
      <c r="H151" s="167"/>
      <c r="I151" s="287">
        <v>0</v>
      </c>
      <c r="J151" s="168" t="s">
        <v>232</v>
      </c>
      <c r="K151" s="168"/>
      <c r="L151" s="168"/>
      <c r="M151" s="168"/>
      <c r="N151" s="168"/>
      <c r="O151" s="168"/>
      <c r="P151" s="168"/>
      <c r="Q151" s="168"/>
      <c r="R151" s="287">
        <v>0</v>
      </c>
      <c r="S151" s="168" t="s">
        <v>232</v>
      </c>
      <c r="T151" s="168"/>
      <c r="U151" s="181"/>
      <c r="V151" s="42">
        <f t="shared" si="11"/>
        <v>151</v>
      </c>
      <c r="W151" s="149" t="str">
        <f>IF(OR(I151="",R151=""),"未入力あり","✔")</f>
        <v>✔</v>
      </c>
      <c r="Y151" s="116"/>
      <c r="Z151" s="194">
        <v>0</v>
      </c>
      <c r="AA151" s="194">
        <v>30</v>
      </c>
      <c r="AB151" s="194">
        <v>0</v>
      </c>
      <c r="AC151" s="194">
        <v>30</v>
      </c>
      <c r="AD151" s="142"/>
    </row>
    <row r="152" spans="1:30" ht="21" customHeight="1" thickBot="1">
      <c r="A152" s="166"/>
      <c r="B152" s="167"/>
      <c r="C152" s="167" t="s">
        <v>353</v>
      </c>
      <c r="D152" s="167"/>
      <c r="E152" s="167"/>
      <c r="F152" s="167"/>
      <c r="G152" s="169"/>
      <c r="H152" s="167"/>
      <c r="I152" s="287">
        <v>0</v>
      </c>
      <c r="J152" s="168" t="s">
        <v>232</v>
      </c>
      <c r="K152" s="168"/>
      <c r="L152" s="168"/>
      <c r="M152" s="168"/>
      <c r="N152" s="168"/>
      <c r="O152" s="168"/>
      <c r="P152" s="168"/>
      <c r="Q152" s="168"/>
      <c r="R152" s="287">
        <v>0</v>
      </c>
      <c r="S152" s="168" t="s">
        <v>232</v>
      </c>
      <c r="T152" s="168"/>
      <c r="U152" s="181"/>
      <c r="V152" s="42">
        <f t="shared" si="11"/>
        <v>152</v>
      </c>
      <c r="W152" s="149" t="str">
        <f>IF(OR(I152="",R152=""),"未入力あり","✔")</f>
        <v>✔</v>
      </c>
      <c r="Y152" s="116"/>
      <c r="Z152" s="194">
        <v>0</v>
      </c>
      <c r="AA152" s="194">
        <v>30</v>
      </c>
      <c r="AB152" s="194">
        <v>0</v>
      </c>
      <c r="AC152" s="194">
        <v>30</v>
      </c>
      <c r="AD152" s="142"/>
    </row>
    <row r="153" spans="1:30" ht="21" customHeight="1">
      <c r="A153" s="166"/>
      <c r="B153" s="167"/>
      <c r="C153" s="167"/>
      <c r="D153" s="167"/>
      <c r="E153" s="167"/>
      <c r="F153" s="167"/>
      <c r="G153" s="169"/>
      <c r="H153" s="167"/>
      <c r="I153" s="218"/>
      <c r="J153" s="168"/>
      <c r="K153" s="168"/>
      <c r="L153" s="168"/>
      <c r="M153" s="168"/>
      <c r="N153" s="168"/>
      <c r="O153" s="168"/>
      <c r="P153" s="168"/>
      <c r="Q153" s="168"/>
      <c r="R153" s="218"/>
      <c r="S153" s="168"/>
      <c r="T153" s="168"/>
      <c r="U153" s="181"/>
      <c r="V153" s="42">
        <f t="shared" si="11"/>
        <v>153</v>
      </c>
      <c r="Y153" s="116"/>
      <c r="Z153" s="142"/>
      <c r="AA153" s="142"/>
      <c r="AB153" s="142"/>
      <c r="AC153" s="142"/>
      <c r="AD153" s="142"/>
    </row>
    <row r="154" spans="1:30" ht="20.100000000000001" customHeight="1" thickBot="1">
      <c r="A154" s="166"/>
      <c r="B154" s="167" t="s">
        <v>354</v>
      </c>
      <c r="C154" s="167"/>
      <c r="D154" s="167"/>
      <c r="E154" s="167"/>
      <c r="F154" s="167"/>
      <c r="G154" s="169"/>
      <c r="H154" s="167"/>
      <c r="I154" s="195"/>
      <c r="J154" s="168"/>
      <c r="K154" s="168"/>
      <c r="L154" s="168"/>
      <c r="M154" s="168"/>
      <c r="N154" s="168"/>
      <c r="O154" s="168"/>
      <c r="P154" s="168"/>
      <c r="Q154" s="168"/>
      <c r="R154" s="195"/>
      <c r="S154" s="168"/>
      <c r="T154" s="168"/>
      <c r="U154" s="181"/>
      <c r="V154" s="42">
        <f t="shared" si="11"/>
        <v>154</v>
      </c>
      <c r="Y154" s="116"/>
      <c r="Z154" s="142"/>
      <c r="AA154" s="142"/>
      <c r="AB154" s="142"/>
      <c r="AC154" s="142"/>
      <c r="AD154" s="142"/>
    </row>
    <row r="155" spans="1:30" ht="20.100000000000001" customHeight="1" thickBot="1">
      <c r="A155" s="166"/>
      <c r="B155" s="167"/>
      <c r="C155" s="219" t="s">
        <v>355</v>
      </c>
      <c r="D155" s="167"/>
      <c r="E155" s="167"/>
      <c r="F155" s="167"/>
      <c r="G155" s="169"/>
      <c r="H155" s="167"/>
      <c r="I155" s="287">
        <v>0</v>
      </c>
      <c r="J155" s="168" t="s">
        <v>232</v>
      </c>
      <c r="K155" s="168"/>
      <c r="L155" s="168"/>
      <c r="M155" s="168"/>
      <c r="N155" s="168"/>
      <c r="O155" s="168"/>
      <c r="P155" s="168"/>
      <c r="Q155" s="168"/>
      <c r="R155" s="287">
        <v>0</v>
      </c>
      <c r="S155" s="168" t="s">
        <v>232</v>
      </c>
      <c r="T155" s="168"/>
      <c r="U155" s="181"/>
      <c r="V155" s="42">
        <f t="shared" si="11"/>
        <v>155</v>
      </c>
      <c r="W155" s="149" t="str">
        <f t="shared" ref="W155:W168" si="13">IF(OR(I155="",R155=""),"未入力あり","✔")</f>
        <v>✔</v>
      </c>
      <c r="Y155" s="116"/>
      <c r="Z155" s="194">
        <v>0</v>
      </c>
      <c r="AA155" s="194">
        <v>10</v>
      </c>
      <c r="AB155" s="194">
        <v>0</v>
      </c>
      <c r="AC155" s="194">
        <v>10</v>
      </c>
      <c r="AD155" s="142"/>
    </row>
    <row r="156" spans="1:30" ht="20.100000000000001" customHeight="1" thickBot="1">
      <c r="A156" s="166"/>
      <c r="B156" s="167"/>
      <c r="C156" s="219" t="s">
        <v>356</v>
      </c>
      <c r="D156" s="167"/>
      <c r="E156" s="167"/>
      <c r="F156" s="167"/>
      <c r="G156" s="169"/>
      <c r="H156" s="167"/>
      <c r="I156" s="287">
        <v>0</v>
      </c>
      <c r="J156" s="168" t="s">
        <v>232</v>
      </c>
      <c r="K156" s="168"/>
      <c r="L156" s="168"/>
      <c r="M156" s="168"/>
      <c r="N156" s="168"/>
      <c r="O156" s="168"/>
      <c r="P156" s="168"/>
      <c r="Q156" s="168"/>
      <c r="R156" s="287">
        <v>0</v>
      </c>
      <c r="S156" s="168" t="s">
        <v>232</v>
      </c>
      <c r="T156" s="168"/>
      <c r="U156" s="181"/>
      <c r="V156" s="42">
        <f t="shared" si="11"/>
        <v>156</v>
      </c>
      <c r="W156" s="149" t="str">
        <f t="shared" ref="W156" si="14">IF(OR(I156="",R156=""),"未入力あり","✔")</f>
        <v>✔</v>
      </c>
      <c r="Y156" s="116"/>
      <c r="Z156" s="194">
        <v>0</v>
      </c>
      <c r="AA156" s="194">
        <v>10</v>
      </c>
      <c r="AB156" s="194">
        <v>0</v>
      </c>
      <c r="AC156" s="194">
        <v>10</v>
      </c>
      <c r="AD156" s="142"/>
    </row>
    <row r="157" spans="1:30" ht="20.100000000000001" customHeight="1" thickBot="1">
      <c r="A157" s="166"/>
      <c r="B157" s="167"/>
      <c r="C157" s="219" t="s">
        <v>357</v>
      </c>
      <c r="D157" s="167"/>
      <c r="E157" s="167"/>
      <c r="F157" s="167"/>
      <c r="G157" s="169"/>
      <c r="H157" s="167"/>
      <c r="I157" s="287">
        <v>0</v>
      </c>
      <c r="J157" s="168" t="s">
        <v>232</v>
      </c>
      <c r="K157" s="168"/>
      <c r="L157" s="168"/>
      <c r="M157" s="168"/>
      <c r="N157" s="168"/>
      <c r="O157" s="168"/>
      <c r="P157" s="168"/>
      <c r="Q157" s="168"/>
      <c r="R157" s="287">
        <v>0</v>
      </c>
      <c r="S157" s="168" t="s">
        <v>232</v>
      </c>
      <c r="T157" s="168"/>
      <c r="U157" s="181"/>
      <c r="V157" s="42">
        <f t="shared" si="11"/>
        <v>157</v>
      </c>
      <c r="W157" s="149" t="str">
        <f t="shared" si="13"/>
        <v>✔</v>
      </c>
      <c r="Y157" s="116"/>
      <c r="Z157" s="194">
        <v>0</v>
      </c>
      <c r="AA157" s="194">
        <v>10</v>
      </c>
      <c r="AB157" s="194">
        <v>0</v>
      </c>
      <c r="AC157" s="194">
        <v>10</v>
      </c>
      <c r="AD157" s="142"/>
    </row>
    <row r="158" spans="1:30" ht="20.100000000000001" customHeight="1" thickBot="1">
      <c r="A158" s="166"/>
      <c r="B158" s="167"/>
      <c r="C158" s="219" t="s">
        <v>358</v>
      </c>
      <c r="D158" s="167"/>
      <c r="E158" s="167"/>
      <c r="F158" s="167"/>
      <c r="G158" s="169"/>
      <c r="H158" s="167"/>
      <c r="I158" s="287">
        <v>0</v>
      </c>
      <c r="J158" s="168" t="s">
        <v>232</v>
      </c>
      <c r="K158" s="168"/>
      <c r="L158" s="168"/>
      <c r="M158" s="168"/>
      <c r="N158" s="168"/>
      <c r="O158" s="168"/>
      <c r="P158" s="168"/>
      <c r="Q158" s="168"/>
      <c r="R158" s="287">
        <v>1</v>
      </c>
      <c r="S158" s="168" t="s">
        <v>232</v>
      </c>
      <c r="T158" s="168"/>
      <c r="U158" s="181"/>
      <c r="V158" s="42">
        <f t="shared" si="11"/>
        <v>158</v>
      </c>
      <c r="W158" s="149" t="str">
        <f t="shared" si="13"/>
        <v>✔</v>
      </c>
      <c r="Y158" s="116"/>
      <c r="Z158" s="194">
        <v>0</v>
      </c>
      <c r="AA158" s="194">
        <v>10</v>
      </c>
      <c r="AB158" s="194">
        <v>0</v>
      </c>
      <c r="AC158" s="194">
        <v>10</v>
      </c>
      <c r="AD158" s="142"/>
    </row>
    <row r="159" spans="1:30" ht="20.100000000000001" customHeight="1" thickBot="1">
      <c r="A159" s="166"/>
      <c r="B159" s="167"/>
      <c r="C159" s="219" t="s">
        <v>359</v>
      </c>
      <c r="D159" s="167"/>
      <c r="E159" s="167"/>
      <c r="F159" s="167"/>
      <c r="G159" s="169"/>
      <c r="H159" s="167"/>
      <c r="I159" s="287">
        <v>0</v>
      </c>
      <c r="J159" s="168" t="s">
        <v>232</v>
      </c>
      <c r="K159" s="168"/>
      <c r="L159" s="168"/>
      <c r="M159" s="168"/>
      <c r="N159" s="168"/>
      <c r="O159" s="168"/>
      <c r="P159" s="168"/>
      <c r="Q159" s="168"/>
      <c r="R159" s="287">
        <v>0</v>
      </c>
      <c r="S159" s="168" t="s">
        <v>232</v>
      </c>
      <c r="T159" s="168"/>
      <c r="U159" s="181"/>
      <c r="V159" s="42">
        <f t="shared" si="11"/>
        <v>159</v>
      </c>
      <c r="W159" s="149" t="str">
        <f t="shared" si="13"/>
        <v>✔</v>
      </c>
      <c r="Y159" s="116"/>
      <c r="Z159" s="194">
        <v>0</v>
      </c>
      <c r="AA159" s="194">
        <v>10</v>
      </c>
      <c r="AB159" s="194">
        <v>0</v>
      </c>
      <c r="AC159" s="194">
        <v>10</v>
      </c>
      <c r="AD159" s="142"/>
    </row>
    <row r="160" spans="1:30" ht="20.100000000000001" customHeight="1" thickBot="1">
      <c r="A160" s="166"/>
      <c r="B160" s="167"/>
      <c r="C160" s="219" t="s">
        <v>360</v>
      </c>
      <c r="D160" s="167"/>
      <c r="E160" s="167"/>
      <c r="F160" s="167"/>
      <c r="G160" s="169"/>
      <c r="H160" s="167"/>
      <c r="I160" s="287">
        <v>0</v>
      </c>
      <c r="J160" s="168" t="s">
        <v>232</v>
      </c>
      <c r="K160" s="168"/>
      <c r="L160" s="168"/>
      <c r="M160" s="168"/>
      <c r="N160" s="168"/>
      <c r="O160" s="168"/>
      <c r="P160" s="168"/>
      <c r="Q160" s="168"/>
      <c r="R160" s="287">
        <v>1</v>
      </c>
      <c r="S160" s="168" t="s">
        <v>232</v>
      </c>
      <c r="T160" s="168"/>
      <c r="U160" s="181"/>
      <c r="V160" s="42">
        <f t="shared" si="11"/>
        <v>160</v>
      </c>
      <c r="W160" s="149" t="str">
        <f t="shared" si="13"/>
        <v>✔</v>
      </c>
      <c r="Y160" s="116"/>
      <c r="Z160" s="194">
        <v>0</v>
      </c>
      <c r="AA160" s="194">
        <v>10</v>
      </c>
      <c r="AB160" s="194">
        <v>0</v>
      </c>
      <c r="AC160" s="194">
        <v>10</v>
      </c>
      <c r="AD160" s="142"/>
    </row>
    <row r="161" spans="1:30" ht="20.100000000000001" customHeight="1" thickBot="1">
      <c r="A161" s="166"/>
      <c r="B161" s="167"/>
      <c r="C161" s="219" t="s">
        <v>361</v>
      </c>
      <c r="D161" s="167"/>
      <c r="E161" s="167"/>
      <c r="F161" s="167"/>
      <c r="G161" s="169"/>
      <c r="H161" s="167"/>
      <c r="I161" s="287">
        <v>0</v>
      </c>
      <c r="J161" s="168" t="s">
        <v>232</v>
      </c>
      <c r="K161" s="168"/>
      <c r="L161" s="168"/>
      <c r="M161" s="168"/>
      <c r="N161" s="168"/>
      <c r="O161" s="168"/>
      <c r="P161" s="168"/>
      <c r="Q161" s="168"/>
      <c r="R161" s="287">
        <v>0</v>
      </c>
      <c r="S161" s="168" t="s">
        <v>232</v>
      </c>
      <c r="T161" s="168"/>
      <c r="U161" s="181"/>
      <c r="V161" s="42">
        <f t="shared" si="11"/>
        <v>161</v>
      </c>
      <c r="W161" s="149" t="str">
        <f t="shared" si="13"/>
        <v>✔</v>
      </c>
      <c r="Y161" s="116"/>
      <c r="Z161" s="194">
        <v>0</v>
      </c>
      <c r="AA161" s="194">
        <v>10</v>
      </c>
      <c r="AB161" s="194">
        <v>0</v>
      </c>
      <c r="AC161" s="194">
        <v>10</v>
      </c>
      <c r="AD161" s="142"/>
    </row>
    <row r="162" spans="1:30" ht="20.100000000000001" customHeight="1" thickBot="1">
      <c r="A162" s="166"/>
      <c r="B162" s="167"/>
      <c r="C162" s="219" t="s">
        <v>362</v>
      </c>
      <c r="D162" s="167"/>
      <c r="E162" s="167"/>
      <c r="F162" s="167"/>
      <c r="G162" s="169"/>
      <c r="H162" s="167"/>
      <c r="I162" s="287">
        <v>0</v>
      </c>
      <c r="J162" s="168" t="s">
        <v>232</v>
      </c>
      <c r="K162" s="168"/>
      <c r="L162" s="168"/>
      <c r="M162" s="168"/>
      <c r="N162" s="168"/>
      <c r="O162" s="168"/>
      <c r="P162" s="168"/>
      <c r="Q162" s="168"/>
      <c r="R162" s="287">
        <v>0</v>
      </c>
      <c r="S162" s="168" t="s">
        <v>232</v>
      </c>
      <c r="T162" s="168"/>
      <c r="U162" s="181"/>
      <c r="V162" s="42">
        <f t="shared" si="11"/>
        <v>162</v>
      </c>
      <c r="W162" s="149" t="str">
        <f t="shared" si="13"/>
        <v>✔</v>
      </c>
      <c r="Y162" s="116"/>
      <c r="Z162" s="194">
        <v>0</v>
      </c>
      <c r="AA162" s="194">
        <v>10</v>
      </c>
      <c r="AB162" s="194">
        <v>0</v>
      </c>
      <c r="AC162" s="194">
        <v>10</v>
      </c>
      <c r="AD162" s="142"/>
    </row>
    <row r="163" spans="1:30" ht="20.100000000000001" customHeight="1" thickBot="1">
      <c r="A163" s="166"/>
      <c r="B163" s="167"/>
      <c r="C163" s="219" t="s">
        <v>363</v>
      </c>
      <c r="D163" s="167"/>
      <c r="E163" s="167"/>
      <c r="F163" s="167"/>
      <c r="G163" s="169"/>
      <c r="H163" s="167"/>
      <c r="I163" s="287">
        <v>0</v>
      </c>
      <c r="J163" s="168" t="s">
        <v>232</v>
      </c>
      <c r="K163" s="168"/>
      <c r="L163" s="168"/>
      <c r="M163" s="168"/>
      <c r="N163" s="168"/>
      <c r="O163" s="168"/>
      <c r="P163" s="168"/>
      <c r="Q163" s="168"/>
      <c r="R163" s="287">
        <v>0</v>
      </c>
      <c r="S163" s="168" t="s">
        <v>232</v>
      </c>
      <c r="T163" s="168"/>
      <c r="U163" s="181"/>
      <c r="V163" s="42">
        <f t="shared" si="11"/>
        <v>163</v>
      </c>
      <c r="W163" s="149" t="str">
        <f t="shared" si="13"/>
        <v>✔</v>
      </c>
      <c r="Y163" s="116"/>
      <c r="Z163" s="194">
        <v>0</v>
      </c>
      <c r="AA163" s="194">
        <v>10</v>
      </c>
      <c r="AB163" s="194">
        <v>0</v>
      </c>
      <c r="AC163" s="194">
        <v>10</v>
      </c>
      <c r="AD163" s="142"/>
    </row>
    <row r="164" spans="1:30" ht="20.100000000000001" customHeight="1" thickBot="1">
      <c r="A164" s="166"/>
      <c r="B164" s="167"/>
      <c r="C164" s="219" t="s">
        <v>364</v>
      </c>
      <c r="D164" s="167"/>
      <c r="E164" s="167"/>
      <c r="F164" s="167"/>
      <c r="G164" s="169"/>
      <c r="H164" s="167"/>
      <c r="I164" s="287">
        <v>0</v>
      </c>
      <c r="J164" s="168" t="s">
        <v>232</v>
      </c>
      <c r="K164" s="168"/>
      <c r="L164" s="168"/>
      <c r="M164" s="168"/>
      <c r="N164" s="168"/>
      <c r="O164" s="168"/>
      <c r="P164" s="168"/>
      <c r="Q164" s="168"/>
      <c r="R164" s="287">
        <v>0</v>
      </c>
      <c r="S164" s="168" t="s">
        <v>232</v>
      </c>
      <c r="T164" s="168"/>
      <c r="U164" s="181"/>
      <c r="V164" s="42">
        <f t="shared" si="11"/>
        <v>164</v>
      </c>
      <c r="W164" s="149" t="str">
        <f t="shared" si="13"/>
        <v>✔</v>
      </c>
      <c r="Y164" s="116"/>
      <c r="Z164" s="194">
        <v>0</v>
      </c>
      <c r="AA164" s="194">
        <v>10</v>
      </c>
      <c r="AB164" s="194">
        <v>0</v>
      </c>
      <c r="AC164" s="194">
        <v>10</v>
      </c>
      <c r="AD164" s="142"/>
    </row>
    <row r="165" spans="1:30" ht="20.100000000000001" customHeight="1" thickBot="1">
      <c r="A165" s="166"/>
      <c r="B165" s="167"/>
      <c r="C165" s="167" t="s">
        <v>365</v>
      </c>
      <c r="D165" s="167"/>
      <c r="E165" s="167"/>
      <c r="F165" s="167"/>
      <c r="G165" s="169"/>
      <c r="H165" s="167"/>
      <c r="I165" s="287">
        <v>0</v>
      </c>
      <c r="J165" s="168" t="s">
        <v>232</v>
      </c>
      <c r="K165" s="168"/>
      <c r="L165" s="168"/>
      <c r="M165" s="168"/>
      <c r="N165" s="168"/>
      <c r="O165" s="168"/>
      <c r="P165" s="168"/>
      <c r="Q165" s="168"/>
      <c r="R165" s="287">
        <v>1</v>
      </c>
      <c r="S165" s="168" t="s">
        <v>232</v>
      </c>
      <c r="T165" s="168"/>
      <c r="U165" s="181"/>
      <c r="V165" s="42">
        <f t="shared" si="11"/>
        <v>165</v>
      </c>
      <c r="W165" s="149" t="str">
        <f t="shared" si="13"/>
        <v>✔</v>
      </c>
      <c r="Y165" s="116"/>
      <c r="Z165" s="194">
        <v>0</v>
      </c>
      <c r="AA165" s="194">
        <v>10</v>
      </c>
      <c r="AB165" s="194">
        <v>0</v>
      </c>
      <c r="AC165" s="194">
        <v>10</v>
      </c>
      <c r="AD165" s="142"/>
    </row>
    <row r="166" spans="1:30" ht="20.100000000000001" customHeight="1" thickBot="1">
      <c r="A166" s="166"/>
      <c r="B166" s="167"/>
      <c r="C166" s="167" t="s">
        <v>366</v>
      </c>
      <c r="D166" s="167"/>
      <c r="E166" s="167"/>
      <c r="F166" s="167"/>
      <c r="G166" s="169"/>
      <c r="H166" s="167"/>
      <c r="I166" s="287">
        <v>0</v>
      </c>
      <c r="J166" s="168" t="s">
        <v>232</v>
      </c>
      <c r="K166" s="168"/>
      <c r="L166" s="168"/>
      <c r="M166" s="168"/>
      <c r="N166" s="168"/>
      <c r="O166" s="168"/>
      <c r="P166" s="168"/>
      <c r="Q166" s="168"/>
      <c r="R166" s="287">
        <v>1</v>
      </c>
      <c r="S166" s="168" t="s">
        <v>232</v>
      </c>
      <c r="T166" s="168"/>
      <c r="U166" s="181"/>
      <c r="V166" s="42">
        <f t="shared" si="11"/>
        <v>166</v>
      </c>
      <c r="W166" s="149" t="str">
        <f t="shared" si="13"/>
        <v>✔</v>
      </c>
      <c r="Y166" s="116"/>
      <c r="Z166" s="194">
        <v>0</v>
      </c>
      <c r="AA166" s="194">
        <v>10</v>
      </c>
      <c r="AB166" s="194">
        <v>0</v>
      </c>
      <c r="AC166" s="194">
        <v>10</v>
      </c>
      <c r="AD166" s="142"/>
    </row>
    <row r="167" spans="1:30" ht="20.100000000000001" customHeight="1" thickBot="1">
      <c r="A167" s="166"/>
      <c r="B167" s="167"/>
      <c r="C167" s="167" t="s">
        <v>367</v>
      </c>
      <c r="D167" s="167"/>
      <c r="E167" s="167"/>
      <c r="F167" s="167"/>
      <c r="G167" s="169"/>
      <c r="H167" s="167"/>
      <c r="I167" s="287">
        <v>0</v>
      </c>
      <c r="J167" s="168" t="s">
        <v>232</v>
      </c>
      <c r="K167" s="168"/>
      <c r="L167" s="168"/>
      <c r="M167" s="168"/>
      <c r="N167" s="168"/>
      <c r="O167" s="168"/>
      <c r="P167" s="168"/>
      <c r="Q167" s="168"/>
      <c r="R167" s="287">
        <v>2</v>
      </c>
      <c r="S167" s="168" t="s">
        <v>232</v>
      </c>
      <c r="T167" s="168"/>
      <c r="U167" s="181"/>
      <c r="V167" s="42">
        <f t="shared" si="11"/>
        <v>167</v>
      </c>
      <c r="W167" s="149" t="str">
        <f t="shared" si="13"/>
        <v>✔</v>
      </c>
      <c r="Y167" s="116"/>
      <c r="Z167" s="194">
        <v>0</v>
      </c>
      <c r="AA167" s="194">
        <v>10</v>
      </c>
      <c r="AB167" s="194">
        <v>0</v>
      </c>
      <c r="AC167" s="194">
        <v>10</v>
      </c>
      <c r="AD167" s="142"/>
    </row>
    <row r="168" spans="1:30" ht="20.100000000000001" customHeight="1" thickBot="1">
      <c r="A168" s="166"/>
      <c r="B168" s="167"/>
      <c r="C168" s="167" t="s">
        <v>368</v>
      </c>
      <c r="D168" s="167"/>
      <c r="E168" s="167"/>
      <c r="F168" s="167"/>
      <c r="G168" s="169"/>
      <c r="H168" s="167"/>
      <c r="I168" s="287">
        <v>0</v>
      </c>
      <c r="J168" s="168" t="s">
        <v>232</v>
      </c>
      <c r="K168" s="168"/>
      <c r="L168" s="168"/>
      <c r="M168" s="168"/>
      <c r="N168" s="168"/>
      <c r="O168" s="168"/>
      <c r="P168" s="168"/>
      <c r="Q168" s="168"/>
      <c r="R168" s="287">
        <v>0</v>
      </c>
      <c r="S168" s="168" t="s">
        <v>232</v>
      </c>
      <c r="T168" s="168"/>
      <c r="U168" s="181"/>
      <c r="V168" s="42">
        <f t="shared" si="11"/>
        <v>168</v>
      </c>
      <c r="W168" s="149" t="str">
        <f t="shared" si="13"/>
        <v>✔</v>
      </c>
      <c r="Y168" s="116"/>
      <c r="Z168" s="194">
        <v>0</v>
      </c>
      <c r="AA168" s="194">
        <v>10</v>
      </c>
      <c r="AB168" s="194">
        <v>0</v>
      </c>
      <c r="AC168" s="194">
        <v>10</v>
      </c>
      <c r="AD168" s="142"/>
    </row>
    <row r="169" spans="1:30" ht="20.100000000000001" customHeight="1" thickBot="1">
      <c r="A169" s="166"/>
      <c r="B169" s="167"/>
      <c r="C169" s="167" t="s">
        <v>369</v>
      </c>
      <c r="D169" s="167"/>
      <c r="E169" s="167"/>
      <c r="F169" s="167"/>
      <c r="G169" s="169"/>
      <c r="H169" s="167"/>
      <c r="I169" s="287">
        <v>0</v>
      </c>
      <c r="J169" s="168" t="s">
        <v>232</v>
      </c>
      <c r="K169" s="168"/>
      <c r="L169" s="168"/>
      <c r="M169" s="168"/>
      <c r="N169" s="168"/>
      <c r="O169" s="168"/>
      <c r="P169" s="168"/>
      <c r="Q169" s="168"/>
      <c r="R169" s="287">
        <v>0</v>
      </c>
      <c r="S169" s="168" t="s">
        <v>232</v>
      </c>
      <c r="T169" s="168"/>
      <c r="U169" s="181"/>
      <c r="V169" s="42">
        <f t="shared" si="11"/>
        <v>169</v>
      </c>
      <c r="W169" s="149" t="str">
        <f t="shared" ref="W169" si="15">IF(OR(I169="",R169=""),"未入力あり","✔")</f>
        <v>✔</v>
      </c>
      <c r="Y169" s="116"/>
      <c r="Z169" s="194">
        <v>0</v>
      </c>
      <c r="AA169" s="194">
        <v>10</v>
      </c>
      <c r="AB169" s="194">
        <v>0</v>
      </c>
      <c r="AC169" s="194">
        <v>10</v>
      </c>
      <c r="AD169" s="142"/>
    </row>
    <row r="170" spans="1:30" ht="20.100000000000001" customHeight="1" thickBot="1">
      <c r="A170" s="166"/>
      <c r="B170" s="167"/>
      <c r="C170" s="167" t="s">
        <v>370</v>
      </c>
      <c r="D170" s="167"/>
      <c r="E170" s="167"/>
      <c r="F170" s="167"/>
      <c r="G170" s="169"/>
      <c r="H170" s="167"/>
      <c r="I170" s="287">
        <v>0</v>
      </c>
      <c r="J170" s="168" t="s">
        <v>232</v>
      </c>
      <c r="K170" s="168"/>
      <c r="L170" s="168"/>
      <c r="M170" s="168"/>
      <c r="N170" s="168"/>
      <c r="O170" s="168"/>
      <c r="P170" s="168"/>
      <c r="Q170" s="168"/>
      <c r="R170" s="287">
        <v>1</v>
      </c>
      <c r="S170" s="168" t="s">
        <v>232</v>
      </c>
      <c r="T170" s="168"/>
      <c r="U170" s="181"/>
      <c r="V170" s="42">
        <f t="shared" si="11"/>
        <v>170</v>
      </c>
      <c r="W170" s="149" t="str">
        <f>IF(OR(I170="",R170=""),"未入力あり","✔")</f>
        <v>✔</v>
      </c>
      <c r="Y170" s="116"/>
      <c r="Z170" s="194">
        <v>0</v>
      </c>
      <c r="AA170" s="194">
        <v>10</v>
      </c>
      <c r="AB170" s="194">
        <v>0</v>
      </c>
      <c r="AC170" s="194">
        <v>10</v>
      </c>
      <c r="AD170" s="142"/>
    </row>
    <row r="171" spans="1:30" ht="20.100000000000001" customHeight="1" thickBot="1">
      <c r="A171" s="166"/>
      <c r="B171" s="167"/>
      <c r="C171" s="219" t="s">
        <v>371</v>
      </c>
      <c r="D171" s="167"/>
      <c r="E171" s="167"/>
      <c r="F171" s="167"/>
      <c r="G171" s="169"/>
      <c r="H171" s="167"/>
      <c r="I171" s="287">
        <v>0</v>
      </c>
      <c r="J171" s="168" t="s">
        <v>232</v>
      </c>
      <c r="K171" s="168"/>
      <c r="L171" s="168"/>
      <c r="M171" s="168"/>
      <c r="N171" s="168"/>
      <c r="O171" s="168"/>
      <c r="P171" s="168"/>
      <c r="Q171" s="168"/>
      <c r="R171" s="287">
        <v>2</v>
      </c>
      <c r="S171" s="168" t="s">
        <v>232</v>
      </c>
      <c r="T171" s="168"/>
      <c r="U171" s="181"/>
      <c r="V171" s="42">
        <f t="shared" si="11"/>
        <v>171</v>
      </c>
      <c r="W171" s="149" t="str">
        <f>IF(OR(I171="",R171=""),"未入力あり","✔")</f>
        <v>✔</v>
      </c>
      <c r="Y171" s="116"/>
      <c r="Z171" s="194">
        <v>0</v>
      </c>
      <c r="AA171" s="194">
        <v>10</v>
      </c>
      <c r="AB171" s="194">
        <v>0</v>
      </c>
      <c r="AC171" s="194">
        <v>10</v>
      </c>
      <c r="AD171" s="142"/>
    </row>
    <row r="172" spans="1:30" ht="20.100000000000001" customHeight="1" thickBot="1">
      <c r="A172" s="166"/>
      <c r="B172" s="167"/>
      <c r="C172" s="219" t="s">
        <v>372</v>
      </c>
      <c r="D172" s="167"/>
      <c r="E172" s="167"/>
      <c r="F172" s="167"/>
      <c r="G172" s="169"/>
      <c r="H172" s="167"/>
      <c r="I172" s="287">
        <v>0</v>
      </c>
      <c r="J172" s="168" t="s">
        <v>232</v>
      </c>
      <c r="K172" s="168"/>
      <c r="L172" s="168"/>
      <c r="M172" s="168"/>
      <c r="N172" s="168"/>
      <c r="O172" s="168"/>
      <c r="P172" s="168"/>
      <c r="Q172" s="168"/>
      <c r="R172" s="287">
        <v>2</v>
      </c>
      <c r="S172" s="168" t="s">
        <v>232</v>
      </c>
      <c r="T172" s="168"/>
      <c r="U172" s="181"/>
      <c r="V172" s="42">
        <f t="shared" si="11"/>
        <v>172</v>
      </c>
      <c r="W172" s="149" t="str">
        <f>IF(OR(I172="",R172=""),"未入力あり","✔")</f>
        <v>✔</v>
      </c>
      <c r="Y172" s="116"/>
      <c r="Z172" s="194">
        <v>0</v>
      </c>
      <c r="AA172" s="194">
        <v>10</v>
      </c>
      <c r="AB172" s="194">
        <v>0</v>
      </c>
      <c r="AC172" s="194">
        <v>10</v>
      </c>
      <c r="AD172" s="142"/>
    </row>
    <row r="173" spans="1:30" ht="20.100000000000001" customHeight="1" thickBot="1">
      <c r="A173" s="166"/>
      <c r="B173" s="167"/>
      <c r="C173" s="219" t="s">
        <v>373</v>
      </c>
      <c r="D173" s="167"/>
      <c r="E173" s="167"/>
      <c r="F173" s="167"/>
      <c r="G173" s="169"/>
      <c r="H173" s="167"/>
      <c r="I173" s="287">
        <v>0</v>
      </c>
      <c r="J173" s="168" t="s">
        <v>232</v>
      </c>
      <c r="K173" s="168"/>
      <c r="L173" s="168"/>
      <c r="M173" s="168"/>
      <c r="N173" s="168"/>
      <c r="O173" s="168"/>
      <c r="P173" s="168"/>
      <c r="Q173" s="168"/>
      <c r="R173" s="287">
        <v>1</v>
      </c>
      <c r="S173" s="168" t="s">
        <v>232</v>
      </c>
      <c r="T173" s="168"/>
      <c r="U173" s="181"/>
      <c r="V173" s="42">
        <f t="shared" si="11"/>
        <v>173</v>
      </c>
      <c r="W173" s="149" t="str">
        <f t="shared" ref="W173" si="16">IF(OR(I173="",R173=""),"未入力あり","✔")</f>
        <v>✔</v>
      </c>
      <c r="Y173" s="116"/>
      <c r="Z173" s="194">
        <v>0</v>
      </c>
      <c r="AA173" s="194">
        <v>10</v>
      </c>
      <c r="AB173" s="194">
        <v>0</v>
      </c>
      <c r="AC173" s="194">
        <v>10</v>
      </c>
      <c r="AD173" s="142"/>
    </row>
    <row r="174" spans="1:30" ht="20.100000000000001" customHeight="1" thickBot="1">
      <c r="A174" s="166"/>
      <c r="B174" s="167"/>
      <c r="C174" s="219" t="s">
        <v>374</v>
      </c>
      <c r="D174" s="167"/>
      <c r="E174" s="167"/>
      <c r="F174" s="167"/>
      <c r="G174" s="169"/>
      <c r="H174" s="167"/>
      <c r="I174" s="287">
        <v>0</v>
      </c>
      <c r="J174" s="168" t="s">
        <v>232</v>
      </c>
      <c r="K174" s="168"/>
      <c r="L174" s="168"/>
      <c r="M174" s="168"/>
      <c r="N174" s="168"/>
      <c r="O174" s="168"/>
      <c r="P174" s="168"/>
      <c r="Q174" s="168"/>
      <c r="R174" s="287">
        <v>0</v>
      </c>
      <c r="S174" s="168" t="s">
        <v>232</v>
      </c>
      <c r="T174" s="168"/>
      <c r="U174" s="181"/>
      <c r="V174" s="42">
        <f t="shared" si="11"/>
        <v>174</v>
      </c>
      <c r="W174" s="149" t="str">
        <f t="shared" ref="W174:W175" si="17">IF(OR(I174="",R174=""),"未入力あり","✔")</f>
        <v>✔</v>
      </c>
      <c r="Y174" s="116"/>
      <c r="Z174" s="194">
        <v>0</v>
      </c>
      <c r="AA174" s="194">
        <v>10</v>
      </c>
      <c r="AB174" s="194">
        <v>0</v>
      </c>
      <c r="AC174" s="194">
        <v>10</v>
      </c>
      <c r="AD174" s="142"/>
    </row>
    <row r="175" spans="1:30" ht="20.100000000000001" customHeight="1" thickBot="1">
      <c r="A175" s="166"/>
      <c r="B175" s="167"/>
      <c r="C175" s="219" t="s">
        <v>375</v>
      </c>
      <c r="D175" s="167"/>
      <c r="E175" s="167"/>
      <c r="F175" s="167"/>
      <c r="G175" s="169"/>
      <c r="H175" s="167"/>
      <c r="I175" s="287">
        <v>0</v>
      </c>
      <c r="J175" s="168" t="s">
        <v>232</v>
      </c>
      <c r="K175" s="168"/>
      <c r="L175" s="168"/>
      <c r="M175" s="168"/>
      <c r="N175" s="168"/>
      <c r="O175" s="168"/>
      <c r="P175" s="168"/>
      <c r="Q175" s="168"/>
      <c r="R175" s="287">
        <v>1</v>
      </c>
      <c r="S175" s="168" t="s">
        <v>232</v>
      </c>
      <c r="T175" s="168"/>
      <c r="U175" s="181"/>
      <c r="V175" s="42">
        <f t="shared" si="11"/>
        <v>175</v>
      </c>
      <c r="W175" s="149" t="str">
        <f t="shared" si="17"/>
        <v>✔</v>
      </c>
      <c r="Y175" s="116"/>
      <c r="Z175" s="194">
        <v>0</v>
      </c>
      <c r="AA175" s="194">
        <v>10</v>
      </c>
      <c r="AB175" s="194">
        <v>0</v>
      </c>
      <c r="AC175" s="194">
        <v>10</v>
      </c>
      <c r="AD175" s="142"/>
    </row>
    <row r="176" spans="1:30" ht="20.100000000000001" customHeight="1" thickBot="1">
      <c r="A176" s="166"/>
      <c r="B176" s="167"/>
      <c r="C176" s="219" t="s">
        <v>376</v>
      </c>
      <c r="D176" s="167"/>
      <c r="E176" s="167"/>
      <c r="F176" s="167"/>
      <c r="G176" s="169"/>
      <c r="H176" s="167"/>
      <c r="I176" s="287">
        <v>0</v>
      </c>
      <c r="J176" s="168" t="s">
        <v>232</v>
      </c>
      <c r="K176" s="168"/>
      <c r="L176" s="168"/>
      <c r="M176" s="168"/>
      <c r="N176" s="168"/>
      <c r="O176" s="168"/>
      <c r="P176" s="168"/>
      <c r="Q176" s="168"/>
      <c r="R176" s="287">
        <v>0</v>
      </c>
      <c r="S176" s="168" t="s">
        <v>232</v>
      </c>
      <c r="T176" s="168"/>
      <c r="U176" s="181"/>
      <c r="V176" s="42">
        <f t="shared" si="11"/>
        <v>176</v>
      </c>
      <c r="W176" s="149" t="str">
        <f>IF(OR(I176="",R176=""),"未入力あり","✔")</f>
        <v>✔</v>
      </c>
      <c r="Y176" s="116"/>
      <c r="Z176" s="194">
        <v>0</v>
      </c>
      <c r="AA176" s="194">
        <v>10</v>
      </c>
      <c r="AB176" s="194">
        <v>0</v>
      </c>
      <c r="AC176" s="194">
        <v>10</v>
      </c>
      <c r="AD176" s="142"/>
    </row>
    <row r="177" spans="1:30" ht="20.100000000000001" customHeight="1">
      <c r="A177" s="166"/>
      <c r="B177" s="167"/>
      <c r="C177" s="167"/>
      <c r="D177" s="167"/>
      <c r="E177" s="167"/>
      <c r="F177" s="167"/>
      <c r="G177" s="169"/>
      <c r="H177" s="167"/>
      <c r="I177" s="218"/>
      <c r="J177" s="168"/>
      <c r="K177" s="168"/>
      <c r="L177" s="168"/>
      <c r="M177" s="168"/>
      <c r="N177" s="168"/>
      <c r="O177" s="168"/>
      <c r="P177" s="168"/>
      <c r="Q177" s="168"/>
      <c r="R177" s="218"/>
      <c r="S177" s="168"/>
      <c r="T177" s="168"/>
      <c r="U177" s="181"/>
      <c r="V177" s="42">
        <f t="shared" si="11"/>
        <v>177</v>
      </c>
      <c r="Y177" s="116"/>
      <c r="Z177" s="142"/>
      <c r="AA177" s="142"/>
      <c r="AB177" s="142"/>
      <c r="AC177" s="142"/>
      <c r="AD177" s="142"/>
    </row>
    <row r="178" spans="1:30" ht="20.100000000000001" customHeight="1">
      <c r="A178" s="166"/>
      <c r="B178" s="167" t="s">
        <v>377</v>
      </c>
      <c r="C178" s="167"/>
      <c r="D178" s="167"/>
      <c r="E178" s="167"/>
      <c r="F178" s="168"/>
      <c r="G178" s="169"/>
      <c r="H178" s="182"/>
      <c r="I178" s="187" t="s">
        <v>265</v>
      </c>
      <c r="J178" s="168"/>
      <c r="K178" s="168"/>
      <c r="L178" s="168"/>
      <c r="M178" s="168"/>
      <c r="N178" s="168"/>
      <c r="O178" s="168"/>
      <c r="P178" s="168"/>
      <c r="Q178" s="168"/>
      <c r="R178" s="187" t="s">
        <v>266</v>
      </c>
      <c r="S178" s="168"/>
      <c r="T178" s="168"/>
      <c r="U178" s="181"/>
      <c r="V178" s="42">
        <f t="shared" si="11"/>
        <v>178</v>
      </c>
      <c r="Y178" s="116"/>
      <c r="Z178" s="142"/>
      <c r="AA178" s="142"/>
      <c r="AB178" s="142"/>
      <c r="AC178" s="142"/>
      <c r="AD178" s="142"/>
    </row>
    <row r="179" spans="1:30" ht="20.100000000000001" customHeight="1" thickBot="1">
      <c r="A179" s="166"/>
      <c r="B179" s="167"/>
      <c r="C179" s="167"/>
      <c r="D179" s="167"/>
      <c r="E179" s="167"/>
      <c r="F179" s="168"/>
      <c r="G179" s="169"/>
      <c r="H179" s="182"/>
      <c r="I179" s="187" t="s">
        <v>268</v>
      </c>
      <c r="J179" s="168"/>
      <c r="K179" s="168"/>
      <c r="L179" s="168"/>
      <c r="M179" s="168"/>
      <c r="N179" s="168"/>
      <c r="O179" s="168"/>
      <c r="P179" s="168"/>
      <c r="Q179" s="168"/>
      <c r="S179" s="168"/>
      <c r="T179" s="168"/>
      <c r="U179" s="181"/>
      <c r="V179" s="42">
        <f t="shared" si="11"/>
        <v>179</v>
      </c>
      <c r="Y179" s="116"/>
      <c r="Z179" s="142"/>
      <c r="AA179" s="142"/>
      <c r="AB179" s="142"/>
      <c r="AC179" s="142"/>
      <c r="AD179" s="142"/>
    </row>
    <row r="180" spans="1:30" ht="19.5" customHeight="1" thickBot="1">
      <c r="A180" s="166"/>
      <c r="B180" s="167"/>
      <c r="C180" s="167" t="s">
        <v>378</v>
      </c>
      <c r="D180" s="167"/>
      <c r="E180" s="167"/>
      <c r="F180" s="167"/>
      <c r="G180" s="167"/>
      <c r="H180" s="220"/>
      <c r="I180" s="287">
        <v>0</v>
      </c>
      <c r="J180" s="168" t="s">
        <v>232</v>
      </c>
      <c r="K180" s="168"/>
      <c r="L180" s="168"/>
      <c r="M180" s="168"/>
      <c r="N180" s="168"/>
      <c r="O180" s="168"/>
      <c r="P180" s="168"/>
      <c r="Q180" s="168"/>
      <c r="R180" s="287">
        <v>0</v>
      </c>
      <c r="S180" s="168" t="s">
        <v>232</v>
      </c>
      <c r="T180" s="168"/>
      <c r="U180" s="181"/>
      <c r="V180" s="42">
        <f t="shared" si="11"/>
        <v>180</v>
      </c>
      <c r="W180" s="149" t="str">
        <f t="shared" ref="W180:W192" si="18">IF(OR(I180="",R180=""),"未入力あり","✔")</f>
        <v>✔</v>
      </c>
      <c r="Y180" s="116"/>
      <c r="Z180" s="194">
        <v>0</v>
      </c>
      <c r="AA180" s="194">
        <v>10</v>
      </c>
      <c r="AB180" s="194">
        <v>0</v>
      </c>
      <c r="AC180" s="194">
        <v>10</v>
      </c>
      <c r="AD180" s="142"/>
    </row>
    <row r="181" spans="1:30" ht="19.5" customHeight="1" thickBot="1">
      <c r="A181" s="166"/>
      <c r="B181" s="167"/>
      <c r="C181" s="167" t="s">
        <v>379</v>
      </c>
      <c r="D181" s="167"/>
      <c r="E181" s="167"/>
      <c r="F181" s="168"/>
      <c r="G181" s="169"/>
      <c r="H181" s="197"/>
      <c r="I181" s="287">
        <v>0</v>
      </c>
      <c r="J181" s="168" t="s">
        <v>232</v>
      </c>
      <c r="K181" s="168"/>
      <c r="L181" s="168"/>
      <c r="M181" s="168"/>
      <c r="N181" s="168"/>
      <c r="O181" s="168"/>
      <c r="P181" s="168"/>
      <c r="Q181" s="168"/>
      <c r="R181" s="287">
        <v>0</v>
      </c>
      <c r="S181" s="168" t="s">
        <v>232</v>
      </c>
      <c r="T181" s="168"/>
      <c r="U181" s="181"/>
      <c r="V181" s="42">
        <f t="shared" si="11"/>
        <v>181</v>
      </c>
      <c r="W181" s="149" t="str">
        <f t="shared" si="18"/>
        <v>✔</v>
      </c>
      <c r="Y181" s="116"/>
      <c r="Z181" s="194">
        <v>0</v>
      </c>
      <c r="AA181" s="194">
        <v>10</v>
      </c>
      <c r="AB181" s="194">
        <v>0</v>
      </c>
      <c r="AC181" s="194">
        <v>10</v>
      </c>
      <c r="AD181" s="142"/>
    </row>
    <row r="182" spans="1:30" ht="19.5" customHeight="1" thickBot="1">
      <c r="A182" s="166"/>
      <c r="B182" s="167"/>
      <c r="C182" s="167" t="s">
        <v>380</v>
      </c>
      <c r="D182" s="167"/>
      <c r="E182" s="167"/>
      <c r="F182" s="168"/>
      <c r="G182" s="169"/>
      <c r="H182" s="221"/>
      <c r="I182" s="287">
        <v>0</v>
      </c>
      <c r="J182" s="168" t="s">
        <v>232</v>
      </c>
      <c r="K182" s="168"/>
      <c r="L182" s="168"/>
      <c r="M182" s="168"/>
      <c r="N182" s="168"/>
      <c r="O182" s="168"/>
      <c r="P182" s="168"/>
      <c r="Q182" s="168"/>
      <c r="R182" s="287">
        <v>3</v>
      </c>
      <c r="S182" s="168" t="s">
        <v>232</v>
      </c>
      <c r="T182" s="168"/>
      <c r="U182" s="181"/>
      <c r="V182" s="42">
        <f t="shared" si="11"/>
        <v>182</v>
      </c>
      <c r="W182" s="149" t="str">
        <f t="shared" si="18"/>
        <v>✔</v>
      </c>
      <c r="Y182" s="116"/>
      <c r="Z182" s="194">
        <v>0</v>
      </c>
      <c r="AA182" s="194">
        <v>10</v>
      </c>
      <c r="AB182" s="194">
        <v>0</v>
      </c>
      <c r="AC182" s="194">
        <v>10</v>
      </c>
      <c r="AD182" s="142"/>
    </row>
    <row r="183" spans="1:30" ht="19.5" customHeight="1" thickBot="1">
      <c r="A183" s="166"/>
      <c r="B183" s="167"/>
      <c r="C183" s="167" t="s">
        <v>381</v>
      </c>
      <c r="D183" s="169"/>
      <c r="E183" s="169"/>
      <c r="F183" s="169"/>
      <c r="G183" s="169"/>
      <c r="H183" s="222"/>
      <c r="I183" s="287">
        <v>0</v>
      </c>
      <c r="J183" s="168" t="s">
        <v>232</v>
      </c>
      <c r="K183" s="168"/>
      <c r="L183" s="168"/>
      <c r="M183" s="168"/>
      <c r="N183" s="168"/>
      <c r="O183" s="168"/>
      <c r="P183" s="168"/>
      <c r="Q183" s="168"/>
      <c r="R183" s="287">
        <v>0</v>
      </c>
      <c r="S183" s="168" t="s">
        <v>232</v>
      </c>
      <c r="T183" s="168"/>
      <c r="U183" s="181"/>
      <c r="V183" s="42">
        <f t="shared" si="11"/>
        <v>183</v>
      </c>
      <c r="W183" s="149" t="str">
        <f t="shared" si="18"/>
        <v>✔</v>
      </c>
      <c r="Y183" s="116"/>
      <c r="Z183" s="194">
        <v>0</v>
      </c>
      <c r="AA183" s="194">
        <v>10</v>
      </c>
      <c r="AB183" s="194">
        <v>0</v>
      </c>
      <c r="AC183" s="194">
        <v>10</v>
      </c>
      <c r="AD183" s="142"/>
    </row>
    <row r="184" spans="1:30" ht="39" customHeight="1" thickBot="1">
      <c r="A184" s="166"/>
      <c r="B184" s="167"/>
      <c r="C184" s="1229" t="s">
        <v>382</v>
      </c>
      <c r="D184" s="1229"/>
      <c r="E184" s="1229"/>
      <c r="F184" s="1229"/>
      <c r="G184" s="1229"/>
      <c r="H184" s="1233"/>
      <c r="I184" s="287">
        <v>0</v>
      </c>
      <c r="J184" s="168" t="s">
        <v>232</v>
      </c>
      <c r="K184" s="168"/>
      <c r="L184" s="168"/>
      <c r="M184" s="168"/>
      <c r="N184" s="168"/>
      <c r="O184" s="168"/>
      <c r="P184" s="168"/>
      <c r="Q184" s="168"/>
      <c r="R184" s="287">
        <v>0</v>
      </c>
      <c r="S184" s="168" t="s">
        <v>232</v>
      </c>
      <c r="T184" s="168"/>
      <c r="U184" s="181"/>
      <c r="V184" s="42">
        <f t="shared" si="11"/>
        <v>184</v>
      </c>
      <c r="W184" s="149" t="str">
        <f t="shared" si="18"/>
        <v>✔</v>
      </c>
      <c r="Y184" s="116"/>
      <c r="Z184" s="194">
        <v>0</v>
      </c>
      <c r="AA184" s="194">
        <v>10</v>
      </c>
      <c r="AB184" s="194">
        <v>0</v>
      </c>
      <c r="AC184" s="206">
        <v>20</v>
      </c>
      <c r="AD184" s="142"/>
    </row>
    <row r="185" spans="1:30" ht="19.5" customHeight="1" thickBot="1">
      <c r="A185" s="166"/>
      <c r="B185" s="167"/>
      <c r="C185" s="167" t="s">
        <v>383</v>
      </c>
      <c r="D185" s="169"/>
      <c r="E185" s="169"/>
      <c r="F185" s="169"/>
      <c r="G185" s="169"/>
      <c r="H185" s="222"/>
      <c r="I185" s="287">
        <v>0</v>
      </c>
      <c r="J185" s="168" t="s">
        <v>232</v>
      </c>
      <c r="K185" s="168"/>
      <c r="L185" s="168"/>
      <c r="M185" s="168"/>
      <c r="N185" s="168"/>
      <c r="O185" s="168"/>
      <c r="P185" s="168"/>
      <c r="Q185" s="168"/>
      <c r="R185" s="287">
        <v>2</v>
      </c>
      <c r="S185" s="168" t="s">
        <v>232</v>
      </c>
      <c r="T185" s="168"/>
      <c r="U185" s="181"/>
      <c r="V185" s="42">
        <f t="shared" si="11"/>
        <v>185</v>
      </c>
      <c r="W185" s="149" t="str">
        <f t="shared" si="18"/>
        <v>✔</v>
      </c>
      <c r="Y185" s="116"/>
      <c r="Z185" s="194">
        <v>0</v>
      </c>
      <c r="AA185" s="194">
        <v>10</v>
      </c>
      <c r="AB185" s="194">
        <v>0</v>
      </c>
      <c r="AC185" s="194">
        <v>10</v>
      </c>
      <c r="AD185" s="142"/>
    </row>
    <row r="186" spans="1:30" ht="19.5" customHeight="1" thickBot="1">
      <c r="A186" s="166"/>
      <c r="B186" s="167"/>
      <c r="C186" s="167" t="s">
        <v>384</v>
      </c>
      <c r="D186" s="169"/>
      <c r="E186" s="169"/>
      <c r="F186" s="169"/>
      <c r="G186" s="169"/>
      <c r="H186" s="222"/>
      <c r="I186" s="287">
        <v>0</v>
      </c>
      <c r="J186" s="168" t="s">
        <v>232</v>
      </c>
      <c r="K186" s="168"/>
      <c r="L186" s="168"/>
      <c r="M186" s="168"/>
      <c r="N186" s="168"/>
      <c r="O186" s="168"/>
      <c r="P186" s="168"/>
      <c r="Q186" s="168"/>
      <c r="R186" s="287">
        <v>3</v>
      </c>
      <c r="S186" s="168" t="s">
        <v>232</v>
      </c>
      <c r="T186" s="168"/>
      <c r="U186" s="181"/>
      <c r="V186" s="42">
        <f t="shared" si="11"/>
        <v>186</v>
      </c>
      <c r="W186" s="149" t="str">
        <f t="shared" si="18"/>
        <v>✔</v>
      </c>
      <c r="Y186" s="116"/>
      <c r="Z186" s="194">
        <v>0</v>
      </c>
      <c r="AA186" s="194">
        <v>10</v>
      </c>
      <c r="AB186" s="194">
        <v>0</v>
      </c>
      <c r="AC186" s="194">
        <v>10</v>
      </c>
      <c r="AD186" s="142"/>
    </row>
    <row r="187" spans="1:30" ht="19.5" customHeight="1" thickBot="1">
      <c r="A187" s="166"/>
      <c r="B187" s="167"/>
      <c r="C187" s="167" t="s">
        <v>385</v>
      </c>
      <c r="D187" s="167"/>
      <c r="E187" s="167"/>
      <c r="F187" s="168"/>
      <c r="G187" s="169"/>
      <c r="H187" s="197"/>
      <c r="I187" s="287">
        <v>0.1</v>
      </c>
      <c r="J187" s="168" t="s">
        <v>232</v>
      </c>
      <c r="K187" s="168"/>
      <c r="L187" s="168"/>
      <c r="M187" s="168"/>
      <c r="N187" s="168"/>
      <c r="O187" s="168"/>
      <c r="P187" s="168"/>
      <c r="Q187" s="168"/>
      <c r="R187" s="287">
        <v>0</v>
      </c>
      <c r="S187" s="168" t="s">
        <v>232</v>
      </c>
      <c r="T187" s="168"/>
      <c r="U187" s="181"/>
      <c r="V187" s="42">
        <f t="shared" si="11"/>
        <v>187</v>
      </c>
      <c r="W187" s="149" t="str">
        <f t="shared" si="18"/>
        <v>✔</v>
      </c>
      <c r="Y187" s="116"/>
      <c r="Z187" s="194">
        <v>0</v>
      </c>
      <c r="AA187" s="194">
        <v>10</v>
      </c>
      <c r="AB187" s="194">
        <v>0</v>
      </c>
      <c r="AC187" s="194">
        <v>10</v>
      </c>
      <c r="AD187" s="142"/>
    </row>
    <row r="188" spans="1:30" ht="19.5" customHeight="1" thickBot="1">
      <c r="A188" s="166"/>
      <c r="B188" s="167"/>
      <c r="C188" s="167" t="s">
        <v>386</v>
      </c>
      <c r="D188" s="167"/>
      <c r="E188" s="167"/>
      <c r="F188" s="168"/>
      <c r="G188" s="169"/>
      <c r="H188" s="197"/>
      <c r="I188" s="287">
        <v>0</v>
      </c>
      <c r="J188" s="168" t="s">
        <v>232</v>
      </c>
      <c r="K188" s="168"/>
      <c r="L188" s="168"/>
      <c r="M188" s="168"/>
      <c r="N188" s="168"/>
      <c r="O188" s="168"/>
      <c r="P188" s="168"/>
      <c r="Q188" s="168"/>
      <c r="R188" s="287">
        <v>8</v>
      </c>
      <c r="S188" s="168" t="s">
        <v>232</v>
      </c>
      <c r="T188" s="168"/>
      <c r="U188" s="181"/>
      <c r="V188" s="42">
        <f t="shared" si="11"/>
        <v>188</v>
      </c>
      <c r="W188" s="149" t="str">
        <f t="shared" si="18"/>
        <v>✔</v>
      </c>
      <c r="Y188" s="116"/>
      <c r="Z188" s="194">
        <v>0</v>
      </c>
      <c r="AA188" s="194">
        <v>10</v>
      </c>
      <c r="AB188" s="194">
        <v>0</v>
      </c>
      <c r="AC188" s="206">
        <v>20</v>
      </c>
      <c r="AD188" s="142"/>
    </row>
    <row r="189" spans="1:30" ht="19.5" customHeight="1" thickBot="1">
      <c r="A189" s="166"/>
      <c r="B189" s="167"/>
      <c r="C189" s="223" t="s">
        <v>387</v>
      </c>
      <c r="D189" s="167"/>
      <c r="E189" s="167"/>
      <c r="F189" s="168"/>
      <c r="G189" s="169"/>
      <c r="H189" s="197"/>
      <c r="I189" s="287">
        <v>0</v>
      </c>
      <c r="J189" s="168" t="s">
        <v>232</v>
      </c>
      <c r="K189" s="168"/>
      <c r="L189" s="168"/>
      <c r="M189" s="168"/>
      <c r="N189" s="168"/>
      <c r="O189" s="168"/>
      <c r="P189" s="168"/>
      <c r="Q189" s="168"/>
      <c r="R189" s="287">
        <v>0</v>
      </c>
      <c r="S189" s="168" t="s">
        <v>232</v>
      </c>
      <c r="T189" s="168"/>
      <c r="U189" s="181"/>
      <c r="V189" s="42">
        <f t="shared" si="11"/>
        <v>189</v>
      </c>
      <c r="W189" s="149" t="str">
        <f t="shared" si="18"/>
        <v>✔</v>
      </c>
      <c r="Y189" s="116"/>
      <c r="Z189" s="194">
        <v>0</v>
      </c>
      <c r="AA189" s="194">
        <v>10</v>
      </c>
      <c r="AB189" s="194">
        <v>0</v>
      </c>
      <c r="AC189" s="194">
        <v>10</v>
      </c>
      <c r="AD189" s="142"/>
    </row>
    <row r="190" spans="1:30" ht="19.5" customHeight="1" thickBot="1">
      <c r="A190" s="166"/>
      <c r="B190" s="167"/>
      <c r="C190" s="167" t="s">
        <v>388</v>
      </c>
      <c r="D190" s="167"/>
      <c r="E190" s="167"/>
      <c r="F190" s="168"/>
      <c r="G190" s="169"/>
      <c r="H190" s="197"/>
      <c r="I190" s="287">
        <v>0</v>
      </c>
      <c r="J190" s="168" t="s">
        <v>232</v>
      </c>
      <c r="K190" s="168"/>
      <c r="L190" s="168"/>
      <c r="M190" s="168"/>
      <c r="N190" s="168"/>
      <c r="O190" s="168"/>
      <c r="P190" s="168"/>
      <c r="Q190" s="168"/>
      <c r="R190" s="287">
        <v>0</v>
      </c>
      <c r="S190" s="168" t="s">
        <v>232</v>
      </c>
      <c r="T190" s="168"/>
      <c r="U190" s="181"/>
      <c r="V190" s="42">
        <f t="shared" si="11"/>
        <v>190</v>
      </c>
      <c r="W190" s="149" t="str">
        <f t="shared" si="18"/>
        <v>✔</v>
      </c>
      <c r="Y190" s="116"/>
      <c r="Z190" s="194">
        <v>0</v>
      </c>
      <c r="AA190" s="194">
        <v>10</v>
      </c>
      <c r="AB190" s="194">
        <v>0</v>
      </c>
      <c r="AC190" s="194">
        <v>10</v>
      </c>
      <c r="AD190" s="142"/>
    </row>
    <row r="191" spans="1:30" ht="39" customHeight="1" thickBot="1">
      <c r="A191" s="166"/>
      <c r="B191" s="167"/>
      <c r="C191" s="1229" t="s">
        <v>389</v>
      </c>
      <c r="D191" s="1229"/>
      <c r="E191" s="1229"/>
      <c r="F191" s="1229"/>
      <c r="G191" s="1229"/>
      <c r="H191" s="1233"/>
      <c r="I191" s="287">
        <v>0</v>
      </c>
      <c r="J191" s="168" t="s">
        <v>232</v>
      </c>
      <c r="K191" s="168"/>
      <c r="L191" s="168"/>
      <c r="M191" s="168"/>
      <c r="N191" s="168"/>
      <c r="O191" s="168"/>
      <c r="P191" s="168"/>
      <c r="Q191" s="168"/>
      <c r="R191" s="287">
        <v>0</v>
      </c>
      <c r="S191" s="168" t="s">
        <v>232</v>
      </c>
      <c r="T191" s="168"/>
      <c r="U191" s="181"/>
      <c r="V191" s="42">
        <f t="shared" si="11"/>
        <v>191</v>
      </c>
      <c r="W191" s="149" t="str">
        <f t="shared" si="18"/>
        <v>✔</v>
      </c>
      <c r="Y191" s="116"/>
      <c r="Z191" s="194">
        <v>0</v>
      </c>
      <c r="AA191" s="194">
        <v>10</v>
      </c>
      <c r="AB191" s="194">
        <v>0</v>
      </c>
      <c r="AC191" s="194">
        <v>10</v>
      </c>
      <c r="AD191" s="142"/>
    </row>
    <row r="192" spans="1:30" ht="19.5" customHeight="1" thickBot="1">
      <c r="A192" s="166"/>
      <c r="B192" s="167"/>
      <c r="C192" s="167" t="s">
        <v>390</v>
      </c>
      <c r="D192" s="167"/>
      <c r="E192" s="167"/>
      <c r="F192" s="168"/>
      <c r="G192" s="169"/>
      <c r="H192" s="197"/>
      <c r="I192" s="287">
        <v>2.8</v>
      </c>
      <c r="J192" s="168" t="s">
        <v>232</v>
      </c>
      <c r="K192" s="168"/>
      <c r="L192" s="168"/>
      <c r="M192" s="168"/>
      <c r="N192" s="168"/>
      <c r="O192" s="168"/>
      <c r="P192" s="168"/>
      <c r="Q192" s="168"/>
      <c r="R192" s="287">
        <v>4</v>
      </c>
      <c r="S192" s="168" t="s">
        <v>232</v>
      </c>
      <c r="T192" s="168"/>
      <c r="U192" s="181"/>
      <c r="V192" s="42">
        <f t="shared" si="11"/>
        <v>192</v>
      </c>
      <c r="W192" s="149" t="str">
        <f t="shared" si="18"/>
        <v>✔</v>
      </c>
      <c r="Y192" s="116"/>
      <c r="Z192" s="194">
        <v>0</v>
      </c>
      <c r="AA192" s="194">
        <v>10</v>
      </c>
      <c r="AB192" s="194">
        <v>0</v>
      </c>
      <c r="AC192" s="206">
        <v>30</v>
      </c>
      <c r="AD192" s="142"/>
    </row>
    <row r="193" spans="1:30" ht="19.5" customHeight="1" thickBot="1">
      <c r="A193" s="166"/>
      <c r="B193" s="167"/>
      <c r="C193" s="159" t="s">
        <v>391</v>
      </c>
      <c r="D193" s="159"/>
      <c r="E193" s="159"/>
      <c r="F193" s="160"/>
      <c r="G193" s="161"/>
      <c r="H193" s="224"/>
      <c r="I193" s="287">
        <v>0</v>
      </c>
      <c r="J193" s="168" t="s">
        <v>232</v>
      </c>
      <c r="K193" s="168"/>
      <c r="L193" s="168"/>
      <c r="M193" s="168"/>
      <c r="N193" s="168"/>
      <c r="O193" s="168"/>
      <c r="P193" s="168"/>
      <c r="Q193" s="168"/>
      <c r="R193" s="287">
        <v>0</v>
      </c>
      <c r="S193" s="168" t="s">
        <v>232</v>
      </c>
      <c r="T193" s="168"/>
      <c r="U193" s="181"/>
      <c r="V193" s="42">
        <f t="shared" si="11"/>
        <v>193</v>
      </c>
      <c r="W193" s="149" t="str">
        <f t="shared" ref="W193" si="19">IF(OR(I193="",R193=""),"未入力あり","✔")</f>
        <v>✔</v>
      </c>
      <c r="Y193" s="116"/>
      <c r="Z193" s="194">
        <v>0</v>
      </c>
      <c r="AA193" s="194">
        <v>10</v>
      </c>
      <c r="AB193" s="194">
        <v>0</v>
      </c>
      <c r="AC193" s="194">
        <v>10</v>
      </c>
      <c r="AD193" s="142"/>
    </row>
    <row r="194" spans="1:30" ht="20.100000000000001" customHeight="1">
      <c r="A194" s="166"/>
      <c r="B194" s="167"/>
      <c r="C194" s="159"/>
      <c r="D194" s="159"/>
      <c r="E194" s="159"/>
      <c r="F194" s="160"/>
      <c r="G194" s="161"/>
      <c r="H194" s="224"/>
      <c r="I194" s="218"/>
      <c r="J194" s="168"/>
      <c r="K194" s="168"/>
      <c r="L194" s="168"/>
      <c r="M194" s="168"/>
      <c r="N194" s="168"/>
      <c r="O194" s="168"/>
      <c r="P194" s="168"/>
      <c r="Q194" s="168"/>
      <c r="R194" s="218"/>
      <c r="S194" s="168"/>
      <c r="T194" s="168"/>
      <c r="U194" s="181"/>
      <c r="V194" s="42">
        <f t="shared" si="11"/>
        <v>194</v>
      </c>
      <c r="Y194" s="116"/>
      <c r="Z194" s="142"/>
      <c r="AA194" s="142"/>
      <c r="AB194" s="142"/>
      <c r="AC194" s="142"/>
      <c r="AD194" s="142"/>
    </row>
    <row r="195" spans="1:30" ht="20.100000000000001" customHeight="1" thickBot="1">
      <c r="A195" s="166"/>
      <c r="B195" s="167" t="s">
        <v>392</v>
      </c>
      <c r="C195" s="167"/>
      <c r="D195" s="167"/>
      <c r="E195" s="167"/>
      <c r="F195" s="168"/>
      <c r="G195" s="169"/>
      <c r="H195" s="182"/>
      <c r="I195" s="225"/>
      <c r="J195" s="168"/>
      <c r="K195" s="168"/>
      <c r="L195" s="168"/>
      <c r="M195" s="168"/>
      <c r="N195" s="168"/>
      <c r="O195" s="168"/>
      <c r="P195" s="168"/>
      <c r="Q195" s="168"/>
      <c r="R195" s="225"/>
      <c r="S195" s="168"/>
      <c r="T195" s="168"/>
      <c r="U195" s="181"/>
      <c r="V195" s="42">
        <f t="shared" si="11"/>
        <v>195</v>
      </c>
      <c r="Y195" s="116"/>
      <c r="Z195" s="142"/>
      <c r="AA195" s="142"/>
      <c r="AB195" s="142"/>
      <c r="AC195" s="142"/>
      <c r="AD195" s="142"/>
    </row>
    <row r="196" spans="1:30" ht="19.5" customHeight="1" thickBot="1">
      <c r="A196" s="166"/>
      <c r="B196" s="167"/>
      <c r="C196" s="167" t="s">
        <v>393</v>
      </c>
      <c r="D196" s="167"/>
      <c r="E196" s="167"/>
      <c r="F196" s="168"/>
      <c r="G196" s="169"/>
      <c r="H196" s="182"/>
      <c r="I196" s="287">
        <v>2.8</v>
      </c>
      <c r="J196" s="168" t="s">
        <v>232</v>
      </c>
      <c r="K196" s="168"/>
      <c r="L196" s="168"/>
      <c r="M196" s="168"/>
      <c r="N196" s="168"/>
      <c r="O196" s="168"/>
      <c r="P196" s="168"/>
      <c r="Q196" s="168"/>
      <c r="R196" s="287">
        <v>4</v>
      </c>
      <c r="S196" s="168" t="s">
        <v>232</v>
      </c>
      <c r="T196" s="168"/>
      <c r="U196" s="181"/>
      <c r="V196" s="42">
        <f t="shared" si="11"/>
        <v>196</v>
      </c>
      <c r="W196" s="149" t="str">
        <f>IF(OR(I196="",R196=""),"未入力あり","✔")</f>
        <v>✔</v>
      </c>
      <c r="Y196" s="116"/>
      <c r="Z196" s="194">
        <v>0</v>
      </c>
      <c r="AA196" s="206">
        <v>10</v>
      </c>
      <c r="AB196" s="194">
        <v>0</v>
      </c>
      <c r="AC196" s="206">
        <v>20</v>
      </c>
      <c r="AD196" s="142"/>
    </row>
    <row r="197" spans="1:30" ht="20.100000000000001" customHeight="1" thickBot="1">
      <c r="A197" s="166"/>
      <c r="B197" s="167"/>
      <c r="C197" s="167" t="s">
        <v>394</v>
      </c>
      <c r="D197" s="167"/>
      <c r="E197" s="167"/>
      <c r="F197" s="168"/>
      <c r="G197" s="169"/>
      <c r="H197" s="226"/>
      <c r="I197" s="287">
        <v>0</v>
      </c>
      <c r="J197" s="168" t="s">
        <v>232</v>
      </c>
      <c r="K197" s="168"/>
      <c r="L197" s="168"/>
      <c r="M197" s="168"/>
      <c r="N197" s="168"/>
      <c r="O197" s="168"/>
      <c r="P197" s="168"/>
      <c r="Q197" s="168"/>
      <c r="R197" s="287">
        <v>0</v>
      </c>
      <c r="S197" s="168" t="s">
        <v>232</v>
      </c>
      <c r="T197" s="168"/>
      <c r="U197" s="181"/>
      <c r="V197" s="42">
        <f t="shared" si="11"/>
        <v>197</v>
      </c>
      <c r="W197" s="149" t="str">
        <f>IF(OR(I197="",R197=""),"未入力あり","✔")</f>
        <v>✔</v>
      </c>
      <c r="Y197" s="116"/>
      <c r="Z197" s="194">
        <v>0</v>
      </c>
      <c r="AA197" s="194">
        <v>10</v>
      </c>
      <c r="AB197" s="194">
        <v>0</v>
      </c>
      <c r="AC197" s="194">
        <v>10</v>
      </c>
      <c r="AD197" s="142"/>
    </row>
    <row r="198" spans="1:30" ht="20.100000000000001" customHeight="1" thickBot="1">
      <c r="A198" s="166"/>
      <c r="B198" s="167"/>
      <c r="C198" s="204" t="s">
        <v>395</v>
      </c>
      <c r="D198" s="167"/>
      <c r="E198" s="167"/>
      <c r="F198" s="168"/>
      <c r="G198" s="169"/>
      <c r="H198" s="226"/>
      <c r="I198" s="287">
        <v>0</v>
      </c>
      <c r="J198" s="168" t="s">
        <v>232</v>
      </c>
      <c r="K198" s="168"/>
      <c r="L198" s="168"/>
      <c r="M198" s="168"/>
      <c r="N198" s="168"/>
      <c r="O198" s="168"/>
      <c r="P198" s="168"/>
      <c r="Q198" s="168"/>
      <c r="R198" s="287">
        <v>1</v>
      </c>
      <c r="S198" s="168" t="s">
        <v>232</v>
      </c>
      <c r="T198" s="168"/>
      <c r="U198" s="181"/>
      <c r="V198" s="42">
        <f t="shared" si="11"/>
        <v>198</v>
      </c>
      <c r="W198" s="149" t="str">
        <f>IF(OR(I198="",R198=""),"未入力あり","✔")</f>
        <v>✔</v>
      </c>
      <c r="Y198" s="116"/>
      <c r="Z198" s="194">
        <v>0</v>
      </c>
      <c r="AA198" s="194">
        <v>10</v>
      </c>
      <c r="AB198" s="194">
        <v>0</v>
      </c>
      <c r="AC198" s="206">
        <v>20</v>
      </c>
      <c r="AD198" s="142"/>
    </row>
    <row r="199" spans="1:30" ht="20.100000000000001" customHeight="1" thickBot="1">
      <c r="A199" s="166" t="s">
        <v>396</v>
      </c>
      <c r="B199" s="167"/>
      <c r="C199" s="167"/>
      <c r="D199" s="167"/>
      <c r="E199" s="167"/>
      <c r="F199" s="168"/>
      <c r="G199" s="169"/>
      <c r="H199" s="182"/>
      <c r="I199" s="187"/>
      <c r="J199" s="5"/>
      <c r="K199" s="5"/>
      <c r="L199" s="5"/>
      <c r="M199" s="5"/>
      <c r="N199" s="5"/>
      <c r="O199" s="5"/>
      <c r="P199" s="5"/>
      <c r="Q199" s="5"/>
      <c r="R199" s="187"/>
      <c r="S199" s="5"/>
      <c r="T199" s="168"/>
      <c r="U199" s="181"/>
      <c r="V199" s="42">
        <f t="shared" si="11"/>
        <v>199</v>
      </c>
      <c r="Y199" s="116"/>
      <c r="Z199" s="142"/>
      <c r="AA199" s="142"/>
      <c r="AB199" s="142"/>
      <c r="AC199" s="142"/>
      <c r="AD199" s="142"/>
    </row>
    <row r="200" spans="1:30" ht="20.100000000000001" customHeight="1" thickBot="1">
      <c r="A200" s="166"/>
      <c r="B200" s="167" t="s">
        <v>397</v>
      </c>
      <c r="C200" s="167"/>
      <c r="D200" s="167"/>
      <c r="E200" s="167"/>
      <c r="F200" s="168"/>
      <c r="G200" s="169"/>
      <c r="H200" s="182"/>
      <c r="I200" s="187"/>
      <c r="J200" s="5"/>
      <c r="K200" s="5"/>
      <c r="L200" s="5"/>
      <c r="M200" s="5"/>
      <c r="N200" s="5"/>
      <c r="O200" s="5"/>
      <c r="P200" s="5"/>
      <c r="Q200" s="5"/>
      <c r="R200" s="2" t="s">
        <v>1836</v>
      </c>
      <c r="S200" s="190" t="s">
        <v>398</v>
      </c>
      <c r="T200" s="168"/>
      <c r="U200" s="181"/>
      <c r="V200" s="42">
        <f t="shared" si="11"/>
        <v>200</v>
      </c>
      <c r="W200" s="149" t="str">
        <f>IF(R200="","未入力あり","✔")</f>
        <v>✔</v>
      </c>
      <c r="Y200" s="116"/>
      <c r="Z200" s="142"/>
      <c r="AA200" s="142"/>
      <c r="AB200" s="142"/>
      <c r="AC200" s="142"/>
      <c r="AD200" s="142"/>
    </row>
    <row r="201" spans="1:30" ht="20.100000000000001" customHeight="1" thickBot="1">
      <c r="A201" s="166"/>
      <c r="B201" s="167" t="s">
        <v>399</v>
      </c>
      <c r="C201" s="167"/>
      <c r="D201" s="167"/>
      <c r="E201" s="167"/>
      <c r="F201" s="168"/>
      <c r="G201" s="169"/>
      <c r="H201" s="227"/>
      <c r="I201" s="187"/>
      <c r="J201" s="5"/>
      <c r="K201" s="5"/>
      <c r="L201" s="5"/>
      <c r="M201" s="5"/>
      <c r="N201" s="5"/>
      <c r="O201" s="5"/>
      <c r="P201" s="5"/>
      <c r="Q201" s="5"/>
      <c r="R201" s="187"/>
      <c r="S201" s="5"/>
      <c r="T201" s="168"/>
      <c r="U201" s="181"/>
      <c r="V201" s="42">
        <f t="shared" si="11"/>
        <v>201</v>
      </c>
      <c r="Y201" s="116"/>
      <c r="Z201" s="142"/>
      <c r="AA201" s="142"/>
      <c r="AB201" s="142"/>
      <c r="AC201" s="142"/>
      <c r="AD201" s="142"/>
    </row>
    <row r="202" spans="1:30" ht="20.100000000000001" customHeight="1" thickBot="1">
      <c r="A202" s="166"/>
      <c r="B202" s="167"/>
      <c r="C202" s="167" t="s">
        <v>400</v>
      </c>
      <c r="D202" s="167"/>
      <c r="E202" s="167"/>
      <c r="F202" s="168"/>
      <c r="G202" s="169"/>
      <c r="H202" s="2" t="s">
        <v>1762</v>
      </c>
      <c r="I202" s="190" t="s">
        <v>401</v>
      </c>
      <c r="J202" s="228"/>
      <c r="K202" s="228"/>
      <c r="L202" s="228"/>
      <c r="M202" s="228" t="s">
        <v>402</v>
      </c>
      <c r="N202" s="287">
        <v>12</v>
      </c>
      <c r="O202" s="142" t="s">
        <v>1734</v>
      </c>
      <c r="P202" s="142"/>
      <c r="Q202" s="142"/>
      <c r="R202" s="187"/>
      <c r="S202" s="5"/>
      <c r="T202" s="168"/>
      <c r="U202" s="181"/>
      <c r="V202" s="42">
        <f t="shared" si="11"/>
        <v>202</v>
      </c>
      <c r="W202" s="149" t="str">
        <f>IF(OR(H202="",N202=""),"未入力あり","✔")</f>
        <v>✔</v>
      </c>
      <c r="Y202" s="116"/>
      <c r="Z202" s="194">
        <v>0</v>
      </c>
      <c r="AA202" s="194">
        <v>40</v>
      </c>
      <c r="AB202" s="142"/>
      <c r="AC202" s="142"/>
      <c r="AD202" s="142"/>
    </row>
    <row r="203" spans="1:30" ht="20.100000000000001" customHeight="1" thickBot="1">
      <c r="A203" s="166"/>
      <c r="B203" s="167"/>
      <c r="C203" s="167" t="s">
        <v>403</v>
      </c>
      <c r="D203" s="167"/>
      <c r="E203" s="167"/>
      <c r="F203" s="168"/>
      <c r="G203" s="169"/>
      <c r="H203" s="2" t="s">
        <v>1762</v>
      </c>
      <c r="I203" s="190" t="s">
        <v>401</v>
      </c>
      <c r="J203" s="228"/>
      <c r="K203" s="228"/>
      <c r="L203" s="228"/>
      <c r="M203" s="228" t="s">
        <v>402</v>
      </c>
      <c r="N203" s="287">
        <v>12</v>
      </c>
      <c r="O203" s="142" t="str">
        <f>O202</f>
        <v>回開催（期間：令和６年１月１日～令和６年12月31日）</v>
      </c>
      <c r="P203" s="142"/>
      <c r="Q203" s="142"/>
      <c r="R203" s="187"/>
      <c r="S203" s="5"/>
      <c r="T203" s="168"/>
      <c r="U203" s="181"/>
      <c r="V203" s="42">
        <f t="shared" si="11"/>
        <v>203</v>
      </c>
      <c r="W203" s="149" t="str">
        <f>IF(OR(H203="",N203=""),"未入力あり","✔")</f>
        <v>✔</v>
      </c>
      <c r="Y203" s="116"/>
      <c r="Z203" s="194">
        <v>0</v>
      </c>
      <c r="AA203" s="194">
        <v>30</v>
      </c>
      <c r="AB203" s="142"/>
      <c r="AC203" s="142"/>
      <c r="AD203" s="142"/>
    </row>
    <row r="204" spans="1:30" ht="20.100000000000001" customHeight="1" thickBot="1">
      <c r="A204" s="166"/>
      <c r="B204" s="167"/>
      <c r="C204" s="167" t="s">
        <v>404</v>
      </c>
      <c r="D204" s="167"/>
      <c r="E204" s="167"/>
      <c r="F204" s="168"/>
      <c r="G204" s="169"/>
      <c r="H204" s="2" t="s">
        <v>1762</v>
      </c>
      <c r="I204" s="190" t="s">
        <v>401</v>
      </c>
      <c r="J204" s="228"/>
      <c r="K204" s="228"/>
      <c r="L204" s="228"/>
      <c r="M204" s="228" t="s">
        <v>402</v>
      </c>
      <c r="N204" s="287">
        <v>12</v>
      </c>
      <c r="O204" s="142" t="str">
        <f>O202</f>
        <v>回開催（期間：令和６年１月１日～令和６年12月31日）</v>
      </c>
      <c r="P204" s="142"/>
      <c r="Q204" s="142"/>
      <c r="R204" s="187"/>
      <c r="S204" s="5"/>
      <c r="T204" s="168"/>
      <c r="U204" s="181"/>
      <c r="V204" s="42">
        <f t="shared" ref="V204:V280" si="20">+ROW()</f>
        <v>204</v>
      </c>
      <c r="W204" s="149" t="str">
        <f>IF(OR(H204="",N204=""),"未入力あり","✔")</f>
        <v>✔</v>
      </c>
      <c r="Y204" s="116"/>
      <c r="Z204" s="194">
        <v>0</v>
      </c>
      <c r="AA204" s="194">
        <v>30</v>
      </c>
      <c r="AB204" s="142"/>
      <c r="AC204" s="142"/>
      <c r="AD204" s="142"/>
    </row>
    <row r="205" spans="1:30" ht="20.100000000000001" customHeight="1">
      <c r="A205" s="166"/>
      <c r="B205" s="167"/>
      <c r="C205" s="167"/>
      <c r="D205" s="167"/>
      <c r="E205" s="167"/>
      <c r="F205" s="168"/>
      <c r="G205" s="169"/>
      <c r="H205" s="182"/>
      <c r="I205" s="187"/>
      <c r="J205" s="5"/>
      <c r="K205" s="5"/>
      <c r="L205" s="5"/>
      <c r="M205" s="5"/>
      <c r="N205" s="5"/>
      <c r="O205" s="5"/>
      <c r="P205" s="5"/>
      <c r="Q205" s="5"/>
      <c r="R205" s="187"/>
      <c r="S205" s="190"/>
      <c r="T205" s="9"/>
      <c r="U205" s="181"/>
      <c r="V205" s="42">
        <f t="shared" si="20"/>
        <v>205</v>
      </c>
      <c r="Y205" s="116"/>
      <c r="Z205" s="142"/>
      <c r="AA205" s="142"/>
      <c r="AB205" s="142"/>
      <c r="AC205" s="142"/>
      <c r="AD205" s="142"/>
    </row>
    <row r="206" spans="1:30" ht="20.100000000000001" customHeight="1">
      <c r="A206" s="166" t="s">
        <v>405</v>
      </c>
      <c r="B206" s="167"/>
      <c r="C206" s="167"/>
      <c r="D206" s="167"/>
      <c r="E206" s="167"/>
      <c r="F206" s="168"/>
      <c r="G206" s="169"/>
      <c r="H206" s="182"/>
      <c r="I206" s="187"/>
      <c r="J206" s="5"/>
      <c r="K206" s="5"/>
      <c r="L206" s="5"/>
      <c r="M206" s="5"/>
      <c r="N206" s="5"/>
      <c r="O206" s="5"/>
      <c r="P206" s="5"/>
      <c r="Q206" s="5"/>
      <c r="R206" s="187"/>
      <c r="S206" s="5"/>
      <c r="T206" s="168"/>
      <c r="U206" s="181"/>
      <c r="V206" s="42">
        <f t="shared" si="20"/>
        <v>206</v>
      </c>
      <c r="Y206" s="116"/>
      <c r="Z206" s="1235"/>
      <c r="AA206" s="142"/>
      <c r="AB206" s="142"/>
      <c r="AC206" s="142"/>
      <c r="AD206" s="142"/>
    </row>
    <row r="207" spans="1:30" ht="20.100000000000001" customHeight="1" thickBot="1">
      <c r="A207" s="166"/>
      <c r="B207" s="167" t="s">
        <v>406</v>
      </c>
      <c r="C207" s="167" t="s">
        <v>407</v>
      </c>
      <c r="D207" s="168"/>
      <c r="E207" s="167"/>
      <c r="F207" s="189" t="s">
        <v>1735</v>
      </c>
      <c r="G207" s="1190"/>
      <c r="H207" s="182"/>
      <c r="I207" s="187"/>
      <c r="J207" s="5"/>
      <c r="K207" s="5"/>
      <c r="L207" s="5"/>
      <c r="M207" s="5"/>
      <c r="N207" s="5"/>
      <c r="O207" s="5"/>
      <c r="P207" s="5"/>
      <c r="Q207" s="5"/>
      <c r="R207" s="187"/>
      <c r="S207" s="5"/>
      <c r="T207" s="168"/>
      <c r="U207" s="181"/>
      <c r="V207" s="42">
        <f t="shared" si="20"/>
        <v>207</v>
      </c>
      <c r="Y207" s="116"/>
      <c r="Z207" s="1235"/>
      <c r="AA207" s="142"/>
      <c r="AB207" s="142"/>
      <c r="AC207" s="142"/>
      <c r="AD207" s="142"/>
    </row>
    <row r="208" spans="1:30" ht="20.100000000000001" customHeight="1" thickBot="1">
      <c r="A208" s="166"/>
      <c r="B208" s="168"/>
      <c r="C208" s="167"/>
      <c r="D208" s="167" t="s">
        <v>1757</v>
      </c>
      <c r="E208" s="168"/>
      <c r="F208" s="168"/>
      <c r="G208" s="169"/>
      <c r="H208" s="182"/>
      <c r="I208" s="187"/>
      <c r="J208" s="5"/>
      <c r="K208" s="5"/>
      <c r="L208" s="5"/>
      <c r="M208" s="5"/>
      <c r="N208" s="5"/>
      <c r="O208" s="5"/>
      <c r="P208" s="5"/>
      <c r="Q208" s="5"/>
      <c r="R208" s="287">
        <v>98156</v>
      </c>
      <c r="S208" s="168" t="s">
        <v>349</v>
      </c>
      <c r="T208" s="167"/>
      <c r="U208" s="184"/>
      <c r="V208" s="42">
        <f t="shared" si="20"/>
        <v>208</v>
      </c>
      <c r="W208" s="149" t="str">
        <f>IF(R208="","未入力あり","✔")</f>
        <v>✔</v>
      </c>
      <c r="Y208" s="116"/>
      <c r="Z208" s="229">
        <v>0</v>
      </c>
      <c r="AA208" s="188">
        <v>170000</v>
      </c>
      <c r="AB208" s="142"/>
      <c r="AC208" s="142"/>
      <c r="AD208" s="142"/>
    </row>
    <row r="209" spans="1:30" ht="19.5" thickBot="1">
      <c r="A209" s="166"/>
      <c r="B209" s="168"/>
      <c r="C209" s="167"/>
      <c r="D209" s="167"/>
      <c r="E209" s="167" t="s">
        <v>1758</v>
      </c>
      <c r="F209" s="167"/>
      <c r="G209" s="169"/>
      <c r="H209" s="182"/>
      <c r="I209" s="187"/>
      <c r="J209" s="5"/>
      <c r="K209" s="5"/>
      <c r="L209" s="5"/>
      <c r="M209" s="5"/>
      <c r="N209" s="5"/>
      <c r="O209" s="5"/>
      <c r="P209" s="5"/>
      <c r="Q209" s="5"/>
      <c r="R209" s="287">
        <v>26286</v>
      </c>
      <c r="S209" s="168" t="s">
        <v>349</v>
      </c>
      <c r="T209" s="167"/>
      <c r="U209" s="184"/>
      <c r="V209" s="42">
        <f t="shared" si="20"/>
        <v>209</v>
      </c>
      <c r="W209" s="149" t="str">
        <f>IF(R209="","未入力あり","✔")</f>
        <v>✔</v>
      </c>
      <c r="Y209" s="116"/>
      <c r="Z209" s="229">
        <v>0</v>
      </c>
      <c r="AA209" s="188">
        <v>55000</v>
      </c>
      <c r="AB209" s="142"/>
      <c r="AC209" s="142"/>
      <c r="AD209" s="142"/>
    </row>
    <row r="210" spans="1:30" ht="20.100000000000001" customHeight="1" thickBot="1">
      <c r="A210" s="166"/>
      <c r="B210" s="168"/>
      <c r="C210" s="167"/>
      <c r="D210" s="167"/>
      <c r="E210" s="167" t="s">
        <v>408</v>
      </c>
      <c r="F210" s="167"/>
      <c r="G210" s="169"/>
      <c r="H210" s="182"/>
      <c r="I210" s="187"/>
      <c r="J210" s="5"/>
      <c r="K210" s="5"/>
      <c r="L210" s="5"/>
      <c r="M210" s="5"/>
      <c r="N210" s="5"/>
      <c r="O210" s="5"/>
      <c r="P210" s="5"/>
      <c r="Q210" s="5"/>
      <c r="R210" s="230">
        <f>IF(ISERROR(R209/R208*100),"",R209/R208*100)</f>
        <v>26.779819878560655</v>
      </c>
      <c r="S210" s="168" t="s">
        <v>409</v>
      </c>
      <c r="T210" s="167"/>
      <c r="U210" s="184"/>
      <c r="V210" s="42">
        <f t="shared" si="20"/>
        <v>210</v>
      </c>
      <c r="W210" s="3"/>
      <c r="Y210" s="116"/>
      <c r="Z210" s="231"/>
      <c r="AA210" s="142"/>
      <c r="AB210" s="142"/>
      <c r="AC210" s="142"/>
      <c r="AD210" s="142"/>
    </row>
    <row r="211" spans="1:30" ht="20.100000000000001" customHeight="1" thickBot="1">
      <c r="A211" s="232"/>
      <c r="B211" s="233"/>
      <c r="C211" s="234"/>
      <c r="D211" s="234" t="s">
        <v>410</v>
      </c>
      <c r="E211" s="233"/>
      <c r="F211" s="233"/>
      <c r="G211" s="235"/>
      <c r="H211" s="227"/>
      <c r="I211" s="195"/>
      <c r="J211" s="236"/>
      <c r="K211" s="236"/>
      <c r="L211" s="236"/>
      <c r="M211" s="236"/>
      <c r="N211" s="236"/>
      <c r="O211" s="236"/>
      <c r="P211" s="236"/>
      <c r="Q211" s="236"/>
      <c r="R211" s="287">
        <v>28697</v>
      </c>
      <c r="S211" s="168" t="s">
        <v>349</v>
      </c>
      <c r="T211" s="167"/>
      <c r="U211" s="184"/>
      <c r="V211" s="42">
        <f t="shared" si="20"/>
        <v>211</v>
      </c>
      <c r="W211" s="149" t="str">
        <f>IF(R211="","未入力あり","✔")</f>
        <v>✔</v>
      </c>
      <c r="Y211" s="116"/>
      <c r="Z211" s="229">
        <v>0</v>
      </c>
      <c r="AA211" s="188">
        <v>270000</v>
      </c>
      <c r="AB211" s="142"/>
      <c r="AC211" s="142"/>
      <c r="AD211" s="142"/>
    </row>
    <row r="212" spans="1:30" ht="20.100000000000001" customHeight="1" thickBot="1">
      <c r="A212" s="166"/>
      <c r="B212" s="168"/>
      <c r="C212" s="167"/>
      <c r="D212" s="167" t="s">
        <v>411</v>
      </c>
      <c r="E212" s="168"/>
      <c r="F212" s="168"/>
      <c r="G212" s="169"/>
      <c r="H212" s="182"/>
      <c r="I212" s="187"/>
      <c r="J212" s="5"/>
      <c r="K212" s="5"/>
      <c r="L212" s="5"/>
      <c r="M212" s="5"/>
      <c r="N212" s="5"/>
      <c r="O212" s="5"/>
      <c r="P212" s="5"/>
      <c r="Q212" s="237"/>
      <c r="R212" s="287">
        <v>138</v>
      </c>
      <c r="S212" s="168" t="s">
        <v>349</v>
      </c>
      <c r="T212" s="167"/>
      <c r="U212" s="184"/>
      <c r="V212" s="42">
        <f t="shared" si="20"/>
        <v>212</v>
      </c>
      <c r="W212" s="149" t="str">
        <f>IF(R212="","未入力あり","✔")</f>
        <v>✔</v>
      </c>
      <c r="Y212" s="116"/>
      <c r="Z212" s="229">
        <v>0</v>
      </c>
      <c r="AA212" s="188">
        <v>640</v>
      </c>
      <c r="AB212" s="142"/>
      <c r="AC212" s="142"/>
      <c r="AD212" s="142"/>
    </row>
    <row r="213" spans="1:30" ht="99.75" customHeight="1">
      <c r="A213" s="238"/>
      <c r="B213" s="3"/>
      <c r="C213" s="7"/>
      <c r="D213" s="1234" t="s">
        <v>1759</v>
      </c>
      <c r="E213" s="1234"/>
      <c r="F213" s="1234"/>
      <c r="G213" s="1234"/>
      <c r="H213" s="1234"/>
      <c r="I213" s="1234"/>
      <c r="J213" s="1234"/>
      <c r="K213" s="1234"/>
      <c r="L213" s="1234"/>
      <c r="M213" s="1234"/>
      <c r="N213" s="1234"/>
      <c r="O213" s="1234"/>
      <c r="P213" s="1234"/>
      <c r="Q213" s="1234"/>
      <c r="R213" s="1234"/>
      <c r="S213" s="5"/>
      <c r="T213" s="168"/>
      <c r="U213" s="181"/>
      <c r="V213" s="42">
        <f t="shared" si="20"/>
        <v>213</v>
      </c>
      <c r="Y213" s="116"/>
      <c r="AA213" s="142"/>
      <c r="AB213" s="142"/>
      <c r="AC213" s="142"/>
      <c r="AD213" s="142"/>
    </row>
    <row r="214" spans="1:30" ht="20.100000000000001" customHeight="1">
      <c r="A214" s="166"/>
      <c r="B214" s="167"/>
      <c r="C214" s="167"/>
      <c r="D214" s="167"/>
      <c r="E214" s="169"/>
      <c r="F214" s="167"/>
      <c r="G214" s="167"/>
      <c r="H214" s="182"/>
      <c r="I214" s="187"/>
      <c r="J214" s="5"/>
      <c r="K214" s="5"/>
      <c r="L214" s="5"/>
      <c r="M214" s="5"/>
      <c r="N214" s="5"/>
      <c r="O214" s="5"/>
      <c r="P214" s="5"/>
      <c r="Q214" s="5"/>
      <c r="R214" s="239"/>
      <c r="S214" s="168"/>
      <c r="T214" s="167"/>
      <c r="U214" s="240"/>
      <c r="V214" s="42">
        <f t="shared" si="20"/>
        <v>214</v>
      </c>
      <c r="Y214" s="116"/>
      <c r="Z214" s="241"/>
      <c r="AA214" s="142"/>
      <c r="AB214" s="142"/>
      <c r="AC214" s="142"/>
      <c r="AD214" s="142"/>
    </row>
    <row r="215" spans="1:30" ht="19.5" customHeight="1">
      <c r="A215" s="166"/>
      <c r="B215" s="167"/>
      <c r="C215" s="167"/>
      <c r="D215" s="167"/>
      <c r="E215" s="167"/>
      <c r="F215" s="168"/>
      <c r="G215" s="167"/>
      <c r="H215" s="182"/>
      <c r="I215" s="187"/>
      <c r="J215" s="5"/>
      <c r="K215" s="5"/>
      <c r="L215" s="5"/>
      <c r="M215" s="5"/>
      <c r="N215" s="5"/>
      <c r="O215" s="5"/>
      <c r="P215" s="5"/>
      <c r="Q215" s="5"/>
      <c r="R215" s="218"/>
      <c r="S215" s="168"/>
      <c r="T215" s="168"/>
      <c r="U215" s="242"/>
      <c r="V215" s="42">
        <f t="shared" si="20"/>
        <v>215</v>
      </c>
      <c r="Y215" s="116"/>
      <c r="Z215" s="241"/>
      <c r="AA215" s="142"/>
      <c r="AB215" s="142"/>
      <c r="AC215" s="142"/>
      <c r="AD215" s="142"/>
    </row>
    <row r="216" spans="1:30" ht="20.100000000000001" customHeight="1">
      <c r="A216" s="166"/>
      <c r="B216" s="167" t="s">
        <v>412</v>
      </c>
      <c r="C216" s="167" t="s">
        <v>413</v>
      </c>
      <c r="D216" s="168"/>
      <c r="E216" s="167"/>
      <c r="F216" s="167"/>
      <c r="G216" s="169"/>
      <c r="H216" s="182"/>
      <c r="I216" s="187"/>
      <c r="J216" s="5"/>
      <c r="K216" s="5"/>
      <c r="L216" s="5"/>
      <c r="M216" s="5"/>
      <c r="N216" s="5"/>
      <c r="O216" s="5"/>
      <c r="P216" s="5"/>
      <c r="Q216" s="5"/>
      <c r="R216" s="243"/>
      <c r="S216" s="168"/>
      <c r="T216" s="168"/>
      <c r="U216" s="181"/>
      <c r="V216" s="42">
        <f t="shared" si="20"/>
        <v>216</v>
      </c>
      <c r="Y216" s="116"/>
      <c r="Z216" s="241"/>
      <c r="AA216" s="142"/>
      <c r="AB216" s="142"/>
      <c r="AC216" s="142"/>
      <c r="AD216" s="142"/>
    </row>
    <row r="217" spans="1:30" ht="20.100000000000001" customHeight="1" thickBot="1">
      <c r="A217" s="166"/>
      <c r="B217" s="168"/>
      <c r="C217" s="167" t="s">
        <v>414</v>
      </c>
      <c r="D217" s="167" t="s">
        <v>415</v>
      </c>
      <c r="E217" s="168"/>
      <c r="F217" s="168"/>
      <c r="G217" s="189" t="str">
        <f>F207</f>
        <v>（期間：令和６年１月１日～令和６年12月31日）</v>
      </c>
      <c r="H217" s="142"/>
      <c r="I217" s="244"/>
      <c r="J217" s="5"/>
      <c r="K217" s="5"/>
      <c r="L217" s="5"/>
      <c r="M217" s="5"/>
      <c r="N217" s="5"/>
      <c r="O217" s="5"/>
      <c r="P217" s="5"/>
      <c r="Q217" s="5"/>
      <c r="R217" s="243"/>
      <c r="S217" s="168"/>
      <c r="T217" s="168"/>
      <c r="U217" s="181"/>
      <c r="V217" s="42">
        <f t="shared" si="20"/>
        <v>217</v>
      </c>
      <c r="Y217" s="116"/>
      <c r="Z217" s="241"/>
      <c r="AA217" s="142"/>
      <c r="AB217" s="142"/>
      <c r="AC217" s="142"/>
      <c r="AD217" s="142"/>
    </row>
    <row r="218" spans="1:30" ht="20.100000000000001" customHeight="1" thickBot="1">
      <c r="A218" s="166"/>
      <c r="B218" s="167"/>
      <c r="C218" s="167"/>
      <c r="D218" s="167"/>
      <c r="E218" s="167" t="s">
        <v>416</v>
      </c>
      <c r="F218" s="168"/>
      <c r="G218" s="169"/>
      <c r="H218" s="182"/>
      <c r="I218" s="187"/>
      <c r="J218" s="5"/>
      <c r="K218" s="5"/>
      <c r="L218" s="5"/>
      <c r="M218" s="5"/>
      <c r="N218" s="5"/>
      <c r="O218" s="5"/>
      <c r="P218" s="5"/>
      <c r="Q218" s="5"/>
      <c r="R218" s="287">
        <v>5764</v>
      </c>
      <c r="S218" s="168" t="s">
        <v>417</v>
      </c>
      <c r="T218" s="168"/>
      <c r="U218" s="181"/>
      <c r="V218" s="42">
        <f t="shared" si="20"/>
        <v>218</v>
      </c>
      <c r="W218" s="149" t="str">
        <f>IF(R218="","未入力あり","✔")</f>
        <v>✔</v>
      </c>
      <c r="Y218" s="116"/>
      <c r="Z218" s="245">
        <v>0</v>
      </c>
      <c r="AA218" s="188">
        <v>21000</v>
      </c>
      <c r="AB218" s="142"/>
      <c r="AC218" s="142"/>
      <c r="AD218" s="142"/>
    </row>
    <row r="219" spans="1:30" ht="20.100000000000001" customHeight="1" thickBot="1">
      <c r="A219" s="166"/>
      <c r="B219" s="167"/>
      <c r="C219" s="167"/>
      <c r="D219" s="167"/>
      <c r="E219" s="167" t="s">
        <v>418</v>
      </c>
      <c r="F219" s="168"/>
      <c r="G219" s="169"/>
      <c r="H219" s="182"/>
      <c r="I219" s="187"/>
      <c r="J219" s="5"/>
      <c r="K219" s="5"/>
      <c r="L219" s="5"/>
      <c r="M219" s="5"/>
      <c r="N219" s="5"/>
      <c r="O219" s="5"/>
      <c r="P219" s="5"/>
      <c r="Q219" s="5"/>
      <c r="R219" s="287">
        <v>5190</v>
      </c>
      <c r="S219" s="168" t="s">
        <v>417</v>
      </c>
      <c r="T219" s="168"/>
      <c r="U219" s="181"/>
      <c r="V219" s="42">
        <f t="shared" si="20"/>
        <v>219</v>
      </c>
      <c r="W219" s="149" t="str">
        <f>IF(R219="","未入力あり","✔")</f>
        <v>✔</v>
      </c>
      <c r="Y219" s="116"/>
      <c r="Z219" s="245">
        <v>0</v>
      </c>
      <c r="AA219" s="188">
        <v>16000</v>
      </c>
      <c r="AB219" s="142"/>
      <c r="AC219" s="142"/>
      <c r="AD219" s="142"/>
    </row>
    <row r="220" spans="1:30" ht="20.100000000000001" customHeight="1" thickBot="1">
      <c r="A220" s="166"/>
      <c r="B220" s="167"/>
      <c r="C220" s="167"/>
      <c r="D220" s="167"/>
      <c r="E220" s="167" t="s">
        <v>419</v>
      </c>
      <c r="F220" s="168"/>
      <c r="G220" s="169"/>
      <c r="H220" s="182"/>
      <c r="I220" s="187"/>
      <c r="J220" s="5"/>
      <c r="K220" s="5"/>
      <c r="L220" s="5"/>
      <c r="M220" s="5"/>
      <c r="N220" s="5"/>
      <c r="O220" s="5"/>
      <c r="P220" s="5"/>
      <c r="Q220" s="5"/>
      <c r="R220" s="287">
        <v>199</v>
      </c>
      <c r="S220" s="168" t="s">
        <v>417</v>
      </c>
      <c r="T220" s="168"/>
      <c r="U220" s="181"/>
      <c r="V220" s="42">
        <f t="shared" si="20"/>
        <v>220</v>
      </c>
      <c r="W220" s="149" t="str">
        <f>IF(R220="","未入力あり","✔")</f>
        <v>✔</v>
      </c>
      <c r="Y220" s="116"/>
      <c r="Z220" s="245">
        <v>0</v>
      </c>
      <c r="AA220" s="188">
        <v>2300</v>
      </c>
      <c r="AB220" s="142"/>
      <c r="AC220" s="142"/>
      <c r="AD220" s="142"/>
    </row>
    <row r="221" spans="1:30" ht="20.100000000000001" customHeight="1">
      <c r="A221" s="246"/>
      <c r="B221" s="247"/>
      <c r="C221" s="247"/>
      <c r="D221" s="247"/>
      <c r="E221" s="247"/>
      <c r="F221" s="248"/>
      <c r="G221" s="249"/>
      <c r="H221" s="250"/>
      <c r="I221" s="251"/>
      <c r="J221" s="252"/>
      <c r="K221" s="252"/>
      <c r="L221" s="252"/>
      <c r="M221" s="252"/>
      <c r="N221" s="252"/>
      <c r="O221" s="252"/>
      <c r="P221" s="252"/>
      <c r="Q221" s="252"/>
      <c r="R221" s="251"/>
      <c r="S221" s="252"/>
      <c r="T221" s="248"/>
      <c r="U221" s="253"/>
      <c r="V221" s="42">
        <f t="shared" si="20"/>
        <v>221</v>
      </c>
      <c r="Y221" s="116"/>
      <c r="AA221" s="142"/>
      <c r="AB221" s="142"/>
      <c r="AC221" s="142"/>
      <c r="AD221" s="142"/>
    </row>
    <row r="222" spans="1:30" ht="20.100000000000001" customHeight="1">
      <c r="A222" s="1164" t="s">
        <v>1683</v>
      </c>
      <c r="B222" s="1165"/>
      <c r="C222" s="885"/>
      <c r="D222" s="254"/>
      <c r="E222" s="255"/>
      <c r="F222" s="256"/>
      <c r="G222" s="256"/>
      <c r="H222" s="256"/>
      <c r="I222" s="256"/>
      <c r="J222" s="256"/>
      <c r="K222" s="183"/>
      <c r="L222" s="5"/>
      <c r="M222" s="5"/>
      <c r="N222" s="5"/>
      <c r="O222" s="5"/>
      <c r="P222" s="5"/>
      <c r="Q222" s="5"/>
      <c r="R222" s="187"/>
      <c r="S222" s="5"/>
      <c r="T222" s="168"/>
      <c r="U222" s="181"/>
      <c r="V222" s="42">
        <f t="shared" si="20"/>
        <v>222</v>
      </c>
      <c r="Y222" s="116"/>
    </row>
    <row r="223" spans="1:30" ht="20.100000000000001" customHeight="1">
      <c r="A223" s="257"/>
      <c r="B223" s="258" t="s">
        <v>420</v>
      </c>
      <c r="C223" s="259"/>
      <c r="F223" s="142"/>
      <c r="G223" s="142"/>
      <c r="H223" s="143"/>
      <c r="I223" s="143"/>
      <c r="J223" s="260"/>
      <c r="K223" s="150"/>
      <c r="O223" s="142"/>
      <c r="R223" s="142"/>
      <c r="S223" s="142"/>
      <c r="T223" s="142"/>
      <c r="U223" s="261"/>
      <c r="V223" s="42">
        <f t="shared" si="20"/>
        <v>223</v>
      </c>
      <c r="W223" s="142"/>
      <c r="X223" s="142"/>
      <c r="Y223" s="116"/>
      <c r="Z223" s="142"/>
      <c r="AA223" s="142"/>
      <c r="AB223" s="142"/>
      <c r="AC223" s="142"/>
      <c r="AD223" s="142"/>
    </row>
    <row r="224" spans="1:30" ht="20.100000000000001" customHeight="1">
      <c r="A224" s="238"/>
      <c r="B224" s="258"/>
      <c r="C224" s="262" t="s">
        <v>1736</v>
      </c>
      <c r="D224" s="234"/>
      <c r="E224" s="234"/>
      <c r="F224" s="234"/>
      <c r="G224" s="234"/>
      <c r="H224" s="234"/>
      <c r="I224" s="235"/>
      <c r="J224" s="263"/>
      <c r="K224" s="264"/>
      <c r="L224" s="5"/>
      <c r="M224" s="5"/>
      <c r="N224" s="5"/>
      <c r="O224" s="5"/>
      <c r="P224" s="5"/>
      <c r="Q224" s="5"/>
      <c r="R224" s="187"/>
      <c r="S224" s="5"/>
      <c r="T224" s="168"/>
      <c r="U224" s="181"/>
      <c r="V224" s="42">
        <f t="shared" si="20"/>
        <v>224</v>
      </c>
      <c r="Y224" s="116"/>
    </row>
    <row r="225" spans="1:27" ht="20.100000000000001" customHeight="1" thickBot="1">
      <c r="A225" s="265"/>
      <c r="B225" s="266"/>
      <c r="C225" s="267"/>
      <c r="D225" s="262" t="s">
        <v>421</v>
      </c>
      <c r="E225" s="150"/>
      <c r="F225" s="142"/>
      <c r="G225" s="142"/>
      <c r="H225" s="142"/>
      <c r="I225" s="143"/>
      <c r="J225" s="260"/>
      <c r="K225" s="268"/>
      <c r="L225" s="5"/>
      <c r="M225" s="5"/>
      <c r="N225" s="5"/>
      <c r="O225" s="5"/>
      <c r="P225" s="5"/>
      <c r="Q225" s="5"/>
      <c r="R225" s="269"/>
      <c r="S225" s="167"/>
      <c r="T225" s="168"/>
      <c r="U225" s="181"/>
      <c r="V225" s="42">
        <f t="shared" si="20"/>
        <v>225</v>
      </c>
      <c r="Y225" s="116"/>
    </row>
    <row r="226" spans="1:27" ht="20.100000000000001" customHeight="1" thickBot="1">
      <c r="A226" s="265"/>
      <c r="B226" s="266"/>
      <c r="C226" s="267"/>
      <c r="D226" s="270"/>
      <c r="E226" s="1221" t="s">
        <v>422</v>
      </c>
      <c r="F226" s="1222"/>
      <c r="G226" s="1222"/>
      <c r="H226" s="1222"/>
      <c r="I226" s="1222"/>
      <c r="J226" s="1223"/>
      <c r="K226" s="268"/>
      <c r="L226" s="5"/>
      <c r="M226" s="5"/>
      <c r="N226" s="5"/>
      <c r="O226" s="5"/>
      <c r="P226" s="5"/>
      <c r="Q226" s="5"/>
      <c r="R226" s="287">
        <v>6</v>
      </c>
      <c r="S226" s="167" t="s">
        <v>417</v>
      </c>
      <c r="T226" s="168"/>
      <c r="U226" s="181"/>
      <c r="V226" s="42">
        <f t="shared" si="20"/>
        <v>226</v>
      </c>
      <c r="W226" s="149" t="str">
        <f t="shared" ref="W226:W229" si="21">IF(R226="","未入力あり","✔")</f>
        <v>✔</v>
      </c>
      <c r="Y226" s="116"/>
      <c r="Z226" s="194">
        <v>0</v>
      </c>
      <c r="AA226" s="194">
        <v>100</v>
      </c>
    </row>
    <row r="227" spans="1:27" ht="20.100000000000001" customHeight="1" thickBot="1">
      <c r="A227" s="265"/>
      <c r="B227" s="266"/>
      <c r="C227" s="267"/>
      <c r="D227" s="270"/>
      <c r="E227" s="271" t="s">
        <v>423</v>
      </c>
      <c r="F227" s="167"/>
      <c r="G227" s="167"/>
      <c r="H227" s="167"/>
      <c r="I227" s="169"/>
      <c r="J227" s="272"/>
      <c r="K227" s="268"/>
      <c r="L227" s="5"/>
      <c r="M227" s="5"/>
      <c r="N227" s="5"/>
      <c r="O227" s="5"/>
      <c r="P227" s="5"/>
      <c r="Q227" s="5"/>
      <c r="R227" s="287">
        <v>48</v>
      </c>
      <c r="S227" s="167" t="s">
        <v>417</v>
      </c>
      <c r="T227" s="168"/>
      <c r="U227" s="181"/>
      <c r="V227" s="42">
        <f t="shared" si="20"/>
        <v>227</v>
      </c>
      <c r="W227" s="149" t="str">
        <f t="shared" si="21"/>
        <v>✔</v>
      </c>
      <c r="Y227" s="116"/>
      <c r="Z227" s="194">
        <v>0</v>
      </c>
      <c r="AA227" s="194">
        <v>300</v>
      </c>
    </row>
    <row r="228" spans="1:27" ht="20.100000000000001" customHeight="1" thickBot="1">
      <c r="A228" s="265"/>
      <c r="B228" s="266"/>
      <c r="C228" s="267"/>
      <c r="D228" s="270"/>
      <c r="E228" s="262" t="s">
        <v>424</v>
      </c>
      <c r="F228" s="234" t="s">
        <v>425</v>
      </c>
      <c r="G228" s="234"/>
      <c r="H228" s="234"/>
      <c r="I228" s="235"/>
      <c r="J228" s="273"/>
      <c r="K228" s="268"/>
      <c r="L228" s="5"/>
      <c r="M228" s="5"/>
      <c r="N228" s="5"/>
      <c r="O228" s="5"/>
      <c r="P228" s="5"/>
      <c r="Q228" s="5"/>
      <c r="R228" s="287">
        <v>35</v>
      </c>
      <c r="S228" s="167" t="s">
        <v>417</v>
      </c>
      <c r="T228" s="168"/>
      <c r="U228" s="181"/>
      <c r="V228" s="42">
        <f t="shared" si="20"/>
        <v>228</v>
      </c>
      <c r="W228" s="149" t="str">
        <f t="shared" ref="W228" si="22">IF(R228="","未入力あり","✔")</f>
        <v>✔</v>
      </c>
      <c r="Y228" s="116"/>
      <c r="Z228" s="194">
        <v>0</v>
      </c>
      <c r="AA228" s="191">
        <v>200</v>
      </c>
    </row>
    <row r="229" spans="1:27" ht="20.100000000000001" customHeight="1" thickBot="1">
      <c r="A229" s="265"/>
      <c r="B229" s="266"/>
      <c r="C229" s="267"/>
      <c r="D229" s="270"/>
      <c r="E229" s="262" t="s">
        <v>426</v>
      </c>
      <c r="F229" s="234"/>
      <c r="G229" s="234"/>
      <c r="H229" s="234"/>
      <c r="I229" s="235"/>
      <c r="J229" s="273"/>
      <c r="K229" s="268"/>
      <c r="L229" s="5"/>
      <c r="M229" s="5"/>
      <c r="N229" s="5"/>
      <c r="O229" s="5"/>
      <c r="P229" s="5"/>
      <c r="Q229" s="5"/>
      <c r="R229" s="287">
        <v>8</v>
      </c>
      <c r="S229" s="167" t="s">
        <v>417</v>
      </c>
      <c r="T229" s="168"/>
      <c r="U229" s="181"/>
      <c r="V229" s="42">
        <f t="shared" si="20"/>
        <v>229</v>
      </c>
      <c r="W229" s="149" t="str">
        <f t="shared" si="21"/>
        <v>✔</v>
      </c>
      <c r="Y229" s="116"/>
      <c r="Z229" s="194">
        <v>0</v>
      </c>
      <c r="AA229" s="194">
        <v>1100</v>
      </c>
    </row>
    <row r="230" spans="1:27" ht="20.100000000000001" customHeight="1" thickBot="1">
      <c r="A230" s="238"/>
      <c r="B230" s="258"/>
      <c r="C230" s="267"/>
      <c r="D230" s="262" t="s">
        <v>427</v>
      </c>
      <c r="E230" s="167"/>
      <c r="F230" s="167"/>
      <c r="G230" s="167"/>
      <c r="H230" s="167"/>
      <c r="I230" s="169"/>
      <c r="J230" s="183"/>
      <c r="K230" s="268"/>
      <c r="L230" s="5"/>
      <c r="M230" s="5"/>
      <c r="N230" s="5"/>
      <c r="O230" s="5"/>
      <c r="P230" s="5"/>
      <c r="Q230" s="5"/>
      <c r="R230" s="195"/>
      <c r="S230" s="5"/>
      <c r="T230" s="168"/>
      <c r="U230" s="181"/>
      <c r="V230" s="42">
        <f t="shared" si="20"/>
        <v>230</v>
      </c>
      <c r="Y230" s="116"/>
      <c r="Z230" s="142"/>
      <c r="AA230" s="142"/>
    </row>
    <row r="231" spans="1:27" ht="20.100000000000001" customHeight="1" thickBot="1">
      <c r="A231" s="238"/>
      <c r="B231" s="258"/>
      <c r="C231" s="267"/>
      <c r="D231" s="274"/>
      <c r="E231" s="271" t="s">
        <v>428</v>
      </c>
      <c r="F231" s="167"/>
      <c r="G231" s="167"/>
      <c r="H231" s="167"/>
      <c r="I231" s="169"/>
      <c r="J231" s="272"/>
      <c r="K231" s="268"/>
      <c r="L231" s="5"/>
      <c r="M231" s="5"/>
      <c r="N231" s="5"/>
      <c r="O231" s="5"/>
      <c r="P231" s="5"/>
      <c r="Q231" s="5"/>
      <c r="R231" s="287">
        <v>17</v>
      </c>
      <c r="S231" s="167" t="s">
        <v>417</v>
      </c>
      <c r="T231" s="168"/>
      <c r="U231" s="181"/>
      <c r="V231" s="42">
        <f t="shared" si="20"/>
        <v>231</v>
      </c>
      <c r="W231" s="149" t="str">
        <f t="shared" ref="W231:W233" si="23">IF(R231="","未入力あり","✔")</f>
        <v>✔</v>
      </c>
      <c r="Y231" s="116"/>
      <c r="Z231" s="194">
        <v>0</v>
      </c>
      <c r="AA231" s="194">
        <v>90</v>
      </c>
    </row>
    <row r="232" spans="1:27" ht="20.100000000000001" customHeight="1" thickBot="1">
      <c r="A232" s="238"/>
      <c r="B232" s="258"/>
      <c r="C232" s="267"/>
      <c r="D232" s="275"/>
      <c r="E232" s="271" t="s">
        <v>429</v>
      </c>
      <c r="F232" s="167"/>
      <c r="G232" s="167"/>
      <c r="H232" s="167"/>
      <c r="I232" s="169" t="s">
        <v>430</v>
      </c>
      <c r="J232" s="276"/>
      <c r="K232" s="268"/>
      <c r="L232" s="5"/>
      <c r="M232" s="5"/>
      <c r="N232" s="5"/>
      <c r="O232" s="5"/>
      <c r="P232" s="5"/>
      <c r="Q232" s="5"/>
      <c r="R232" s="287">
        <v>58</v>
      </c>
      <c r="S232" s="167" t="s">
        <v>417</v>
      </c>
      <c r="T232" s="168"/>
      <c r="U232" s="181"/>
      <c r="V232" s="42">
        <f t="shared" si="20"/>
        <v>232</v>
      </c>
      <c r="W232" s="149" t="str">
        <f t="shared" si="23"/>
        <v>✔</v>
      </c>
      <c r="Y232" s="116"/>
      <c r="Z232" s="194">
        <v>0</v>
      </c>
      <c r="AA232" s="194">
        <v>300</v>
      </c>
    </row>
    <row r="233" spans="1:27" ht="20.100000000000001" customHeight="1" thickBot="1">
      <c r="A233" s="265"/>
      <c r="B233" s="266"/>
      <c r="C233" s="267"/>
      <c r="D233" s="270"/>
      <c r="E233" s="262" t="s">
        <v>424</v>
      </c>
      <c r="F233" s="234" t="s">
        <v>425</v>
      </c>
      <c r="G233" s="234"/>
      <c r="H233" s="234"/>
      <c r="I233" s="235"/>
      <c r="J233" s="273"/>
      <c r="K233" s="268"/>
      <c r="L233" s="5"/>
      <c r="M233" s="5"/>
      <c r="N233" s="5"/>
      <c r="O233" s="5"/>
      <c r="P233" s="5"/>
      <c r="Q233" s="5"/>
      <c r="R233" s="287">
        <v>0</v>
      </c>
      <c r="S233" s="167" t="s">
        <v>417</v>
      </c>
      <c r="T233" s="168"/>
      <c r="U233" s="181"/>
      <c r="V233" s="42">
        <f t="shared" si="20"/>
        <v>233</v>
      </c>
      <c r="W233" s="149" t="str">
        <f t="shared" si="23"/>
        <v>✔</v>
      </c>
      <c r="Y233" s="116"/>
      <c r="Z233" s="194">
        <v>0</v>
      </c>
      <c r="AA233" s="191">
        <v>200</v>
      </c>
    </row>
    <row r="234" spans="1:27" ht="20.100000000000001" customHeight="1" thickBot="1">
      <c r="A234" s="265"/>
      <c r="B234" s="266"/>
      <c r="C234" s="267"/>
      <c r="D234" s="1226" t="s">
        <v>431</v>
      </c>
      <c r="E234" s="1227"/>
      <c r="F234" s="1227"/>
      <c r="G234" s="1227"/>
      <c r="H234" s="1227"/>
      <c r="I234" s="1227"/>
      <c r="J234" s="1227"/>
      <c r="K234" s="268"/>
      <c r="L234" s="5"/>
      <c r="M234" s="5"/>
      <c r="N234" s="5"/>
      <c r="O234" s="5"/>
      <c r="P234" s="5"/>
      <c r="Q234" s="5"/>
      <c r="R234" s="277"/>
      <c r="S234" s="167"/>
      <c r="T234" s="168"/>
      <c r="U234" s="181"/>
      <c r="V234" s="42">
        <f t="shared" si="20"/>
        <v>234</v>
      </c>
      <c r="Y234" s="116"/>
      <c r="Z234" s="142"/>
      <c r="AA234" s="142"/>
    </row>
    <row r="235" spans="1:27" ht="20.100000000000001" customHeight="1" thickBot="1">
      <c r="A235" s="265"/>
      <c r="B235" s="266"/>
      <c r="C235" s="267"/>
      <c r="D235" s="270"/>
      <c r="E235" s="1228" t="s">
        <v>432</v>
      </c>
      <c r="F235" s="1229"/>
      <c r="G235" s="1229"/>
      <c r="H235" s="1229"/>
      <c r="I235" s="1229"/>
      <c r="J235" s="1230"/>
      <c r="K235" s="268"/>
      <c r="L235" s="5"/>
      <c r="M235" s="5"/>
      <c r="N235" s="5"/>
      <c r="O235" s="5"/>
      <c r="P235" s="5"/>
      <c r="Q235" s="5"/>
      <c r="R235" s="287">
        <v>2</v>
      </c>
      <c r="S235" s="167" t="s">
        <v>417</v>
      </c>
      <c r="T235" s="168"/>
      <c r="U235" s="181"/>
      <c r="V235" s="42">
        <f t="shared" si="20"/>
        <v>235</v>
      </c>
      <c r="W235" s="149" t="str">
        <f t="shared" ref="W235:W239" si="24">IF(R235="","未入力あり","✔")</f>
        <v>✔</v>
      </c>
      <c r="Y235" s="116"/>
      <c r="Z235" s="194">
        <v>0</v>
      </c>
      <c r="AA235" s="194">
        <v>70</v>
      </c>
    </row>
    <row r="236" spans="1:27" ht="20.100000000000001" customHeight="1" thickBot="1">
      <c r="A236" s="265"/>
      <c r="B236" s="266"/>
      <c r="C236" s="267"/>
      <c r="D236" s="270"/>
      <c r="E236" s="271" t="s">
        <v>433</v>
      </c>
      <c r="F236" s="167"/>
      <c r="G236" s="167"/>
      <c r="H236" s="167"/>
      <c r="I236" s="169"/>
      <c r="J236" s="272"/>
      <c r="K236" s="268"/>
      <c r="L236" s="5"/>
      <c r="M236" s="5"/>
      <c r="N236" s="5"/>
      <c r="O236" s="5"/>
      <c r="P236" s="5"/>
      <c r="Q236" s="5"/>
      <c r="R236" s="287">
        <v>13</v>
      </c>
      <c r="S236" s="167" t="s">
        <v>417</v>
      </c>
      <c r="T236" s="168"/>
      <c r="U236" s="181"/>
      <c r="V236" s="42">
        <f t="shared" si="20"/>
        <v>236</v>
      </c>
      <c r="W236" s="149" t="str">
        <f t="shared" si="24"/>
        <v>✔</v>
      </c>
      <c r="Y236" s="116"/>
      <c r="Z236" s="194">
        <v>0</v>
      </c>
      <c r="AA236" s="194">
        <v>130</v>
      </c>
    </row>
    <row r="237" spans="1:27" ht="20.100000000000001" customHeight="1" thickBot="1">
      <c r="A237" s="265"/>
      <c r="B237" s="266"/>
      <c r="C237" s="267"/>
      <c r="D237" s="270"/>
      <c r="E237" s="271" t="s">
        <v>434</v>
      </c>
      <c r="F237" s="167"/>
      <c r="G237" s="167"/>
      <c r="H237" s="167"/>
      <c r="I237" s="169"/>
      <c r="J237" s="272"/>
      <c r="K237" s="268"/>
      <c r="L237" s="5"/>
      <c r="M237" s="5"/>
      <c r="N237" s="5"/>
      <c r="O237" s="5"/>
      <c r="P237" s="5"/>
      <c r="Q237" s="5"/>
      <c r="R237" s="287">
        <v>0</v>
      </c>
      <c r="S237" s="167" t="s">
        <v>417</v>
      </c>
      <c r="T237" s="168"/>
      <c r="U237" s="181"/>
      <c r="V237" s="42">
        <f t="shared" si="20"/>
        <v>237</v>
      </c>
      <c r="W237" s="149" t="str">
        <f t="shared" ref="W237" si="25">IF(R237="","未入力あり","✔")</f>
        <v>✔</v>
      </c>
      <c r="Y237" s="116"/>
      <c r="Z237" s="194">
        <v>0</v>
      </c>
      <c r="AA237" s="191">
        <v>100</v>
      </c>
    </row>
    <row r="238" spans="1:27" ht="20.100000000000001" customHeight="1" thickBot="1">
      <c r="A238" s="265"/>
      <c r="B238" s="266"/>
      <c r="C238" s="267"/>
      <c r="D238" s="270"/>
      <c r="E238" s="271" t="s">
        <v>435</v>
      </c>
      <c r="F238" s="167"/>
      <c r="G238" s="167"/>
      <c r="H238" s="167"/>
      <c r="I238" s="169" t="s">
        <v>430</v>
      </c>
      <c r="J238" s="272"/>
      <c r="K238" s="268"/>
      <c r="L238" s="5"/>
      <c r="M238" s="5"/>
      <c r="N238" s="5"/>
      <c r="O238" s="5"/>
      <c r="P238" s="5"/>
      <c r="Q238" s="5"/>
      <c r="R238" s="287">
        <v>1</v>
      </c>
      <c r="S238" s="167" t="s">
        <v>417</v>
      </c>
      <c r="T238" s="168"/>
      <c r="U238" s="181"/>
      <c r="V238" s="42">
        <f t="shared" si="20"/>
        <v>238</v>
      </c>
      <c r="W238" s="149" t="str">
        <f t="shared" si="24"/>
        <v>✔</v>
      </c>
      <c r="Y238" s="116"/>
      <c r="Z238" s="194">
        <v>0</v>
      </c>
      <c r="AA238" s="194">
        <v>40</v>
      </c>
    </row>
    <row r="239" spans="1:27" ht="20.100000000000001" customHeight="1" thickBot="1">
      <c r="A239" s="265"/>
      <c r="B239" s="266"/>
      <c r="C239" s="267"/>
      <c r="D239" s="270"/>
      <c r="E239" s="271" t="s">
        <v>436</v>
      </c>
      <c r="F239" s="167"/>
      <c r="G239" s="167"/>
      <c r="H239" s="167"/>
      <c r="I239" s="169"/>
      <c r="J239" s="272"/>
      <c r="K239" s="268"/>
      <c r="L239" s="5"/>
      <c r="M239" s="5"/>
      <c r="N239" s="5"/>
      <c r="O239" s="5"/>
      <c r="P239" s="5"/>
      <c r="Q239" s="5"/>
      <c r="R239" s="287">
        <v>21</v>
      </c>
      <c r="S239" s="167" t="s">
        <v>417</v>
      </c>
      <c r="T239" s="168"/>
      <c r="U239" s="181"/>
      <c r="V239" s="42">
        <f t="shared" si="20"/>
        <v>239</v>
      </c>
      <c r="W239" s="149" t="str">
        <f t="shared" si="24"/>
        <v>✔</v>
      </c>
      <c r="Y239" s="116"/>
      <c r="Z239" s="194">
        <v>0</v>
      </c>
      <c r="AA239" s="194">
        <v>220</v>
      </c>
    </row>
    <row r="240" spans="1:27" ht="20.100000000000001" customHeight="1" thickBot="1">
      <c r="A240" s="265"/>
      <c r="B240" s="266"/>
      <c r="C240" s="267"/>
      <c r="D240" s="262" t="s">
        <v>437</v>
      </c>
      <c r="F240" s="142"/>
      <c r="G240" s="142"/>
      <c r="H240" s="142"/>
      <c r="I240" s="143" t="s">
        <v>430</v>
      </c>
      <c r="J240" s="260"/>
      <c r="K240" s="268"/>
      <c r="L240" s="5"/>
      <c r="M240" s="5"/>
      <c r="N240" s="5"/>
      <c r="O240" s="5"/>
      <c r="P240" s="5"/>
      <c r="Q240" s="5"/>
      <c r="R240" s="269"/>
      <c r="S240" s="167"/>
      <c r="T240" s="168"/>
      <c r="U240" s="181"/>
      <c r="V240" s="42">
        <f t="shared" si="20"/>
        <v>240</v>
      </c>
      <c r="Y240" s="116"/>
      <c r="Z240" s="142"/>
      <c r="AA240" s="142"/>
    </row>
    <row r="241" spans="1:27" ht="20.100000000000001" customHeight="1" thickBot="1">
      <c r="A241" s="265"/>
      <c r="B241" s="266"/>
      <c r="C241" s="267"/>
      <c r="D241" s="270"/>
      <c r="E241" s="271" t="s">
        <v>438</v>
      </c>
      <c r="F241" s="167"/>
      <c r="G241" s="167"/>
      <c r="H241" s="167"/>
      <c r="I241" s="169" t="s">
        <v>430</v>
      </c>
      <c r="J241" s="272"/>
      <c r="K241" s="268"/>
      <c r="L241" s="5"/>
      <c r="M241" s="5"/>
      <c r="N241" s="5"/>
      <c r="O241" s="5"/>
      <c r="P241" s="5"/>
      <c r="Q241" s="5"/>
      <c r="R241" s="287">
        <v>20</v>
      </c>
      <c r="S241" s="167" t="s">
        <v>417</v>
      </c>
      <c r="T241" s="168"/>
      <c r="U241" s="181"/>
      <c r="V241" s="42">
        <f t="shared" si="20"/>
        <v>241</v>
      </c>
      <c r="W241" s="149" t="str">
        <f t="shared" ref="W241:W245" si="26">IF(R241="","未入力あり","✔")</f>
        <v>✔</v>
      </c>
      <c r="Y241" s="116"/>
      <c r="Z241" s="194">
        <v>0</v>
      </c>
      <c r="AA241" s="194">
        <v>540</v>
      </c>
    </row>
    <row r="242" spans="1:27" ht="20.100000000000001" customHeight="1" thickBot="1">
      <c r="A242" s="265"/>
      <c r="B242" s="266"/>
      <c r="C242" s="267"/>
      <c r="D242" s="270"/>
      <c r="E242" s="271" t="s">
        <v>439</v>
      </c>
      <c r="F242" s="167"/>
      <c r="G242" s="167"/>
      <c r="H242" s="167"/>
      <c r="I242" s="169" t="s">
        <v>430</v>
      </c>
      <c r="J242" s="272"/>
      <c r="K242" s="268"/>
      <c r="L242" s="5"/>
      <c r="M242" s="5"/>
      <c r="N242" s="5"/>
      <c r="O242" s="5"/>
      <c r="P242" s="5"/>
      <c r="Q242" s="5"/>
      <c r="R242" s="287">
        <v>1</v>
      </c>
      <c r="S242" s="167" t="s">
        <v>417</v>
      </c>
      <c r="T242" s="168"/>
      <c r="U242" s="181"/>
      <c r="V242" s="42">
        <f t="shared" si="20"/>
        <v>242</v>
      </c>
      <c r="W242" s="149" t="str">
        <f t="shared" si="26"/>
        <v>✔</v>
      </c>
      <c r="Y242" s="116"/>
      <c r="Z242" s="194">
        <v>0</v>
      </c>
      <c r="AA242" s="194">
        <v>10</v>
      </c>
    </row>
    <row r="243" spans="1:27" ht="20.100000000000001" customHeight="1" thickBot="1">
      <c r="A243" s="265"/>
      <c r="B243" s="266"/>
      <c r="C243" s="267"/>
      <c r="D243" s="270"/>
      <c r="E243" s="271" t="s">
        <v>440</v>
      </c>
      <c r="F243" s="167"/>
      <c r="G243" s="167"/>
      <c r="H243" s="167"/>
      <c r="I243" s="169" t="s">
        <v>430</v>
      </c>
      <c r="J243" s="272"/>
      <c r="K243" s="268"/>
      <c r="L243" s="5"/>
      <c r="M243" s="5"/>
      <c r="N243" s="5"/>
      <c r="O243" s="5"/>
      <c r="P243" s="5"/>
      <c r="Q243" s="5"/>
      <c r="R243" s="287">
        <v>1</v>
      </c>
      <c r="S243" s="167" t="s">
        <v>417</v>
      </c>
      <c r="T243" s="168"/>
      <c r="U243" s="181"/>
      <c r="V243" s="42">
        <f t="shared" si="20"/>
        <v>243</v>
      </c>
      <c r="W243" s="149" t="str">
        <f t="shared" si="26"/>
        <v>✔</v>
      </c>
      <c r="Y243" s="116"/>
      <c r="Z243" s="194">
        <v>0</v>
      </c>
      <c r="AA243" s="194">
        <v>40</v>
      </c>
    </row>
    <row r="244" spans="1:27" ht="20.100000000000001" customHeight="1" thickBot="1">
      <c r="A244" s="265"/>
      <c r="B244" s="266"/>
      <c r="C244" s="267"/>
      <c r="D244" s="270"/>
      <c r="E244" s="271" t="s">
        <v>441</v>
      </c>
      <c r="F244" s="167"/>
      <c r="G244" s="167"/>
      <c r="H244" s="167"/>
      <c r="I244" s="169" t="s">
        <v>430</v>
      </c>
      <c r="J244" s="272"/>
      <c r="K244" s="268"/>
      <c r="L244" s="5"/>
      <c r="M244" s="5"/>
      <c r="N244" s="5"/>
      <c r="O244" s="5"/>
      <c r="P244" s="5"/>
      <c r="Q244" s="5"/>
      <c r="R244" s="287">
        <v>4</v>
      </c>
      <c r="S244" s="167" t="s">
        <v>417</v>
      </c>
      <c r="T244" s="168"/>
      <c r="U244" s="181"/>
      <c r="V244" s="42">
        <f t="shared" si="20"/>
        <v>244</v>
      </c>
      <c r="W244" s="149" t="str">
        <f t="shared" si="26"/>
        <v>✔</v>
      </c>
      <c r="Y244" s="116"/>
      <c r="Z244" s="194">
        <v>0</v>
      </c>
      <c r="AA244" s="194">
        <v>200</v>
      </c>
    </row>
    <row r="245" spans="1:27" ht="20.100000000000001" customHeight="1" thickBot="1">
      <c r="A245" s="265"/>
      <c r="B245" s="266"/>
      <c r="C245" s="267"/>
      <c r="D245" s="270"/>
      <c r="E245" s="262" t="s">
        <v>442</v>
      </c>
      <c r="F245" s="234"/>
      <c r="G245" s="234"/>
      <c r="H245" s="235"/>
      <c r="I245" s="235"/>
      <c r="J245" s="273"/>
      <c r="K245" s="268"/>
      <c r="L245" s="5"/>
      <c r="M245" s="5"/>
      <c r="N245" s="5"/>
      <c r="O245" s="5"/>
      <c r="P245" s="5"/>
      <c r="Q245" s="5"/>
      <c r="R245" s="287">
        <v>0</v>
      </c>
      <c r="S245" s="167" t="s">
        <v>417</v>
      </c>
      <c r="T245" s="168"/>
      <c r="U245" s="181"/>
      <c r="V245" s="42">
        <f t="shared" si="20"/>
        <v>245</v>
      </c>
      <c r="W245" s="149" t="str">
        <f t="shared" si="26"/>
        <v>✔</v>
      </c>
      <c r="Y245" s="116"/>
      <c r="Z245" s="194">
        <v>0</v>
      </c>
      <c r="AA245" s="194">
        <v>40</v>
      </c>
    </row>
    <row r="246" spans="1:27" ht="20.100000000000001" customHeight="1" thickBot="1">
      <c r="A246" s="265"/>
      <c r="B246" s="266"/>
      <c r="C246" s="267"/>
      <c r="D246" s="262" t="s">
        <v>443</v>
      </c>
      <c r="F246" s="142"/>
      <c r="G246" s="142"/>
      <c r="H246" s="142"/>
      <c r="I246" s="143"/>
      <c r="J246" s="260"/>
      <c r="K246" s="268"/>
      <c r="L246" s="5"/>
      <c r="M246" s="5"/>
      <c r="N246" s="5"/>
      <c r="O246" s="5"/>
      <c r="P246" s="5"/>
      <c r="Q246" s="5"/>
      <c r="R246" s="269"/>
      <c r="S246" s="167"/>
      <c r="T246" s="168"/>
      <c r="U246" s="181"/>
      <c r="V246" s="42">
        <f t="shared" si="20"/>
        <v>246</v>
      </c>
      <c r="Y246" s="116"/>
      <c r="Z246" s="142"/>
      <c r="AA246" s="142"/>
    </row>
    <row r="247" spans="1:27" ht="20.100000000000001" customHeight="1" thickBot="1">
      <c r="A247" s="265"/>
      <c r="B247" s="266"/>
      <c r="C247" s="267"/>
      <c r="D247" s="270"/>
      <c r="E247" s="1221" t="s">
        <v>444</v>
      </c>
      <c r="F247" s="1222"/>
      <c r="G247" s="1222"/>
      <c r="H247" s="1222"/>
      <c r="I247" s="1222"/>
      <c r="J247" s="1223"/>
      <c r="K247" s="268"/>
      <c r="L247" s="5"/>
      <c r="M247" s="5"/>
      <c r="N247" s="5"/>
      <c r="O247" s="5"/>
      <c r="P247" s="5"/>
      <c r="Q247" s="5"/>
      <c r="R247" s="287">
        <v>0</v>
      </c>
      <c r="S247" s="167" t="s">
        <v>417</v>
      </c>
      <c r="T247" s="168"/>
      <c r="U247" s="181"/>
      <c r="V247" s="42">
        <f t="shared" si="20"/>
        <v>247</v>
      </c>
      <c r="W247" s="149" t="str">
        <f t="shared" ref="W247:W248" si="27">IF(R247="","未入力あり","✔")</f>
        <v>✔</v>
      </c>
      <c r="Y247" s="116"/>
      <c r="Z247" s="194">
        <v>0</v>
      </c>
      <c r="AA247" s="191">
        <v>200</v>
      </c>
    </row>
    <row r="248" spans="1:27" ht="20.100000000000001" customHeight="1" thickBot="1">
      <c r="A248" s="265"/>
      <c r="B248" s="266"/>
      <c r="C248" s="267"/>
      <c r="D248" s="270"/>
      <c r="E248" s="271" t="s">
        <v>445</v>
      </c>
      <c r="F248" s="167"/>
      <c r="G248" s="167"/>
      <c r="H248" s="167"/>
      <c r="I248" s="169"/>
      <c r="J248" s="272"/>
      <c r="K248" s="268"/>
      <c r="L248" s="5"/>
      <c r="M248" s="5"/>
      <c r="N248" s="5"/>
      <c r="O248" s="5"/>
      <c r="P248" s="5"/>
      <c r="Q248" s="5"/>
      <c r="R248" s="287">
        <v>24</v>
      </c>
      <c r="S248" s="167" t="s">
        <v>417</v>
      </c>
      <c r="T248" s="168"/>
      <c r="U248" s="181"/>
      <c r="V248" s="42">
        <f t="shared" si="20"/>
        <v>248</v>
      </c>
      <c r="W248" s="149" t="str">
        <f t="shared" si="27"/>
        <v>✔</v>
      </c>
      <c r="Y248" s="116"/>
      <c r="Z248" s="194">
        <v>0</v>
      </c>
      <c r="AA248" s="191">
        <v>200</v>
      </c>
    </row>
    <row r="249" spans="1:27" ht="20.100000000000001" customHeight="1" thickBot="1">
      <c r="A249" s="265"/>
      <c r="B249" s="266"/>
      <c r="C249" s="267"/>
      <c r="D249" s="270"/>
      <c r="E249" s="271" t="s">
        <v>446</v>
      </c>
      <c r="F249" s="167"/>
      <c r="G249" s="167"/>
      <c r="H249" s="167"/>
      <c r="I249" s="169"/>
      <c r="J249" s="272"/>
      <c r="K249" s="268"/>
      <c r="L249" s="5"/>
      <c r="M249" s="5"/>
      <c r="N249" s="5"/>
      <c r="O249" s="5"/>
      <c r="P249" s="5"/>
      <c r="Q249" s="5"/>
      <c r="R249" s="287">
        <v>24</v>
      </c>
      <c r="S249" s="167" t="s">
        <v>417</v>
      </c>
      <c r="T249" s="168"/>
      <c r="U249" s="181"/>
      <c r="V249" s="42">
        <f t="shared" si="20"/>
        <v>249</v>
      </c>
      <c r="W249" s="149" t="str">
        <f t="shared" ref="W249" si="28">IF(R249="","未入力あり","✔")</f>
        <v>✔</v>
      </c>
      <c r="Y249" s="116"/>
      <c r="Z249" s="194">
        <v>0</v>
      </c>
      <c r="AA249" s="191">
        <v>200</v>
      </c>
    </row>
    <row r="250" spans="1:27" ht="20.100000000000001" customHeight="1" thickBot="1">
      <c r="A250" s="265"/>
      <c r="B250" s="266"/>
      <c r="C250" s="267"/>
      <c r="D250" s="262" t="s">
        <v>447</v>
      </c>
      <c r="E250" s="234"/>
      <c r="F250" s="234"/>
      <c r="G250" s="234"/>
      <c r="H250" s="234"/>
      <c r="I250" s="235" t="s">
        <v>430</v>
      </c>
      <c r="J250" s="263"/>
      <c r="K250" s="268"/>
      <c r="L250" s="5"/>
      <c r="M250" s="5"/>
      <c r="N250" s="5"/>
      <c r="O250" s="5"/>
      <c r="P250" s="5"/>
      <c r="Q250" s="5"/>
      <c r="R250" s="269"/>
      <c r="S250" s="167"/>
      <c r="T250" s="168"/>
      <c r="U250" s="181"/>
      <c r="V250" s="42">
        <f t="shared" si="20"/>
        <v>250</v>
      </c>
      <c r="Y250" s="116"/>
      <c r="Z250" s="142"/>
      <c r="AA250" s="142"/>
    </row>
    <row r="251" spans="1:27" ht="20.100000000000001" customHeight="1" thickBot="1">
      <c r="A251" s="265"/>
      <c r="B251" s="266"/>
      <c r="C251" s="267"/>
      <c r="D251" s="278"/>
      <c r="E251" s="271" t="s">
        <v>448</v>
      </c>
      <c r="F251" s="167"/>
      <c r="G251" s="167"/>
      <c r="H251" s="167"/>
      <c r="I251" s="169"/>
      <c r="J251" s="272"/>
      <c r="K251" s="268"/>
      <c r="L251" s="5"/>
      <c r="M251" s="5"/>
      <c r="N251" s="5"/>
      <c r="O251" s="5"/>
      <c r="P251" s="5"/>
      <c r="Q251" s="5"/>
      <c r="R251" s="287">
        <v>1</v>
      </c>
      <c r="S251" s="167" t="s">
        <v>417</v>
      </c>
      <c r="T251" s="168"/>
      <c r="U251" s="181"/>
      <c r="V251" s="42">
        <f t="shared" si="20"/>
        <v>251</v>
      </c>
      <c r="W251" s="149" t="str">
        <f t="shared" ref="W251:W255" si="29">IF(R251="","未入力あり","✔")</f>
        <v>✔</v>
      </c>
      <c r="Y251" s="116"/>
      <c r="Z251" s="194">
        <v>0</v>
      </c>
      <c r="AA251" s="194">
        <v>70</v>
      </c>
    </row>
    <row r="252" spans="1:27" ht="20.100000000000001" customHeight="1" thickBot="1">
      <c r="A252" s="265"/>
      <c r="B252" s="266"/>
      <c r="C252" s="267"/>
      <c r="D252" s="278"/>
      <c r="E252" s="271" t="s">
        <v>449</v>
      </c>
      <c r="F252" s="167"/>
      <c r="G252" s="167"/>
      <c r="H252" s="167"/>
      <c r="I252" s="169"/>
      <c r="J252" s="272"/>
      <c r="K252" s="268"/>
      <c r="L252" s="5"/>
      <c r="M252" s="5"/>
      <c r="N252" s="5"/>
      <c r="O252" s="5"/>
      <c r="P252" s="5"/>
      <c r="Q252" s="5"/>
      <c r="R252" s="287">
        <v>7</v>
      </c>
      <c r="S252" s="167" t="s">
        <v>417</v>
      </c>
      <c r="T252" s="168"/>
      <c r="U252" s="181"/>
      <c r="V252" s="42">
        <f t="shared" si="20"/>
        <v>252</v>
      </c>
      <c r="W252" s="149" t="str">
        <f t="shared" si="29"/>
        <v>✔</v>
      </c>
      <c r="Y252" s="116"/>
      <c r="Z252" s="194">
        <v>0</v>
      </c>
      <c r="AA252" s="194">
        <v>60</v>
      </c>
    </row>
    <row r="253" spans="1:27" ht="20.100000000000001" customHeight="1" thickBot="1">
      <c r="A253" s="265"/>
      <c r="B253" s="266"/>
      <c r="C253" s="267"/>
      <c r="D253" s="278"/>
      <c r="E253" s="271" t="s">
        <v>424</v>
      </c>
      <c r="F253" s="167" t="s">
        <v>425</v>
      </c>
      <c r="G253" s="167"/>
      <c r="H253" s="167"/>
      <c r="I253" s="169"/>
      <c r="J253" s="272"/>
      <c r="K253" s="268"/>
      <c r="L253" s="5"/>
      <c r="M253" s="5"/>
      <c r="N253" s="5"/>
      <c r="O253" s="5"/>
      <c r="P253" s="5"/>
      <c r="Q253" s="5"/>
      <c r="R253" s="287">
        <v>0</v>
      </c>
      <c r="S253" s="167" t="s">
        <v>417</v>
      </c>
      <c r="T253" s="168"/>
      <c r="U253" s="181"/>
      <c r="V253" s="42">
        <f t="shared" si="20"/>
        <v>253</v>
      </c>
      <c r="W253" s="149" t="str">
        <f t="shared" ref="W253" si="30">IF(R253="","未入力あり","✔")</f>
        <v>✔</v>
      </c>
      <c r="Y253" s="116"/>
      <c r="Z253" s="194">
        <v>0</v>
      </c>
      <c r="AA253" s="191">
        <v>50</v>
      </c>
    </row>
    <row r="254" spans="1:27" ht="20.100000000000001" customHeight="1" thickBot="1">
      <c r="A254" s="265"/>
      <c r="B254" s="266"/>
      <c r="C254" s="267"/>
      <c r="D254" s="278"/>
      <c r="E254" s="271" t="s">
        <v>450</v>
      </c>
      <c r="F254" s="167"/>
      <c r="G254" s="167"/>
      <c r="H254" s="167"/>
      <c r="I254" s="169"/>
      <c r="J254" s="272"/>
      <c r="K254" s="268"/>
      <c r="L254" s="5"/>
      <c r="M254" s="5"/>
      <c r="N254" s="5"/>
      <c r="O254" s="5"/>
      <c r="P254" s="5"/>
      <c r="Q254" s="5"/>
      <c r="R254" s="287">
        <v>0</v>
      </c>
      <c r="S254" s="167" t="s">
        <v>417</v>
      </c>
      <c r="T254" s="168"/>
      <c r="U254" s="181"/>
      <c r="V254" s="42">
        <f t="shared" si="20"/>
        <v>254</v>
      </c>
      <c r="W254" s="149" t="str">
        <f t="shared" si="29"/>
        <v>✔</v>
      </c>
      <c r="Y254" s="116"/>
      <c r="Z254" s="194">
        <v>0</v>
      </c>
      <c r="AA254" s="194">
        <v>70</v>
      </c>
    </row>
    <row r="255" spans="1:27" ht="20.100000000000001" customHeight="1" thickBot="1">
      <c r="A255" s="265"/>
      <c r="B255" s="266"/>
      <c r="C255" s="267"/>
      <c r="D255" s="275"/>
      <c r="E255" s="271" t="s">
        <v>451</v>
      </c>
      <c r="F255" s="167"/>
      <c r="G255" s="167"/>
      <c r="H255" s="167"/>
      <c r="I255" s="169"/>
      <c r="J255" s="272"/>
      <c r="K255" s="268"/>
      <c r="L255" s="5"/>
      <c r="M255" s="5"/>
      <c r="N255" s="5"/>
      <c r="O255" s="5"/>
      <c r="P255" s="5"/>
      <c r="Q255" s="5"/>
      <c r="R255" s="287">
        <v>1</v>
      </c>
      <c r="S255" s="167" t="s">
        <v>417</v>
      </c>
      <c r="T255" s="168"/>
      <c r="U255" s="181"/>
      <c r="V255" s="42">
        <f t="shared" si="20"/>
        <v>255</v>
      </c>
      <c r="W255" s="149" t="str">
        <f t="shared" si="29"/>
        <v>✔</v>
      </c>
      <c r="Y255" s="116"/>
      <c r="Z255" s="194">
        <v>0</v>
      </c>
      <c r="AA255" s="194">
        <v>140</v>
      </c>
    </row>
    <row r="256" spans="1:27" ht="20.100000000000001" customHeight="1" thickBot="1">
      <c r="A256" s="265"/>
      <c r="B256" s="266"/>
      <c r="C256" s="267"/>
      <c r="D256" s="262" t="s">
        <v>452</v>
      </c>
      <c r="F256" s="142"/>
      <c r="G256" s="142"/>
      <c r="H256" s="142"/>
      <c r="I256" s="143"/>
      <c r="J256" s="260"/>
      <c r="K256" s="268"/>
      <c r="L256" s="5"/>
      <c r="M256" s="5"/>
      <c r="N256" s="5"/>
      <c r="O256" s="5"/>
      <c r="P256" s="5"/>
      <c r="Q256" s="5"/>
      <c r="R256" s="269"/>
      <c r="S256" s="167"/>
      <c r="T256" s="168"/>
      <c r="U256" s="181"/>
      <c r="V256" s="42">
        <f t="shared" si="20"/>
        <v>256</v>
      </c>
      <c r="Y256" s="116"/>
      <c r="Z256" s="142"/>
      <c r="AA256" s="142"/>
    </row>
    <row r="257" spans="1:27" ht="20.100000000000001" customHeight="1" thickBot="1">
      <c r="A257" s="265"/>
      <c r="B257" s="266"/>
      <c r="C257" s="267"/>
      <c r="D257" s="270"/>
      <c r="E257" s="1221" t="s">
        <v>453</v>
      </c>
      <c r="F257" s="1222"/>
      <c r="G257" s="1222"/>
      <c r="H257" s="1222"/>
      <c r="I257" s="1222"/>
      <c r="J257" s="1223"/>
      <c r="K257" s="268"/>
      <c r="L257" s="5"/>
      <c r="M257" s="5"/>
      <c r="N257" s="5"/>
      <c r="O257" s="5"/>
      <c r="P257" s="5"/>
      <c r="Q257" s="5"/>
      <c r="R257" s="287">
        <v>1</v>
      </c>
      <c r="S257" s="167" t="s">
        <v>417</v>
      </c>
      <c r="T257" s="168"/>
      <c r="U257" s="181"/>
      <c r="V257" s="42">
        <f t="shared" si="20"/>
        <v>257</v>
      </c>
      <c r="W257" s="149" t="str">
        <f t="shared" ref="W257:W258" si="31">IF(R257="","未入力あり","✔")</f>
        <v>✔</v>
      </c>
      <c r="Y257" s="116"/>
      <c r="Z257" s="194">
        <v>0</v>
      </c>
      <c r="AA257" s="191">
        <v>100</v>
      </c>
    </row>
    <row r="258" spans="1:27" ht="20.100000000000001" customHeight="1" thickBot="1">
      <c r="A258" s="265"/>
      <c r="B258" s="266"/>
      <c r="C258" s="267"/>
      <c r="D258" s="270"/>
      <c r="E258" s="271" t="s">
        <v>454</v>
      </c>
      <c r="F258" s="167"/>
      <c r="G258" s="167"/>
      <c r="H258" s="167"/>
      <c r="I258" s="169"/>
      <c r="J258" s="272"/>
      <c r="K258" s="268"/>
      <c r="L258" s="5"/>
      <c r="M258" s="5"/>
      <c r="N258" s="5"/>
      <c r="O258" s="5"/>
      <c r="P258" s="5"/>
      <c r="Q258" s="5"/>
      <c r="R258" s="287">
        <v>0</v>
      </c>
      <c r="S258" s="167" t="s">
        <v>417</v>
      </c>
      <c r="T258" s="168"/>
      <c r="U258" s="181"/>
      <c r="V258" s="42">
        <f t="shared" si="20"/>
        <v>258</v>
      </c>
      <c r="W258" s="149" t="str">
        <f t="shared" si="31"/>
        <v>✔</v>
      </c>
      <c r="Y258" s="116"/>
      <c r="Z258" s="194">
        <v>0</v>
      </c>
      <c r="AA258" s="191">
        <v>100</v>
      </c>
    </row>
    <row r="259" spans="1:27" ht="20.100000000000001" customHeight="1" thickBot="1">
      <c r="A259" s="265"/>
      <c r="B259" s="266"/>
      <c r="C259" s="267"/>
      <c r="D259" s="262" t="s">
        <v>455</v>
      </c>
      <c r="F259" s="142"/>
      <c r="G259" s="142"/>
      <c r="H259" s="142"/>
      <c r="I259" s="143"/>
      <c r="J259" s="260"/>
      <c r="K259" s="268"/>
      <c r="L259" s="5"/>
      <c r="M259" s="5"/>
      <c r="N259" s="5"/>
      <c r="O259" s="5"/>
      <c r="P259" s="5"/>
      <c r="Q259" s="5"/>
      <c r="R259" s="269"/>
      <c r="S259" s="167"/>
      <c r="T259" s="168"/>
      <c r="U259" s="181"/>
      <c r="V259" s="42">
        <f t="shared" si="20"/>
        <v>259</v>
      </c>
      <c r="Y259" s="116"/>
      <c r="Z259" s="142"/>
      <c r="AA259" s="142"/>
    </row>
    <row r="260" spans="1:27" ht="20.100000000000001" customHeight="1" thickBot="1">
      <c r="A260" s="265"/>
      <c r="B260" s="266"/>
      <c r="C260" s="267"/>
      <c r="D260" s="270"/>
      <c r="E260" s="1221" t="s">
        <v>456</v>
      </c>
      <c r="F260" s="1222"/>
      <c r="G260" s="1222"/>
      <c r="H260" s="1222"/>
      <c r="I260" s="1222"/>
      <c r="J260" s="1223"/>
      <c r="K260" s="268"/>
      <c r="L260" s="5"/>
      <c r="M260" s="5"/>
      <c r="N260" s="5"/>
      <c r="O260" s="5"/>
      <c r="P260" s="5"/>
      <c r="Q260" s="5"/>
      <c r="R260" s="287">
        <v>0</v>
      </c>
      <c r="S260" s="167" t="s">
        <v>417</v>
      </c>
      <c r="T260" s="168"/>
      <c r="U260" s="181"/>
      <c r="V260" s="42">
        <f t="shared" si="20"/>
        <v>260</v>
      </c>
      <c r="W260" s="149" t="str">
        <f t="shared" ref="W260" si="32">IF(R260="","未入力あり","✔")</f>
        <v>✔</v>
      </c>
      <c r="Y260" s="116"/>
      <c r="Z260" s="194">
        <v>0</v>
      </c>
      <c r="AA260" s="191">
        <v>150</v>
      </c>
    </row>
    <row r="261" spans="1:27" ht="20.100000000000001" customHeight="1" thickBot="1">
      <c r="A261" s="265"/>
      <c r="B261" s="266"/>
      <c r="C261" s="267"/>
      <c r="D261" s="262" t="s">
        <v>457</v>
      </c>
      <c r="F261" s="142"/>
      <c r="G261" s="142"/>
      <c r="H261" s="142"/>
      <c r="I261" s="143"/>
      <c r="J261" s="260"/>
      <c r="K261" s="268"/>
      <c r="L261" s="5"/>
      <c r="M261" s="5"/>
      <c r="N261" s="5"/>
      <c r="O261" s="5"/>
      <c r="P261" s="5"/>
      <c r="Q261" s="5"/>
      <c r="R261" s="269"/>
      <c r="S261" s="167"/>
      <c r="T261" s="168"/>
      <c r="U261" s="181"/>
      <c r="V261" s="42">
        <f t="shared" si="20"/>
        <v>261</v>
      </c>
      <c r="Y261" s="116"/>
      <c r="Z261" s="142"/>
      <c r="AA261" s="142"/>
    </row>
    <row r="262" spans="1:27" ht="20.100000000000001" customHeight="1" thickBot="1">
      <c r="A262" s="265"/>
      <c r="B262" s="266"/>
      <c r="C262" s="267"/>
      <c r="D262" s="270"/>
      <c r="E262" s="1221" t="s">
        <v>458</v>
      </c>
      <c r="F262" s="1222"/>
      <c r="G262" s="1222"/>
      <c r="H262" s="1222"/>
      <c r="I262" s="1222"/>
      <c r="J262" s="1223"/>
      <c r="K262" s="268"/>
      <c r="L262" s="5"/>
      <c r="M262" s="5"/>
      <c r="N262" s="5"/>
      <c r="O262" s="5"/>
      <c r="P262" s="5"/>
      <c r="Q262" s="5"/>
      <c r="R262" s="287">
        <v>0</v>
      </c>
      <c r="S262" s="167" t="s">
        <v>417</v>
      </c>
      <c r="T262" s="168"/>
      <c r="U262" s="181"/>
      <c r="V262" s="42">
        <f t="shared" si="20"/>
        <v>262</v>
      </c>
      <c r="W262" s="149" t="str">
        <f t="shared" ref="W262:W263" si="33">IF(R262="","未入力あり","✔")</f>
        <v>✔</v>
      </c>
      <c r="Y262" s="116"/>
      <c r="Z262" s="194">
        <v>0</v>
      </c>
      <c r="AA262" s="191">
        <v>300</v>
      </c>
    </row>
    <row r="263" spans="1:27" ht="20.100000000000001" customHeight="1" thickBot="1">
      <c r="A263" s="265"/>
      <c r="B263" s="266"/>
      <c r="C263" s="267"/>
      <c r="D263" s="270"/>
      <c r="E263" s="271" t="s">
        <v>459</v>
      </c>
      <c r="F263" s="167"/>
      <c r="G263" s="167"/>
      <c r="H263" s="167"/>
      <c r="I263" s="169"/>
      <c r="J263" s="272"/>
      <c r="K263" s="268"/>
      <c r="L263" s="5"/>
      <c r="M263" s="5"/>
      <c r="N263" s="5"/>
      <c r="O263" s="5"/>
      <c r="P263" s="5"/>
      <c r="Q263" s="5"/>
      <c r="R263" s="287">
        <v>1</v>
      </c>
      <c r="S263" s="167" t="s">
        <v>417</v>
      </c>
      <c r="T263" s="168"/>
      <c r="U263" s="181"/>
      <c r="V263" s="42">
        <f t="shared" si="20"/>
        <v>263</v>
      </c>
      <c r="W263" s="149" t="str">
        <f t="shared" si="33"/>
        <v>✔</v>
      </c>
      <c r="Y263" s="116"/>
      <c r="Z263" s="194">
        <v>0</v>
      </c>
      <c r="AA263" s="191">
        <v>300</v>
      </c>
    </row>
    <row r="264" spans="1:27" ht="20.100000000000001" customHeight="1" thickBot="1">
      <c r="A264" s="265"/>
      <c r="B264" s="266"/>
      <c r="C264" s="267"/>
      <c r="D264" s="270"/>
      <c r="E264" s="271"/>
      <c r="F264" s="167" t="s">
        <v>460</v>
      </c>
      <c r="G264" s="167"/>
      <c r="H264" s="167"/>
      <c r="I264" s="169"/>
      <c r="J264" s="272"/>
      <c r="K264" s="268"/>
      <c r="L264" s="5"/>
      <c r="M264" s="5"/>
      <c r="N264" s="5"/>
      <c r="O264" s="5"/>
      <c r="P264" s="5"/>
      <c r="Q264" s="5"/>
      <c r="R264" s="287">
        <v>0</v>
      </c>
      <c r="S264" s="167" t="s">
        <v>417</v>
      </c>
      <c r="T264" s="168"/>
      <c r="U264" s="181"/>
      <c r="V264" s="42">
        <f t="shared" si="20"/>
        <v>264</v>
      </c>
      <c r="W264" s="149" t="str">
        <f t="shared" ref="W264" si="34">IF(R264="","未入力あり","✔")</f>
        <v>✔</v>
      </c>
      <c r="Y264" s="116"/>
      <c r="Z264" s="194">
        <v>0</v>
      </c>
      <c r="AA264" s="191">
        <v>100</v>
      </c>
    </row>
    <row r="265" spans="1:27" ht="20.100000000000001" customHeight="1">
      <c r="A265" s="265"/>
      <c r="B265" s="279" t="s">
        <v>461</v>
      </c>
      <c r="C265" s="264"/>
      <c r="D265" s="234"/>
      <c r="E265" s="234"/>
      <c r="F265" s="234"/>
      <c r="G265" s="234"/>
      <c r="H265" s="235"/>
      <c r="I265" s="235"/>
      <c r="J265" s="263"/>
      <c r="K265" s="264"/>
      <c r="L265" s="236"/>
      <c r="M265" s="236"/>
      <c r="N265" s="236"/>
      <c r="O265" s="236"/>
      <c r="P265" s="236"/>
      <c r="Q265" s="236"/>
      <c r="R265" s="280"/>
      <c r="S265" s="234"/>
      <c r="T265" s="233"/>
      <c r="U265" s="281"/>
      <c r="V265" s="42">
        <f t="shared" si="20"/>
        <v>265</v>
      </c>
      <c r="Y265" s="116"/>
      <c r="Z265" s="142"/>
      <c r="AA265" s="142"/>
    </row>
    <row r="266" spans="1:27" ht="20.100000000000001" customHeight="1">
      <c r="A266" s="265"/>
      <c r="B266" s="279" t="s">
        <v>462</v>
      </c>
      <c r="C266" s="264"/>
      <c r="D266" s="234"/>
      <c r="E266" s="234"/>
      <c r="F266" s="234"/>
      <c r="G266" s="234"/>
      <c r="H266" s="235"/>
      <c r="I266" s="235"/>
      <c r="J266" s="263"/>
      <c r="K266" s="268"/>
      <c r="L266" s="5"/>
      <c r="M266" s="5"/>
      <c r="N266" s="5"/>
      <c r="O266" s="5"/>
      <c r="P266" s="5"/>
      <c r="Q266" s="5"/>
      <c r="R266" s="282"/>
      <c r="S266" s="167"/>
      <c r="T266" s="168"/>
      <c r="U266" s="181"/>
      <c r="V266" s="42">
        <f t="shared" si="20"/>
        <v>266</v>
      </c>
      <c r="Y266" s="116"/>
      <c r="Z266" s="142"/>
      <c r="AA266" s="142"/>
    </row>
    <row r="267" spans="1:27" ht="20.100000000000001" customHeight="1" thickBot="1">
      <c r="A267" s="265"/>
      <c r="B267" s="266"/>
      <c r="C267" s="262" t="s">
        <v>1737</v>
      </c>
      <c r="D267" s="234"/>
      <c r="E267" s="234"/>
      <c r="F267" s="234"/>
      <c r="G267" s="234"/>
      <c r="H267" s="235"/>
      <c r="I267" s="235"/>
      <c r="J267" s="263"/>
      <c r="K267" s="268"/>
      <c r="L267" s="5"/>
      <c r="M267" s="5"/>
      <c r="N267" s="5"/>
      <c r="O267" s="5"/>
      <c r="P267" s="5"/>
      <c r="Q267" s="5"/>
      <c r="R267" s="283"/>
      <c r="S267" s="167"/>
      <c r="T267" s="168"/>
      <c r="U267" s="181"/>
      <c r="V267" s="42">
        <f t="shared" si="20"/>
        <v>267</v>
      </c>
      <c r="Y267" s="116"/>
      <c r="Z267" s="142"/>
      <c r="AA267" s="142"/>
    </row>
    <row r="268" spans="1:27" ht="20.100000000000001" customHeight="1" thickBot="1">
      <c r="A268" s="265"/>
      <c r="B268" s="266"/>
      <c r="C268" s="278"/>
      <c r="D268" s="262" t="s">
        <v>463</v>
      </c>
      <c r="E268" s="234"/>
      <c r="F268" s="234"/>
      <c r="G268" s="234"/>
      <c r="H268" s="235"/>
      <c r="I268" s="235"/>
      <c r="J268" s="273"/>
      <c r="K268" s="268"/>
      <c r="L268" s="5"/>
      <c r="M268" s="5"/>
      <c r="N268" s="5"/>
      <c r="O268" s="5"/>
      <c r="P268" s="5"/>
      <c r="Q268" s="5"/>
      <c r="R268" s="287">
        <v>208</v>
      </c>
      <c r="S268" s="167" t="s">
        <v>349</v>
      </c>
      <c r="T268" s="168"/>
      <c r="U268" s="181"/>
      <c r="V268" s="42">
        <f t="shared" si="20"/>
        <v>268</v>
      </c>
      <c r="W268" s="149" t="str">
        <f t="shared" ref="W268:W274" si="35">IF(R268="","未入力あり","✔")</f>
        <v>✔</v>
      </c>
      <c r="Y268" s="116"/>
      <c r="Z268" s="194">
        <v>0</v>
      </c>
      <c r="AA268" s="194">
        <v>2400</v>
      </c>
    </row>
    <row r="269" spans="1:27" ht="20.100000000000001" customHeight="1" thickBot="1">
      <c r="A269" s="265"/>
      <c r="B269" s="266"/>
      <c r="C269" s="278"/>
      <c r="D269" s="258"/>
      <c r="E269" s="271" t="s">
        <v>464</v>
      </c>
      <c r="F269" s="167"/>
      <c r="G269" s="167"/>
      <c r="H269" s="169"/>
      <c r="I269" s="169"/>
      <c r="J269" s="272"/>
      <c r="K269" s="268"/>
      <c r="L269" s="5"/>
      <c r="M269" s="5"/>
      <c r="N269" s="5"/>
      <c r="O269" s="5"/>
      <c r="P269" s="5"/>
      <c r="Q269" s="5"/>
      <c r="R269" s="287">
        <v>7</v>
      </c>
      <c r="S269" s="167" t="s">
        <v>349</v>
      </c>
      <c r="T269" s="168"/>
      <c r="U269" s="181"/>
      <c r="V269" s="42">
        <f t="shared" si="20"/>
        <v>269</v>
      </c>
      <c r="W269" s="149" t="str">
        <f t="shared" si="35"/>
        <v>✔</v>
      </c>
      <c r="Y269" s="116"/>
      <c r="Z269" s="194">
        <v>0</v>
      </c>
      <c r="AA269" s="194">
        <v>200</v>
      </c>
    </row>
    <row r="270" spans="1:27" ht="20.100000000000001" customHeight="1" thickBot="1">
      <c r="A270" s="265"/>
      <c r="B270" s="266"/>
      <c r="C270" s="278"/>
      <c r="D270" s="258"/>
      <c r="E270" s="271" t="s">
        <v>465</v>
      </c>
      <c r="F270" s="167"/>
      <c r="G270" s="167"/>
      <c r="H270" s="169"/>
      <c r="I270" s="169"/>
      <c r="J270" s="272"/>
      <c r="K270" s="268"/>
      <c r="L270" s="5"/>
      <c r="M270" s="5"/>
      <c r="N270" s="5"/>
      <c r="O270" s="5"/>
      <c r="P270" s="5"/>
      <c r="Q270" s="5"/>
      <c r="R270" s="287">
        <v>16</v>
      </c>
      <c r="S270" s="167" t="s">
        <v>349</v>
      </c>
      <c r="T270" s="168"/>
      <c r="U270" s="181"/>
      <c r="V270" s="42">
        <f t="shared" si="20"/>
        <v>270</v>
      </c>
      <c r="W270" s="149" t="str">
        <f t="shared" si="35"/>
        <v>✔</v>
      </c>
      <c r="Y270" s="116"/>
      <c r="Z270" s="194">
        <v>0</v>
      </c>
      <c r="AA270" s="194">
        <v>150</v>
      </c>
    </row>
    <row r="271" spans="1:27" ht="20.100000000000001" customHeight="1" thickBot="1">
      <c r="A271" s="265"/>
      <c r="B271" s="266"/>
      <c r="C271" s="278"/>
      <c r="D271" s="258"/>
      <c r="E271" s="271" t="s">
        <v>466</v>
      </c>
      <c r="F271" s="167"/>
      <c r="G271" s="167"/>
      <c r="H271" s="169"/>
      <c r="I271" s="169"/>
      <c r="J271" s="272"/>
      <c r="K271" s="268"/>
      <c r="L271" s="5"/>
      <c r="M271" s="5"/>
      <c r="N271" s="5"/>
      <c r="O271" s="5"/>
      <c r="P271" s="5"/>
      <c r="Q271" s="5"/>
      <c r="R271" s="287">
        <v>89</v>
      </c>
      <c r="S271" s="167" t="s">
        <v>349</v>
      </c>
      <c r="T271" s="168"/>
      <c r="U271" s="181"/>
      <c r="V271" s="42">
        <f t="shared" si="20"/>
        <v>271</v>
      </c>
      <c r="W271" s="149" t="str">
        <f t="shared" si="35"/>
        <v>✔</v>
      </c>
      <c r="Y271" s="116"/>
      <c r="Z271" s="194">
        <v>0</v>
      </c>
      <c r="AA271" s="194">
        <v>900</v>
      </c>
    </row>
    <row r="272" spans="1:27" ht="20.100000000000001" customHeight="1" thickBot="1">
      <c r="A272" s="265"/>
      <c r="B272" s="266"/>
      <c r="C272" s="278"/>
      <c r="D272" s="284"/>
      <c r="E272" s="271" t="s">
        <v>467</v>
      </c>
      <c r="F272" s="167"/>
      <c r="G272" s="167"/>
      <c r="H272" s="169"/>
      <c r="I272" s="169"/>
      <c r="J272" s="272"/>
      <c r="K272" s="268"/>
      <c r="L272" s="5"/>
      <c r="M272" s="5"/>
      <c r="N272" s="5"/>
      <c r="O272" s="5"/>
      <c r="P272" s="5"/>
      <c r="Q272" s="5"/>
      <c r="R272" s="287">
        <v>0</v>
      </c>
      <c r="S272" s="167" t="s">
        <v>349</v>
      </c>
      <c r="T272" s="168"/>
      <c r="U272" s="181"/>
      <c r="V272" s="42">
        <f t="shared" si="20"/>
        <v>272</v>
      </c>
      <c r="W272" s="149" t="str">
        <f t="shared" si="35"/>
        <v>✔</v>
      </c>
      <c r="Y272" s="116"/>
      <c r="Z272" s="194">
        <v>0</v>
      </c>
      <c r="AA272" s="194">
        <v>200</v>
      </c>
    </row>
    <row r="273" spans="1:27" ht="20.100000000000001" customHeight="1" thickBot="1">
      <c r="A273" s="265"/>
      <c r="B273" s="266"/>
      <c r="C273" s="278"/>
      <c r="D273" s="271" t="s">
        <v>468</v>
      </c>
      <c r="E273" s="167"/>
      <c r="F273" s="167"/>
      <c r="G273" s="167"/>
      <c r="H273" s="169"/>
      <c r="I273" s="169"/>
      <c r="J273" s="272"/>
      <c r="K273" s="268"/>
      <c r="L273" s="5"/>
      <c r="M273" s="5"/>
      <c r="N273" s="5"/>
      <c r="O273" s="5"/>
      <c r="P273" s="5"/>
      <c r="Q273" s="5"/>
      <c r="R273" s="287">
        <v>0</v>
      </c>
      <c r="S273" s="167" t="s">
        <v>349</v>
      </c>
      <c r="T273" s="168"/>
      <c r="U273" s="181"/>
      <c r="V273" s="42">
        <f t="shared" si="20"/>
        <v>273</v>
      </c>
      <c r="W273" s="149" t="str">
        <f t="shared" si="35"/>
        <v>✔</v>
      </c>
      <c r="Y273" s="116"/>
      <c r="Z273" s="194">
        <v>0</v>
      </c>
      <c r="AA273" s="194">
        <v>120</v>
      </c>
    </row>
    <row r="274" spans="1:27" ht="20.100000000000001" customHeight="1" thickBot="1">
      <c r="A274" s="265"/>
      <c r="B274" s="266"/>
      <c r="C274" s="278"/>
      <c r="D274" s="271" t="s">
        <v>469</v>
      </c>
      <c r="E274" s="167"/>
      <c r="F274" s="167"/>
      <c r="G274" s="167"/>
      <c r="H274" s="169"/>
      <c r="I274" s="169"/>
      <c r="J274" s="272"/>
      <c r="K274" s="268"/>
      <c r="L274" s="5"/>
      <c r="M274" s="5"/>
      <c r="N274" s="5"/>
      <c r="O274" s="5"/>
      <c r="P274" s="5"/>
      <c r="Q274" s="5"/>
      <c r="R274" s="287">
        <v>0</v>
      </c>
      <c r="S274" s="167" t="s">
        <v>349</v>
      </c>
      <c r="T274" s="168"/>
      <c r="U274" s="181"/>
      <c r="V274" s="42">
        <f t="shared" si="20"/>
        <v>274</v>
      </c>
      <c r="W274" s="149" t="str">
        <f t="shared" si="35"/>
        <v>✔</v>
      </c>
      <c r="Y274" s="116"/>
      <c r="Z274" s="194">
        <v>0</v>
      </c>
      <c r="AA274" s="194">
        <v>90</v>
      </c>
    </row>
    <row r="275" spans="1:27" ht="20.100000000000001" customHeight="1">
      <c r="A275" s="265"/>
      <c r="B275" s="266"/>
      <c r="C275" s="1103" t="s">
        <v>1738</v>
      </c>
      <c r="D275" s="280"/>
      <c r="E275" s="280"/>
      <c r="F275" s="280"/>
      <c r="H275" s="143"/>
      <c r="I275" s="260"/>
      <c r="J275" s="167"/>
      <c r="K275" s="5"/>
      <c r="L275" s="5"/>
      <c r="M275" s="5"/>
      <c r="N275" s="5"/>
      <c r="O275" s="5"/>
      <c r="P275" s="5"/>
      <c r="Q275" s="5"/>
      <c r="R275" s="285"/>
      <c r="S275" s="167"/>
      <c r="T275" s="168"/>
      <c r="U275" s="181"/>
      <c r="V275" s="42">
        <f t="shared" si="20"/>
        <v>275</v>
      </c>
      <c r="Y275" s="116"/>
      <c r="Z275" s="142"/>
      <c r="AA275" s="142"/>
    </row>
    <row r="276" spans="1:27" ht="20.100000000000001" customHeight="1" thickBot="1">
      <c r="A276" s="265"/>
      <c r="B276" s="266"/>
      <c r="C276" s="1103"/>
      <c r="D276" s="280" t="s">
        <v>470</v>
      </c>
      <c r="E276" s="280"/>
      <c r="F276" s="280"/>
      <c r="H276" s="143"/>
      <c r="I276" s="260"/>
      <c r="J276" s="268"/>
      <c r="K276" s="5"/>
      <c r="L276" s="5"/>
      <c r="M276" s="5"/>
      <c r="N276" s="5"/>
      <c r="O276" s="5"/>
      <c r="P276" s="5"/>
      <c r="Q276" s="5"/>
      <c r="R276" s="283"/>
      <c r="S276" s="167"/>
      <c r="T276" s="168"/>
      <c r="U276" s="181"/>
      <c r="V276" s="42">
        <f t="shared" si="20"/>
        <v>276</v>
      </c>
      <c r="Y276" s="116"/>
      <c r="Z276" s="142"/>
      <c r="AA276" s="142"/>
    </row>
    <row r="277" spans="1:27" ht="20.100000000000001" customHeight="1" thickBot="1">
      <c r="A277" s="265"/>
      <c r="B277" s="266"/>
      <c r="C277" s="1103"/>
      <c r="D277" s="1104" t="s">
        <v>44</v>
      </c>
      <c r="E277" s="885"/>
      <c r="F277" s="885"/>
      <c r="G277" s="169"/>
      <c r="H277" s="169"/>
      <c r="I277" s="272"/>
      <c r="J277" s="268"/>
      <c r="K277" s="5"/>
      <c r="L277" s="5"/>
      <c r="M277" s="5"/>
      <c r="N277" s="5"/>
      <c r="O277" s="5"/>
      <c r="P277" s="5"/>
      <c r="Q277" s="5"/>
      <c r="R277" s="287">
        <v>32</v>
      </c>
      <c r="S277" s="167" t="s">
        <v>349</v>
      </c>
      <c r="T277" s="168"/>
      <c r="U277" s="181"/>
      <c r="V277" s="42">
        <f t="shared" si="20"/>
        <v>277</v>
      </c>
      <c r="W277" s="149" t="str">
        <f t="shared" ref="W277:W283" si="36">IF(R277="","未入力あり","✔")</f>
        <v>✔</v>
      </c>
      <c r="Y277" s="116"/>
      <c r="Z277" s="194">
        <v>0</v>
      </c>
      <c r="AA277" s="194">
        <v>400</v>
      </c>
    </row>
    <row r="278" spans="1:27" ht="20.100000000000001" customHeight="1" thickBot="1">
      <c r="A278" s="265"/>
      <c r="B278" s="266"/>
      <c r="C278" s="1103"/>
      <c r="D278" s="1104" t="s">
        <v>45</v>
      </c>
      <c r="E278" s="885"/>
      <c r="F278" s="885"/>
      <c r="G278" s="169"/>
      <c r="H278" s="169"/>
      <c r="I278" s="272"/>
      <c r="J278" s="268"/>
      <c r="K278" s="5"/>
      <c r="L278" s="5"/>
      <c r="M278" s="5"/>
      <c r="N278" s="5"/>
      <c r="O278" s="5"/>
      <c r="P278" s="5"/>
      <c r="Q278" s="5"/>
      <c r="R278" s="287">
        <v>0</v>
      </c>
      <c r="S278" s="167" t="s">
        <v>349</v>
      </c>
      <c r="T278" s="168"/>
      <c r="U278" s="181"/>
      <c r="V278" s="42">
        <f t="shared" si="20"/>
        <v>278</v>
      </c>
      <c r="W278" s="149" t="str">
        <f t="shared" si="36"/>
        <v>✔</v>
      </c>
      <c r="Y278" s="116"/>
      <c r="Z278" s="194">
        <v>0</v>
      </c>
      <c r="AA278" s="194">
        <v>30</v>
      </c>
    </row>
    <row r="279" spans="1:27" ht="20.100000000000001" customHeight="1" thickBot="1">
      <c r="A279" s="265"/>
      <c r="B279" s="266"/>
      <c r="C279" s="1103"/>
      <c r="D279" s="1104" t="s">
        <v>471</v>
      </c>
      <c r="E279" s="885"/>
      <c r="F279" s="885"/>
      <c r="G279" s="169"/>
      <c r="H279" s="169"/>
      <c r="I279" s="272"/>
      <c r="J279" s="268"/>
      <c r="K279" s="5"/>
      <c r="L279" s="5"/>
      <c r="M279" s="5"/>
      <c r="N279" s="5"/>
      <c r="O279" s="5"/>
      <c r="P279" s="5"/>
      <c r="Q279" s="5"/>
      <c r="R279" s="287">
        <v>3</v>
      </c>
      <c r="S279" s="167" t="s">
        <v>349</v>
      </c>
      <c r="T279" s="168"/>
      <c r="U279" s="181"/>
      <c r="V279" s="42">
        <f t="shared" si="20"/>
        <v>279</v>
      </c>
      <c r="W279" s="149" t="str">
        <f t="shared" si="36"/>
        <v>✔</v>
      </c>
      <c r="Y279" s="116"/>
      <c r="Z279" s="194">
        <v>0</v>
      </c>
      <c r="AA279" s="194">
        <v>50</v>
      </c>
    </row>
    <row r="280" spans="1:27" ht="20.100000000000001" customHeight="1" thickBot="1">
      <c r="A280" s="265"/>
      <c r="B280" s="266"/>
      <c r="C280" s="1103"/>
      <c r="D280" s="1104" t="s">
        <v>43</v>
      </c>
      <c r="E280" s="885"/>
      <c r="F280" s="885"/>
      <c r="G280" s="169"/>
      <c r="H280" s="169"/>
      <c r="I280" s="272"/>
      <c r="J280" s="268"/>
      <c r="K280" s="5"/>
      <c r="L280" s="5"/>
      <c r="M280" s="5"/>
      <c r="N280" s="5"/>
      <c r="O280" s="5"/>
      <c r="P280" s="5"/>
      <c r="Q280" s="5"/>
      <c r="R280" s="287">
        <v>0</v>
      </c>
      <c r="S280" s="167" t="s">
        <v>349</v>
      </c>
      <c r="T280" s="168"/>
      <c r="U280" s="181"/>
      <c r="V280" s="42">
        <f t="shared" si="20"/>
        <v>280</v>
      </c>
      <c r="W280" s="149" t="str">
        <f t="shared" si="36"/>
        <v>✔</v>
      </c>
      <c r="Y280" s="116"/>
      <c r="Z280" s="194">
        <v>0</v>
      </c>
      <c r="AA280" s="194">
        <v>80</v>
      </c>
    </row>
    <row r="281" spans="1:27" ht="20.100000000000001" customHeight="1" thickBot="1">
      <c r="A281" s="265"/>
      <c r="B281" s="266"/>
      <c r="C281" s="1103"/>
      <c r="D281" s="1104" t="s">
        <v>1444</v>
      </c>
      <c r="E281" s="885"/>
      <c r="F281" s="885"/>
      <c r="G281" s="169"/>
      <c r="H281" s="169"/>
      <c r="I281" s="272"/>
      <c r="J281" s="268"/>
      <c r="K281" s="5"/>
      <c r="L281" s="5"/>
      <c r="M281" s="5"/>
      <c r="N281" s="5"/>
      <c r="O281" s="5"/>
      <c r="P281" s="5"/>
      <c r="Q281" s="5"/>
      <c r="R281" s="287">
        <v>9</v>
      </c>
      <c r="S281" s="167" t="s">
        <v>349</v>
      </c>
      <c r="T281" s="168"/>
      <c r="U281" s="181"/>
      <c r="V281" s="42">
        <f t="shared" ref="V281:V320" si="37">+ROW()</f>
        <v>281</v>
      </c>
      <c r="W281" s="149" t="str">
        <f t="shared" si="36"/>
        <v>✔</v>
      </c>
      <c r="Y281" s="116"/>
      <c r="Z281" s="194">
        <v>0</v>
      </c>
      <c r="AA281" s="191">
        <v>300</v>
      </c>
    </row>
    <row r="282" spans="1:27" ht="20.100000000000001" customHeight="1" thickBot="1">
      <c r="A282" s="265"/>
      <c r="B282" s="266"/>
      <c r="C282" s="1103"/>
      <c r="D282" s="1104" t="s">
        <v>1446</v>
      </c>
      <c r="E282" s="885"/>
      <c r="F282" s="885"/>
      <c r="G282" s="169"/>
      <c r="H282" s="169"/>
      <c r="I282" s="272"/>
      <c r="J282" s="268"/>
      <c r="K282" s="5"/>
      <c r="L282" s="5"/>
      <c r="M282" s="5"/>
      <c r="N282" s="5"/>
      <c r="O282" s="5"/>
      <c r="P282" s="5"/>
      <c r="Q282" s="5"/>
      <c r="R282" s="287">
        <v>25</v>
      </c>
      <c r="S282" s="167" t="s">
        <v>349</v>
      </c>
      <c r="T282" s="168"/>
      <c r="U282" s="181"/>
      <c r="V282" s="42">
        <f t="shared" si="37"/>
        <v>282</v>
      </c>
      <c r="W282" s="149" t="str">
        <f t="shared" ref="W282" si="38">IF(R282="","未入力あり","✔")</f>
        <v>✔</v>
      </c>
      <c r="Y282" s="116"/>
      <c r="Z282" s="194">
        <v>0</v>
      </c>
      <c r="AA282" s="191">
        <v>300</v>
      </c>
    </row>
    <row r="283" spans="1:27" ht="20.100000000000001" customHeight="1" thickBot="1">
      <c r="A283" s="265"/>
      <c r="B283" s="266"/>
      <c r="C283" s="1103"/>
      <c r="D283" s="1104" t="s">
        <v>1445</v>
      </c>
      <c r="E283" s="885"/>
      <c r="F283" s="885"/>
      <c r="G283" s="169"/>
      <c r="H283" s="169"/>
      <c r="I283" s="272"/>
      <c r="J283" s="268"/>
      <c r="K283" s="5"/>
      <c r="L283" s="5"/>
      <c r="M283" s="5"/>
      <c r="N283" s="5"/>
      <c r="O283" s="5"/>
      <c r="P283" s="5"/>
      <c r="Q283" s="5"/>
      <c r="R283" s="287">
        <v>0</v>
      </c>
      <c r="S283" s="167" t="s">
        <v>349</v>
      </c>
      <c r="T283" s="168"/>
      <c r="U283" s="181"/>
      <c r="V283" s="42">
        <f t="shared" si="37"/>
        <v>283</v>
      </c>
      <c r="W283" s="149" t="str">
        <f t="shared" si="36"/>
        <v>✔</v>
      </c>
      <c r="Y283" s="116"/>
      <c r="Z283" s="194">
        <v>0</v>
      </c>
      <c r="AA283" s="194">
        <v>700</v>
      </c>
    </row>
    <row r="284" spans="1:27" ht="20.100000000000001" customHeight="1" thickBot="1">
      <c r="A284" s="265"/>
      <c r="B284" s="266"/>
      <c r="C284" s="1103"/>
      <c r="D284" s="1104" t="s">
        <v>1447</v>
      </c>
      <c r="E284" s="885"/>
      <c r="F284" s="885"/>
      <c r="G284" s="169"/>
      <c r="H284" s="169"/>
      <c r="I284" s="272"/>
      <c r="J284" s="268"/>
      <c r="K284" s="5"/>
      <c r="L284" s="5"/>
      <c r="M284" s="5"/>
      <c r="N284" s="5"/>
      <c r="O284" s="5"/>
      <c r="P284" s="5"/>
      <c r="Q284" s="5"/>
      <c r="R284" s="287">
        <v>0</v>
      </c>
      <c r="S284" s="167" t="s">
        <v>349</v>
      </c>
      <c r="T284" s="168"/>
      <c r="U284" s="181"/>
      <c r="V284" s="42">
        <f t="shared" si="37"/>
        <v>284</v>
      </c>
      <c r="W284" s="149" t="str">
        <f t="shared" ref="W284" si="39">IF(R284="","未入力あり","✔")</f>
        <v>✔</v>
      </c>
      <c r="Y284" s="116"/>
      <c r="Z284" s="194">
        <v>0</v>
      </c>
      <c r="AA284" s="191">
        <v>300</v>
      </c>
    </row>
    <row r="285" spans="1:27" ht="20.100000000000001" customHeight="1" thickBot="1">
      <c r="A285" s="265"/>
      <c r="B285" s="279" t="s">
        <v>1739</v>
      </c>
      <c r="C285" s="150"/>
      <c r="D285" s="167"/>
      <c r="F285" s="150"/>
      <c r="G285" s="142"/>
      <c r="H285" s="143"/>
      <c r="I285" s="143"/>
      <c r="J285" s="260"/>
      <c r="K285" s="268"/>
      <c r="L285" s="5"/>
      <c r="M285" s="5"/>
      <c r="N285" s="5"/>
      <c r="O285" s="5"/>
      <c r="P285" s="5"/>
      <c r="Q285" s="5"/>
      <c r="R285" s="277"/>
      <c r="S285" s="167"/>
      <c r="T285" s="168"/>
      <c r="U285" s="181"/>
      <c r="V285" s="42">
        <f t="shared" si="37"/>
        <v>285</v>
      </c>
      <c r="Y285" s="116"/>
      <c r="Z285" s="142"/>
      <c r="AA285" s="142"/>
    </row>
    <row r="286" spans="1:27" ht="20.100000000000001" customHeight="1" thickBot="1">
      <c r="A286" s="265"/>
      <c r="B286" s="266"/>
      <c r="C286" s="271" t="s">
        <v>473</v>
      </c>
      <c r="D286" s="150"/>
      <c r="E286" s="167"/>
      <c r="F286" s="268"/>
      <c r="G286" s="167"/>
      <c r="H286" s="169"/>
      <c r="I286" s="169"/>
      <c r="J286" s="272"/>
      <c r="K286" s="268"/>
      <c r="L286" s="5"/>
      <c r="M286" s="5"/>
      <c r="N286" s="5"/>
      <c r="O286" s="5"/>
      <c r="P286" s="5"/>
      <c r="Q286" s="5"/>
      <c r="R286" s="287">
        <v>187</v>
      </c>
      <c r="S286" s="167" t="s">
        <v>349</v>
      </c>
      <c r="T286" s="168"/>
      <c r="U286" s="181"/>
      <c r="V286" s="42">
        <f t="shared" si="37"/>
        <v>286</v>
      </c>
      <c r="W286" s="149" t="str">
        <f t="shared" ref="W286:W288" si="40">IF(R286="","未入力あり","✔")</f>
        <v>✔</v>
      </c>
      <c r="Y286" s="116"/>
      <c r="Z286" s="194">
        <v>0</v>
      </c>
      <c r="AA286" s="194">
        <v>730</v>
      </c>
    </row>
    <row r="287" spans="1:27" ht="20.100000000000001" customHeight="1" thickBot="1">
      <c r="A287" s="265"/>
      <c r="B287" s="266"/>
      <c r="C287" s="271" t="s">
        <v>474</v>
      </c>
      <c r="D287" s="268"/>
      <c r="E287" s="167"/>
      <c r="F287" s="268"/>
      <c r="G287" s="167"/>
      <c r="H287" s="169"/>
      <c r="I287" s="169"/>
      <c r="J287" s="272"/>
      <c r="K287" s="268"/>
      <c r="L287" s="5"/>
      <c r="M287" s="5"/>
      <c r="N287" s="5"/>
      <c r="O287" s="5"/>
      <c r="P287" s="5"/>
      <c r="Q287" s="5"/>
      <c r="R287" s="287">
        <v>21</v>
      </c>
      <c r="S287" s="167" t="s">
        <v>349</v>
      </c>
      <c r="T287" s="168"/>
      <c r="U287" s="181"/>
      <c r="V287" s="42">
        <f t="shared" si="37"/>
        <v>287</v>
      </c>
      <c r="W287" s="149" t="str">
        <f t="shared" si="40"/>
        <v>✔</v>
      </c>
      <c r="Y287" s="116"/>
      <c r="Z287" s="194">
        <v>0</v>
      </c>
      <c r="AA287" s="194">
        <v>510</v>
      </c>
    </row>
    <row r="288" spans="1:27" ht="20.100000000000001" customHeight="1" thickBot="1">
      <c r="A288" s="265"/>
      <c r="B288" s="266"/>
      <c r="C288" s="278" t="s">
        <v>475</v>
      </c>
      <c r="D288" s="234"/>
      <c r="E288" s="234"/>
      <c r="F288" s="264"/>
      <c r="G288" s="234"/>
      <c r="H288" s="235"/>
      <c r="I288" s="235"/>
      <c r="J288" s="273"/>
      <c r="K288" s="268"/>
      <c r="L288" s="5"/>
      <c r="M288" s="5"/>
      <c r="N288" s="5"/>
      <c r="O288" s="5"/>
      <c r="P288" s="5"/>
      <c r="Q288" s="5"/>
      <c r="R288" s="287">
        <v>30</v>
      </c>
      <c r="S288" s="167" t="s">
        <v>349</v>
      </c>
      <c r="T288" s="168"/>
      <c r="U288" s="181"/>
      <c r="V288" s="42">
        <f t="shared" si="37"/>
        <v>288</v>
      </c>
      <c r="W288" s="149" t="str">
        <f t="shared" si="40"/>
        <v>✔</v>
      </c>
      <c r="Y288" s="116"/>
      <c r="Z288" s="194">
        <v>0</v>
      </c>
      <c r="AA288" s="194">
        <v>400</v>
      </c>
    </row>
    <row r="289" spans="1:27" ht="20.100000000000001" customHeight="1" thickBot="1">
      <c r="A289" s="238"/>
      <c r="B289" s="262" t="s">
        <v>1740</v>
      </c>
      <c r="C289" s="234"/>
      <c r="D289" s="234"/>
      <c r="E289" s="234"/>
      <c r="F289" s="233"/>
      <c r="G289" s="235"/>
      <c r="H289" s="227"/>
      <c r="I289" s="195"/>
      <c r="J289" s="236"/>
      <c r="L289" s="5"/>
      <c r="M289" s="5"/>
      <c r="N289" s="5"/>
      <c r="O289" s="5"/>
      <c r="P289" s="5"/>
      <c r="Q289" s="5"/>
      <c r="S289" s="5"/>
      <c r="T289" s="168"/>
      <c r="U289" s="181"/>
      <c r="V289" s="42">
        <f t="shared" si="37"/>
        <v>289</v>
      </c>
      <c r="Y289" s="116"/>
      <c r="Z289" s="142"/>
      <c r="AA289" s="142"/>
    </row>
    <row r="290" spans="1:27" ht="20.100000000000001" customHeight="1" thickBot="1">
      <c r="A290" s="238"/>
      <c r="B290" s="258"/>
      <c r="C290" s="1104" t="s">
        <v>1684</v>
      </c>
      <c r="D290" s="167"/>
      <c r="E290" s="167"/>
      <c r="F290" s="168"/>
      <c r="G290" s="169"/>
      <c r="H290" s="182"/>
      <c r="I290" s="187"/>
      <c r="J290" s="5"/>
      <c r="L290" s="5"/>
      <c r="M290" s="5"/>
      <c r="N290" s="5"/>
      <c r="O290" s="5"/>
      <c r="P290" s="5"/>
      <c r="Q290" s="5"/>
      <c r="R290" s="287">
        <v>0</v>
      </c>
      <c r="S290" s="167" t="s">
        <v>349</v>
      </c>
      <c r="T290" s="168"/>
      <c r="U290" s="181"/>
      <c r="V290" s="42">
        <f t="shared" si="37"/>
        <v>290</v>
      </c>
      <c r="W290" s="149" t="str">
        <f t="shared" ref="W290:W293" si="41">IF(R290="","未入力あり","✔")</f>
        <v>✔</v>
      </c>
      <c r="Y290" s="116"/>
      <c r="Z290" s="194">
        <v>0</v>
      </c>
      <c r="AA290" s="191">
        <v>100</v>
      </c>
    </row>
    <row r="291" spans="1:27" ht="20.100000000000001" customHeight="1" thickBot="1">
      <c r="A291" s="238"/>
      <c r="B291" s="258"/>
      <c r="C291" s="271" t="s">
        <v>476</v>
      </c>
      <c r="D291" s="167"/>
      <c r="E291" s="167"/>
      <c r="F291" s="168"/>
      <c r="G291" s="169"/>
      <c r="H291" s="182"/>
      <c r="I291" s="187"/>
      <c r="J291" s="5"/>
      <c r="L291" s="5"/>
      <c r="M291" s="5"/>
      <c r="N291" s="5"/>
      <c r="O291" s="5"/>
      <c r="P291" s="5"/>
      <c r="Q291" s="5"/>
      <c r="R291" s="287">
        <v>0</v>
      </c>
      <c r="S291" s="167" t="s">
        <v>349</v>
      </c>
      <c r="T291" s="168"/>
      <c r="U291" s="181"/>
      <c r="V291" s="42">
        <f t="shared" si="37"/>
        <v>291</v>
      </c>
      <c r="W291" s="149" t="str">
        <f t="shared" ref="W291" si="42">IF(R291="","未入力あり","✔")</f>
        <v>✔</v>
      </c>
      <c r="Y291" s="116"/>
      <c r="Z291" s="194">
        <v>0</v>
      </c>
      <c r="AA291" s="191">
        <v>100</v>
      </c>
    </row>
    <row r="292" spans="1:27" ht="20.100000000000001" customHeight="1" thickBot="1">
      <c r="A292" s="238"/>
      <c r="B292" s="258"/>
      <c r="C292" s="271" t="s">
        <v>1528</v>
      </c>
      <c r="D292" s="167"/>
      <c r="E292" s="167"/>
      <c r="F292" s="168"/>
      <c r="G292" s="169"/>
      <c r="H292" s="182"/>
      <c r="I292" s="187"/>
      <c r="J292" s="5"/>
      <c r="L292" s="5"/>
      <c r="M292" s="5"/>
      <c r="N292" s="5"/>
      <c r="O292" s="5"/>
      <c r="P292" s="5"/>
      <c r="Q292" s="5"/>
      <c r="R292" s="287">
        <v>0</v>
      </c>
      <c r="S292" s="167" t="s">
        <v>349</v>
      </c>
      <c r="T292" s="168"/>
      <c r="U292" s="181"/>
      <c r="V292" s="42">
        <f t="shared" si="37"/>
        <v>292</v>
      </c>
      <c r="W292" s="149" t="str">
        <f t="shared" si="41"/>
        <v>✔</v>
      </c>
      <c r="Y292" s="116"/>
      <c r="Z292" s="194">
        <v>0</v>
      </c>
      <c r="AA292" s="191">
        <v>100</v>
      </c>
    </row>
    <row r="293" spans="1:27" ht="20.100000000000001" customHeight="1" thickBot="1">
      <c r="A293" s="238"/>
      <c r="B293" s="258"/>
      <c r="C293" s="271" t="s">
        <v>1529</v>
      </c>
      <c r="D293" s="234"/>
      <c r="E293" s="234"/>
      <c r="F293" s="233"/>
      <c r="G293" s="235"/>
      <c r="H293" s="227"/>
      <c r="I293" s="195"/>
      <c r="J293" s="236"/>
      <c r="L293" s="236"/>
      <c r="M293" s="236"/>
      <c r="N293" s="236"/>
      <c r="O293" s="236"/>
      <c r="P293" s="236"/>
      <c r="Q293" s="236"/>
      <c r="R293" s="287">
        <v>0</v>
      </c>
      <c r="S293" s="234" t="s">
        <v>349</v>
      </c>
      <c r="T293" s="233"/>
      <c r="U293" s="281"/>
      <c r="V293" s="42">
        <f t="shared" si="37"/>
        <v>293</v>
      </c>
      <c r="W293" s="149" t="str">
        <f t="shared" si="41"/>
        <v>✔</v>
      </c>
      <c r="Y293" s="116"/>
      <c r="Z293" s="194">
        <v>0</v>
      </c>
      <c r="AA293" s="191">
        <v>100</v>
      </c>
    </row>
    <row r="294" spans="1:27" ht="20.100000000000001" customHeight="1" thickBot="1">
      <c r="A294" s="238"/>
      <c r="B294" s="258"/>
      <c r="C294" s="271" t="s">
        <v>1530</v>
      </c>
      <c r="D294" s="234"/>
      <c r="E294" s="234"/>
      <c r="F294" s="233"/>
      <c r="G294" s="235"/>
      <c r="H294" s="227"/>
      <c r="I294" s="195"/>
      <c r="J294" s="236"/>
      <c r="L294" s="236"/>
      <c r="M294" s="236"/>
      <c r="N294" s="236"/>
      <c r="O294" s="236"/>
      <c r="P294" s="236"/>
      <c r="Q294" s="236"/>
      <c r="R294" s="287">
        <v>0</v>
      </c>
      <c r="S294" s="234" t="s">
        <v>349</v>
      </c>
      <c r="T294" s="233"/>
      <c r="U294" s="281"/>
      <c r="V294" s="42">
        <f t="shared" si="37"/>
        <v>294</v>
      </c>
      <c r="W294" s="149" t="str">
        <f t="shared" ref="W294" si="43">IF(R294="","未入力あり","✔")</f>
        <v>✔</v>
      </c>
      <c r="Y294" s="116"/>
      <c r="Z294" s="194">
        <v>0</v>
      </c>
      <c r="AA294" s="191">
        <v>100</v>
      </c>
    </row>
    <row r="295" spans="1:27" ht="20.100000000000001" customHeight="1" thickBot="1">
      <c r="A295" s="238"/>
      <c r="B295" s="271"/>
      <c r="C295" s="167"/>
      <c r="D295" s="167"/>
      <c r="E295" s="167"/>
      <c r="F295" s="168"/>
      <c r="G295" s="169"/>
      <c r="H295" s="182"/>
      <c r="I295" s="187"/>
      <c r="J295" s="236"/>
      <c r="L295" s="236"/>
      <c r="M295" s="236"/>
      <c r="N295" s="236"/>
      <c r="O295" s="236"/>
      <c r="P295" s="236"/>
      <c r="Q295" s="236"/>
      <c r="R295" s="236"/>
      <c r="S295" s="236"/>
      <c r="T295" s="233"/>
      <c r="U295" s="281"/>
      <c r="V295" s="42">
        <f t="shared" si="37"/>
        <v>295</v>
      </c>
      <c r="Y295" s="116"/>
      <c r="Z295" s="142"/>
      <c r="AA295" s="142"/>
    </row>
    <row r="296" spans="1:27" ht="20.100000000000001" customHeight="1" thickBot="1">
      <c r="A296" s="238"/>
      <c r="B296" s="271" t="s">
        <v>477</v>
      </c>
      <c r="C296" s="167"/>
      <c r="D296" s="167"/>
      <c r="E296" s="167"/>
      <c r="F296" s="168"/>
      <c r="G296" s="169"/>
      <c r="H296" s="182"/>
      <c r="I296" s="187"/>
      <c r="J296" s="236"/>
      <c r="L296" s="236"/>
      <c r="M296" s="236"/>
      <c r="N296" s="236"/>
      <c r="O296" s="236"/>
      <c r="P296" s="236"/>
      <c r="Q296" s="236"/>
      <c r="R296" s="63" t="s">
        <v>1767</v>
      </c>
      <c r="S296" s="1224" t="s">
        <v>478</v>
      </c>
      <c r="T296" s="1225"/>
      <c r="U296" s="281"/>
      <c r="V296" s="42">
        <f t="shared" si="37"/>
        <v>296</v>
      </c>
      <c r="W296" s="149" t="str">
        <f>IF(R296="","未入力あり","✔")</f>
        <v>✔</v>
      </c>
      <c r="Y296" s="116"/>
      <c r="Z296" s="142"/>
      <c r="AA296" s="142"/>
    </row>
    <row r="297" spans="1:27" ht="20.100000000000001" customHeight="1" thickBot="1">
      <c r="A297" s="238"/>
      <c r="B297" s="271" t="s">
        <v>479</v>
      </c>
      <c r="C297" s="167"/>
      <c r="D297" s="167"/>
      <c r="E297" s="167"/>
      <c r="F297" s="168"/>
      <c r="G297" s="169"/>
      <c r="H297" s="182"/>
      <c r="I297" s="187"/>
      <c r="J297" s="236"/>
      <c r="L297" s="236"/>
      <c r="M297" s="236"/>
      <c r="N297" s="236"/>
      <c r="O297" s="236"/>
      <c r="P297" s="236"/>
      <c r="Q297" s="236"/>
      <c r="R297" s="63" t="s">
        <v>1767</v>
      </c>
      <c r="S297" s="1224" t="s">
        <v>478</v>
      </c>
      <c r="T297" s="1225"/>
      <c r="U297" s="281"/>
      <c r="V297" s="42">
        <f t="shared" si="37"/>
        <v>297</v>
      </c>
      <c r="W297" s="149" t="str">
        <f t="shared" ref="W297:W302" si="44">IF(R297="","未入力あり","✔")</f>
        <v>✔</v>
      </c>
      <c r="Y297" s="116"/>
      <c r="Z297" s="142"/>
      <c r="AA297" s="142"/>
    </row>
    <row r="298" spans="1:27" ht="20.100000000000001" customHeight="1" thickBot="1">
      <c r="A298" s="238"/>
      <c r="B298" s="271" t="s">
        <v>480</v>
      </c>
      <c r="C298" s="167"/>
      <c r="D298" s="167"/>
      <c r="E298" s="167"/>
      <c r="F298" s="168"/>
      <c r="G298" s="169"/>
      <c r="H298" s="182"/>
      <c r="I298" s="187"/>
      <c r="J298" s="236"/>
      <c r="L298" s="236"/>
      <c r="M298" s="236"/>
      <c r="N298" s="236"/>
      <c r="O298" s="236"/>
      <c r="P298" s="236"/>
      <c r="Q298" s="236"/>
      <c r="R298" s="63" t="s">
        <v>1780</v>
      </c>
      <c r="S298" s="1224" t="s">
        <v>478</v>
      </c>
      <c r="T298" s="1225"/>
      <c r="U298" s="281"/>
      <c r="V298" s="42">
        <f t="shared" si="37"/>
        <v>298</v>
      </c>
      <c r="W298" s="149" t="str">
        <f t="shared" si="44"/>
        <v>✔</v>
      </c>
      <c r="Y298" s="116"/>
      <c r="Z298" s="142"/>
      <c r="AA298" s="142"/>
    </row>
    <row r="299" spans="1:27" ht="20.100000000000001" customHeight="1" thickBot="1">
      <c r="A299" s="238"/>
      <c r="B299" s="271" t="s">
        <v>481</v>
      </c>
      <c r="C299" s="167"/>
      <c r="D299" s="167"/>
      <c r="E299" s="167"/>
      <c r="F299" s="168"/>
      <c r="G299" s="169"/>
      <c r="H299" s="182"/>
      <c r="I299" s="187"/>
      <c r="J299" s="236"/>
      <c r="L299" s="236"/>
      <c r="M299" s="236"/>
      <c r="N299" s="236"/>
      <c r="O299" s="236"/>
      <c r="P299" s="236"/>
      <c r="Q299" s="236"/>
      <c r="R299" s="63" t="s">
        <v>1780</v>
      </c>
      <c r="S299" s="1224" t="s">
        <v>478</v>
      </c>
      <c r="T299" s="1225"/>
      <c r="U299" s="281"/>
      <c r="V299" s="42">
        <f t="shared" si="37"/>
        <v>299</v>
      </c>
      <c r="W299" s="149" t="str">
        <f t="shared" ref="W299" si="45">IF(R299="","未入力あり","✔")</f>
        <v>✔</v>
      </c>
      <c r="Y299" s="116"/>
      <c r="Z299" s="142"/>
      <c r="AA299" s="142"/>
    </row>
    <row r="300" spans="1:27" ht="20.100000000000001" customHeight="1" thickBot="1">
      <c r="A300" s="238"/>
      <c r="B300" s="271" t="s">
        <v>482</v>
      </c>
      <c r="C300" s="167"/>
      <c r="D300" s="167"/>
      <c r="E300" s="167"/>
      <c r="F300" s="168"/>
      <c r="G300" s="169"/>
      <c r="H300" s="182"/>
      <c r="I300" s="187"/>
      <c r="J300" s="236"/>
      <c r="L300" s="236"/>
      <c r="M300" s="236"/>
      <c r="N300" s="236"/>
      <c r="O300" s="236"/>
      <c r="P300" s="236"/>
      <c r="Q300" s="236"/>
      <c r="R300" s="63" t="s">
        <v>1780</v>
      </c>
      <c r="S300" s="1224" t="s">
        <v>478</v>
      </c>
      <c r="T300" s="1225"/>
      <c r="U300" s="281"/>
      <c r="V300" s="42">
        <f t="shared" si="37"/>
        <v>300</v>
      </c>
      <c r="W300" s="149" t="str">
        <f t="shared" si="44"/>
        <v>✔</v>
      </c>
      <c r="Y300" s="116"/>
      <c r="Z300" s="142"/>
      <c r="AA300" s="142"/>
    </row>
    <row r="301" spans="1:27" ht="20.100000000000001" customHeight="1" thickBot="1">
      <c r="A301" s="238"/>
      <c r="B301" s="271" t="s">
        <v>483</v>
      </c>
      <c r="C301" s="167"/>
      <c r="D301" s="167"/>
      <c r="E301" s="167"/>
      <c r="F301" s="168"/>
      <c r="G301" s="169"/>
      <c r="H301" s="182"/>
      <c r="I301" s="187"/>
      <c r="J301" s="236"/>
      <c r="L301" s="236"/>
      <c r="M301" s="236"/>
      <c r="N301" s="236"/>
      <c r="O301" s="236"/>
      <c r="P301" s="236"/>
      <c r="Q301" s="236"/>
      <c r="R301" s="63" t="s">
        <v>1780</v>
      </c>
      <c r="S301" s="1224" t="s">
        <v>478</v>
      </c>
      <c r="T301" s="1225"/>
      <c r="U301" s="281"/>
      <c r="V301" s="42">
        <f t="shared" si="37"/>
        <v>301</v>
      </c>
      <c r="W301" s="149" t="str">
        <f t="shared" si="44"/>
        <v>✔</v>
      </c>
      <c r="Y301" s="116"/>
      <c r="Z301" s="142"/>
      <c r="AA301" s="142"/>
    </row>
    <row r="302" spans="1:27" ht="20.100000000000001" customHeight="1" thickBot="1">
      <c r="A302" s="238"/>
      <c r="B302" s="271" t="s">
        <v>484</v>
      </c>
      <c r="C302" s="167"/>
      <c r="D302" s="167"/>
      <c r="E302" s="167"/>
      <c r="F302" s="168"/>
      <c r="G302" s="169"/>
      <c r="H302" s="182"/>
      <c r="I302" s="187"/>
      <c r="J302" s="236"/>
      <c r="L302" s="236"/>
      <c r="M302" s="236"/>
      <c r="N302" s="236"/>
      <c r="O302" s="236"/>
      <c r="P302" s="236"/>
      <c r="Q302" s="236"/>
      <c r="R302" s="63" t="s">
        <v>1780</v>
      </c>
      <c r="S302" s="1224" t="s">
        <v>478</v>
      </c>
      <c r="T302" s="1225"/>
      <c r="U302" s="281"/>
      <c r="V302" s="42">
        <f t="shared" si="37"/>
        <v>302</v>
      </c>
      <c r="W302" s="149" t="str">
        <f t="shared" si="44"/>
        <v>✔</v>
      </c>
      <c r="Y302" s="116"/>
      <c r="Z302" s="142"/>
      <c r="AA302" s="142"/>
    </row>
    <row r="303" spans="1:27" ht="20.100000000000001" customHeight="1" thickBot="1">
      <c r="A303" s="238"/>
      <c r="B303" s="271" t="s">
        <v>485</v>
      </c>
      <c r="C303" s="167"/>
      <c r="D303" s="167"/>
      <c r="E303" s="167"/>
      <c r="F303" s="168"/>
      <c r="G303" s="169"/>
      <c r="H303" s="182"/>
      <c r="I303" s="187"/>
      <c r="J303" s="236"/>
      <c r="L303" s="236"/>
      <c r="M303" s="236"/>
      <c r="N303" s="236"/>
      <c r="O303" s="236"/>
      <c r="P303" s="236"/>
      <c r="Q303" s="236"/>
      <c r="R303" s="63" t="s">
        <v>1780</v>
      </c>
      <c r="S303" s="1224" t="s">
        <v>478</v>
      </c>
      <c r="T303" s="1225"/>
      <c r="U303" s="281"/>
      <c r="V303" s="42">
        <f t="shared" si="37"/>
        <v>303</v>
      </c>
      <c r="W303" s="149" t="str">
        <f t="shared" ref="W303" si="46">IF(R303="","未入力あり","✔")</f>
        <v>✔</v>
      </c>
      <c r="Y303" s="116"/>
      <c r="Z303" s="142"/>
      <c r="AA303" s="142"/>
    </row>
    <row r="304" spans="1:27" ht="20.100000000000001" customHeight="1" thickBot="1">
      <c r="A304" s="238"/>
      <c r="B304" s="271"/>
      <c r="C304" s="167"/>
      <c r="D304" s="167"/>
      <c r="E304" s="167"/>
      <c r="F304" s="168"/>
      <c r="G304" s="169"/>
      <c r="H304" s="182"/>
      <c r="I304" s="187"/>
      <c r="J304" s="236"/>
      <c r="L304" s="236"/>
      <c r="M304" s="236"/>
      <c r="N304" s="236"/>
      <c r="O304" s="236"/>
      <c r="P304" s="236"/>
      <c r="Q304" s="236"/>
      <c r="R304" s="236"/>
      <c r="S304" s="236"/>
      <c r="T304" s="233"/>
      <c r="U304" s="281"/>
      <c r="V304" s="42">
        <f t="shared" si="37"/>
        <v>304</v>
      </c>
      <c r="Y304" s="116"/>
      <c r="Z304" s="142"/>
      <c r="AA304" s="142"/>
    </row>
    <row r="305" spans="1:27" ht="20.100000000000001" customHeight="1" thickBot="1">
      <c r="A305" s="238"/>
      <c r="B305" s="271" t="s">
        <v>486</v>
      </c>
      <c r="C305" s="167"/>
      <c r="D305" s="167"/>
      <c r="E305" s="167"/>
      <c r="F305" s="168"/>
      <c r="G305" s="169"/>
      <c r="H305" s="182"/>
      <c r="I305" s="187"/>
      <c r="J305" s="236"/>
      <c r="L305" s="236"/>
      <c r="M305" s="236"/>
      <c r="N305" s="236"/>
      <c r="O305" s="236"/>
      <c r="P305" s="236"/>
      <c r="Q305" s="236"/>
      <c r="R305" s="63" t="s">
        <v>1780</v>
      </c>
      <c r="S305" s="1224" t="s">
        <v>478</v>
      </c>
      <c r="T305" s="1225"/>
      <c r="U305" s="281"/>
      <c r="V305" s="42">
        <f t="shared" si="37"/>
        <v>305</v>
      </c>
      <c r="W305" s="149" t="str">
        <f t="shared" ref="W305:W306" si="47">IF(R305="","未入力あり","✔")</f>
        <v>✔</v>
      </c>
      <c r="Y305" s="116"/>
      <c r="Z305" s="142"/>
      <c r="AA305" s="142"/>
    </row>
    <row r="306" spans="1:27" ht="20.100000000000001" customHeight="1" thickBot="1">
      <c r="A306" s="238"/>
      <c r="B306" s="271" t="s">
        <v>487</v>
      </c>
      <c r="C306" s="167"/>
      <c r="D306" s="167"/>
      <c r="E306" s="167"/>
      <c r="F306" s="168"/>
      <c r="G306" s="169"/>
      <c r="H306" s="182"/>
      <c r="I306" s="187"/>
      <c r="J306" s="236"/>
      <c r="L306" s="236"/>
      <c r="M306" s="236"/>
      <c r="N306" s="236"/>
      <c r="O306" s="236"/>
      <c r="P306" s="236"/>
      <c r="Q306" s="236"/>
      <c r="R306" s="63" t="s">
        <v>1780</v>
      </c>
      <c r="S306" s="1224" t="s">
        <v>478</v>
      </c>
      <c r="T306" s="1225"/>
      <c r="U306" s="281"/>
      <c r="V306" s="42">
        <f t="shared" si="37"/>
        <v>306</v>
      </c>
      <c r="W306" s="149" t="str">
        <f t="shared" si="47"/>
        <v>✔</v>
      </c>
      <c r="Y306" s="116"/>
      <c r="Z306" s="142"/>
      <c r="AA306" s="142"/>
    </row>
    <row r="307" spans="1:27" ht="20.100000000000001" customHeight="1">
      <c r="A307" s="166"/>
      <c r="B307" s="271"/>
      <c r="C307" s="167"/>
      <c r="D307" s="167"/>
      <c r="E307" s="167"/>
      <c r="F307" s="168"/>
      <c r="G307" s="169"/>
      <c r="H307" s="182"/>
      <c r="I307" s="187"/>
      <c r="J307" s="5"/>
      <c r="K307" s="5"/>
      <c r="L307" s="5"/>
      <c r="M307" s="5"/>
      <c r="N307" s="5"/>
      <c r="O307" s="5"/>
      <c r="P307" s="5"/>
      <c r="Q307" s="5"/>
      <c r="R307" s="218"/>
      <c r="S307" s="5"/>
      <c r="T307" s="168"/>
      <c r="U307" s="181"/>
      <c r="V307" s="42">
        <f t="shared" si="37"/>
        <v>307</v>
      </c>
      <c r="Y307" s="116"/>
      <c r="Z307" s="142"/>
      <c r="AA307" s="142"/>
    </row>
    <row r="308" spans="1:27" ht="20.100000000000001" customHeight="1" thickBot="1">
      <c r="A308" s="286" t="s">
        <v>488</v>
      </c>
      <c r="B308" s="167"/>
      <c r="C308" s="167"/>
      <c r="D308" s="167"/>
      <c r="E308" s="167"/>
      <c r="F308" s="168"/>
      <c r="G308" s="169"/>
      <c r="H308" s="182"/>
      <c r="I308" s="187"/>
      <c r="J308" s="5"/>
      <c r="K308" s="5"/>
      <c r="L308" s="5"/>
      <c r="M308" s="5"/>
      <c r="N308" s="5"/>
      <c r="O308" s="5"/>
      <c r="P308" s="5"/>
      <c r="Q308" s="5"/>
      <c r="R308" s="195"/>
      <c r="S308" s="5"/>
      <c r="T308" s="168"/>
      <c r="U308" s="181"/>
      <c r="V308" s="42">
        <f t="shared" si="37"/>
        <v>308</v>
      </c>
      <c r="Y308" s="116"/>
      <c r="Z308" s="142"/>
      <c r="AA308" s="142"/>
    </row>
    <row r="309" spans="1:27" ht="20.100000000000001" customHeight="1" thickBot="1">
      <c r="A309" s="166"/>
      <c r="B309" s="167" t="s">
        <v>489</v>
      </c>
      <c r="C309" s="167"/>
      <c r="D309" s="167"/>
      <c r="E309" s="167"/>
      <c r="F309" s="168"/>
      <c r="G309" s="169"/>
      <c r="H309" s="182"/>
      <c r="I309" s="187"/>
      <c r="J309" s="5"/>
      <c r="K309" s="5"/>
      <c r="L309" s="5"/>
      <c r="M309" s="5"/>
      <c r="N309" s="5"/>
      <c r="O309" s="5"/>
      <c r="P309" s="5"/>
      <c r="Q309" s="5"/>
      <c r="R309" s="63" t="s">
        <v>1780</v>
      </c>
      <c r="S309" s="1224" t="s">
        <v>478</v>
      </c>
      <c r="T309" s="1225"/>
      <c r="U309" s="181"/>
      <c r="V309" s="42">
        <f t="shared" si="37"/>
        <v>309</v>
      </c>
      <c r="W309" s="149" t="str">
        <f t="shared" ref="W309:W312" si="48">IF(R309="","未入力あり","✔")</f>
        <v>✔</v>
      </c>
      <c r="Y309" s="116"/>
      <c r="Z309" s="142"/>
      <c r="AA309" s="142"/>
    </row>
    <row r="310" spans="1:27" ht="20.100000000000001" customHeight="1" thickBot="1">
      <c r="A310" s="166"/>
      <c r="B310" s="167"/>
      <c r="C310" s="167" t="s">
        <v>490</v>
      </c>
      <c r="D310" s="167"/>
      <c r="E310" s="167"/>
      <c r="F310" s="168"/>
      <c r="G310" s="169"/>
      <c r="H310" s="182"/>
      <c r="I310" s="187"/>
      <c r="J310" s="5"/>
      <c r="K310" s="5"/>
      <c r="L310" s="5"/>
      <c r="M310" s="5"/>
      <c r="N310" s="5"/>
      <c r="O310" s="5"/>
      <c r="P310" s="5"/>
      <c r="Q310" s="5"/>
      <c r="R310" s="63" t="s">
        <v>1780</v>
      </c>
      <c r="S310" s="1224" t="s">
        <v>478</v>
      </c>
      <c r="T310" s="1225"/>
      <c r="U310" s="181"/>
      <c r="V310" s="42">
        <f t="shared" si="37"/>
        <v>310</v>
      </c>
      <c r="W310" s="149" t="str">
        <f t="shared" si="48"/>
        <v>✔</v>
      </c>
      <c r="Y310" s="116"/>
      <c r="Z310" s="142"/>
      <c r="AA310" s="142"/>
    </row>
    <row r="311" spans="1:27" ht="20.100000000000001" customHeight="1" thickBot="1">
      <c r="A311" s="166"/>
      <c r="B311" s="167"/>
      <c r="C311" s="167" t="s">
        <v>491</v>
      </c>
      <c r="D311" s="167"/>
      <c r="E311" s="167"/>
      <c r="F311" s="168"/>
      <c r="G311" s="169"/>
      <c r="H311" s="182"/>
      <c r="I311" s="187"/>
      <c r="J311" s="5"/>
      <c r="K311" s="5"/>
      <c r="L311" s="5"/>
      <c r="M311" s="5"/>
      <c r="N311" s="5"/>
      <c r="O311" s="5"/>
      <c r="P311" s="5"/>
      <c r="Q311" s="5"/>
      <c r="R311" s="63" t="s">
        <v>1780</v>
      </c>
      <c r="S311" s="1224" t="s">
        <v>478</v>
      </c>
      <c r="T311" s="1225"/>
      <c r="U311" s="181"/>
      <c r="V311" s="42">
        <f t="shared" si="37"/>
        <v>311</v>
      </c>
      <c r="W311" s="149" t="str">
        <f t="shared" si="48"/>
        <v>✔</v>
      </c>
      <c r="Y311" s="116"/>
      <c r="Z311" s="142"/>
      <c r="AA311" s="142"/>
    </row>
    <row r="312" spans="1:27" ht="20.100000000000001" customHeight="1" thickBot="1">
      <c r="A312" s="166"/>
      <c r="B312" s="167"/>
      <c r="C312" s="167"/>
      <c r="D312" s="167" t="s">
        <v>492</v>
      </c>
      <c r="E312" s="167"/>
      <c r="F312" s="168"/>
      <c r="G312" s="169"/>
      <c r="H312" s="182"/>
      <c r="I312" s="187"/>
      <c r="J312" s="5"/>
      <c r="K312" s="5"/>
      <c r="L312" s="5"/>
      <c r="M312" s="5"/>
      <c r="N312" s="5"/>
      <c r="O312" s="5"/>
      <c r="P312" s="5"/>
      <c r="Q312" s="5"/>
      <c r="R312" s="287">
        <v>0</v>
      </c>
      <c r="S312" s="167" t="s">
        <v>493</v>
      </c>
      <c r="T312" s="168"/>
      <c r="U312" s="181"/>
      <c r="V312" s="42">
        <f t="shared" si="37"/>
        <v>312</v>
      </c>
      <c r="W312" s="149" t="str">
        <f t="shared" si="48"/>
        <v>✔</v>
      </c>
      <c r="Y312" s="116"/>
      <c r="Z312" s="194">
        <v>0</v>
      </c>
      <c r="AA312" s="191">
        <v>120</v>
      </c>
    </row>
    <row r="313" spans="1:27" ht="20.100000000000001" customHeight="1">
      <c r="A313" s="166"/>
      <c r="B313" s="167"/>
      <c r="C313" s="167"/>
      <c r="D313" s="167"/>
      <c r="E313" s="167"/>
      <c r="F313" s="168"/>
      <c r="G313" s="169"/>
      <c r="H313" s="182"/>
      <c r="I313" s="187"/>
      <c r="J313" s="5"/>
      <c r="K313" s="5"/>
      <c r="L313" s="5"/>
      <c r="M313" s="5"/>
      <c r="N313" s="5"/>
      <c r="O313" s="5"/>
      <c r="P313" s="5"/>
      <c r="Q313" s="5"/>
      <c r="R313" s="218"/>
      <c r="S313" s="5"/>
      <c r="T313" s="168"/>
      <c r="U313" s="181"/>
      <c r="V313" s="42">
        <f t="shared" si="37"/>
        <v>313</v>
      </c>
      <c r="Y313" s="116"/>
      <c r="Z313" s="142"/>
      <c r="AA313" s="142"/>
    </row>
    <row r="314" spans="1:27" ht="20.100000000000001" customHeight="1" thickBot="1">
      <c r="A314" s="166" t="s">
        <v>494</v>
      </c>
      <c r="B314" s="167"/>
      <c r="C314" s="167"/>
      <c r="D314" s="167"/>
      <c r="E314" s="167"/>
      <c r="F314" s="168"/>
      <c r="G314" s="169"/>
      <c r="H314" s="182"/>
      <c r="I314" s="187"/>
      <c r="J314" s="5"/>
      <c r="K314" s="5"/>
      <c r="L314" s="5"/>
      <c r="M314" s="5"/>
      <c r="N314" s="5"/>
      <c r="O314" s="5"/>
      <c r="P314" s="5"/>
      <c r="Q314" s="5"/>
      <c r="R314" s="195"/>
      <c r="S314" s="5"/>
      <c r="T314" s="168"/>
      <c r="U314" s="181"/>
      <c r="V314" s="42">
        <f t="shared" si="37"/>
        <v>314</v>
      </c>
      <c r="Y314" s="116"/>
      <c r="Z314" s="142"/>
      <c r="AA314" s="142"/>
    </row>
    <row r="315" spans="1:27" ht="20.100000000000001" customHeight="1" thickBot="1">
      <c r="A315" s="166"/>
      <c r="B315" s="167" t="s">
        <v>495</v>
      </c>
      <c r="C315" s="167"/>
      <c r="D315" s="167"/>
      <c r="E315" s="167"/>
      <c r="F315" s="168"/>
      <c r="G315" s="169"/>
      <c r="H315" s="182"/>
      <c r="I315" s="187"/>
      <c r="J315" s="5"/>
      <c r="K315" s="5"/>
      <c r="L315" s="5"/>
      <c r="M315" s="5"/>
      <c r="N315" s="5"/>
      <c r="O315" s="5"/>
      <c r="P315" s="5"/>
      <c r="Q315" s="5"/>
      <c r="R315" s="63" t="s">
        <v>1780</v>
      </c>
      <c r="S315" s="1224" t="s">
        <v>478</v>
      </c>
      <c r="T315" s="1225"/>
      <c r="U315" s="181"/>
      <c r="V315" s="42">
        <f t="shared" si="37"/>
        <v>315</v>
      </c>
      <c r="W315" s="149" t="str">
        <f t="shared" ref="W315:W316" si="49">IF(R315="","未入力あり","✔")</f>
        <v>✔</v>
      </c>
      <c r="Y315" s="116"/>
      <c r="Z315" s="142"/>
      <c r="AA315" s="142"/>
    </row>
    <row r="316" spans="1:27" ht="20.100000000000001" customHeight="1" thickBot="1">
      <c r="A316" s="166"/>
      <c r="B316" s="167" t="s">
        <v>496</v>
      </c>
      <c r="C316" s="167"/>
      <c r="D316" s="167"/>
      <c r="E316" s="167"/>
      <c r="F316" s="168"/>
      <c r="G316" s="169"/>
      <c r="H316" s="182"/>
      <c r="I316" s="187"/>
      <c r="J316" s="5"/>
      <c r="K316" s="5"/>
      <c r="L316" s="5"/>
      <c r="M316" s="5"/>
      <c r="N316" s="5"/>
      <c r="O316" s="5"/>
      <c r="P316" s="5"/>
      <c r="Q316" s="5"/>
      <c r="R316" s="63" t="s">
        <v>1780</v>
      </c>
      <c r="S316" s="1224" t="s">
        <v>478</v>
      </c>
      <c r="T316" s="1225"/>
      <c r="U316" s="181"/>
      <c r="V316" s="42">
        <f t="shared" si="37"/>
        <v>316</v>
      </c>
      <c r="W316" s="149" t="str">
        <f t="shared" si="49"/>
        <v>✔</v>
      </c>
      <c r="Y316" s="116"/>
      <c r="Z316" s="142"/>
      <c r="AA316" s="142"/>
    </row>
    <row r="317" spans="1:27" ht="20.100000000000001" customHeight="1">
      <c r="A317" s="166" t="s">
        <v>497</v>
      </c>
      <c r="B317" s="167"/>
      <c r="C317" s="167"/>
      <c r="D317" s="167"/>
      <c r="E317" s="167"/>
      <c r="F317" s="168"/>
      <c r="G317" s="169"/>
      <c r="H317" s="182"/>
      <c r="I317" s="187"/>
      <c r="J317" s="5"/>
      <c r="K317" s="5"/>
      <c r="L317" s="5"/>
      <c r="M317" s="5"/>
      <c r="N317" s="5"/>
      <c r="O317" s="5"/>
      <c r="P317" s="5"/>
      <c r="Q317" s="5"/>
      <c r="R317" s="218"/>
      <c r="S317" s="5"/>
      <c r="T317" s="168"/>
      <c r="U317" s="181"/>
      <c r="V317" s="42">
        <f t="shared" si="37"/>
        <v>317</v>
      </c>
      <c r="Y317" s="116"/>
      <c r="Z317" s="142"/>
      <c r="AA317" s="142"/>
    </row>
    <row r="318" spans="1:27" ht="20.100000000000001" customHeight="1">
      <c r="A318" s="232"/>
      <c r="B318" s="234"/>
      <c r="C318" s="234"/>
      <c r="D318" s="234"/>
      <c r="E318" s="234"/>
      <c r="F318" s="233"/>
      <c r="G318" s="235"/>
      <c r="H318" s="227"/>
      <c r="I318" s="195"/>
      <c r="J318" s="236"/>
      <c r="K318" s="236"/>
      <c r="L318" s="236"/>
      <c r="M318" s="236"/>
      <c r="N318" s="236"/>
      <c r="O318" s="236"/>
      <c r="P318" s="236"/>
      <c r="Q318" s="236"/>
      <c r="R318" s="187"/>
      <c r="S318" s="236"/>
      <c r="T318" s="233"/>
      <c r="U318" s="281"/>
      <c r="V318" s="42">
        <f t="shared" si="37"/>
        <v>318</v>
      </c>
      <c r="Y318" s="116"/>
      <c r="Z318" s="142"/>
      <c r="AA318" s="142"/>
    </row>
    <row r="319" spans="1:27" ht="20.100000000000001" customHeight="1" thickBot="1">
      <c r="A319" s="232" t="s">
        <v>498</v>
      </c>
      <c r="B319" s="234"/>
      <c r="C319" s="234"/>
      <c r="D319" s="234"/>
      <c r="E319" s="234"/>
      <c r="F319" s="233"/>
      <c r="G319" s="235"/>
      <c r="H319" s="227"/>
      <c r="I319" s="195"/>
      <c r="J319" s="236"/>
      <c r="K319" s="236"/>
      <c r="L319" s="236"/>
      <c r="M319" s="236"/>
      <c r="N319" s="236"/>
      <c r="O319" s="236"/>
      <c r="P319" s="236"/>
      <c r="Q319" s="236"/>
      <c r="R319" s="187"/>
      <c r="S319" s="236"/>
      <c r="T319" s="233"/>
      <c r="U319" s="281"/>
      <c r="V319" s="42">
        <f t="shared" si="37"/>
        <v>319</v>
      </c>
      <c r="Y319" s="116"/>
      <c r="Z319" s="142"/>
      <c r="AA319" s="142"/>
    </row>
    <row r="320" spans="1:27" ht="20.100000000000001" customHeight="1" thickBot="1">
      <c r="A320" s="166"/>
      <c r="B320" s="167" t="s">
        <v>499</v>
      </c>
      <c r="C320" s="167"/>
      <c r="D320" s="167"/>
      <c r="E320" s="167"/>
      <c r="F320" s="168"/>
      <c r="G320" s="169"/>
      <c r="H320" s="182"/>
      <c r="I320" s="187"/>
      <c r="J320" s="5"/>
      <c r="K320" s="5"/>
      <c r="L320" s="5"/>
      <c r="M320" s="5"/>
      <c r="N320" s="5"/>
      <c r="O320" s="5"/>
      <c r="P320" s="5"/>
      <c r="Q320" s="5"/>
      <c r="R320" s="63" t="s">
        <v>1767</v>
      </c>
      <c r="S320" s="1224" t="s">
        <v>478</v>
      </c>
      <c r="T320" s="1225"/>
      <c r="U320" s="181"/>
      <c r="V320" s="42">
        <f t="shared" si="37"/>
        <v>320</v>
      </c>
      <c r="W320" s="149" t="str">
        <f t="shared" ref="W320" si="50">IF(R320="","未入力あり","✔")</f>
        <v>✔</v>
      </c>
      <c r="Y320" s="112"/>
      <c r="Z320" s="142"/>
      <c r="AA320" s="142"/>
    </row>
    <row r="321" spans="26:27" ht="20.100000000000001" customHeight="1">
      <c r="Z321" s="142"/>
      <c r="AA321" s="142"/>
    </row>
    <row r="322" spans="26:27" ht="20.100000000000001" customHeight="1">
      <c r="Z322" s="142"/>
      <c r="AA322" s="142"/>
    </row>
    <row r="323" spans="26:27" ht="20.100000000000001" customHeight="1">
      <c r="Z323" s="142"/>
      <c r="AA323" s="142"/>
    </row>
    <row r="324" spans="26:27" ht="20.100000000000001" customHeight="1">
      <c r="Z324" s="142"/>
      <c r="AA324" s="142"/>
    </row>
    <row r="325" spans="26:27" ht="20.100000000000001" customHeight="1">
      <c r="Z325" s="142"/>
      <c r="AA325" s="142"/>
    </row>
    <row r="326" spans="26:27" ht="20.100000000000001" customHeight="1">
      <c r="Z326" s="142"/>
      <c r="AA326" s="142"/>
    </row>
    <row r="327" spans="26:27" ht="20.100000000000001" customHeight="1">
      <c r="Z327" s="142"/>
      <c r="AA327" s="142"/>
    </row>
    <row r="328" spans="26:27" ht="20.100000000000001" customHeight="1">
      <c r="Z328" s="142"/>
      <c r="AA328" s="142"/>
    </row>
    <row r="329" spans="26:27" ht="20.100000000000001" customHeight="1">
      <c r="Z329" s="142"/>
      <c r="AA329" s="142"/>
    </row>
    <row r="330" spans="26:27" ht="20.100000000000001" customHeight="1">
      <c r="Z330" s="142"/>
      <c r="AA330" s="142"/>
    </row>
    <row r="331" spans="26:27" ht="20.100000000000001" customHeight="1">
      <c r="Z331" s="142"/>
      <c r="AA331" s="142"/>
    </row>
    <row r="332" spans="26:27" ht="20.100000000000001" customHeight="1">
      <c r="Z332" s="142"/>
      <c r="AA332" s="142"/>
    </row>
    <row r="333" spans="26:27" ht="20.100000000000001" customHeight="1">
      <c r="Z333" s="142"/>
      <c r="AA333" s="142"/>
    </row>
    <row r="334" spans="26:27" ht="20.100000000000001" customHeight="1">
      <c r="Z334" s="142"/>
      <c r="AA334" s="142"/>
    </row>
    <row r="335" spans="26:27" ht="20.100000000000001" customHeight="1">
      <c r="Z335" s="142"/>
      <c r="AA335" s="142"/>
    </row>
    <row r="336" spans="26:27" ht="20.100000000000001" customHeight="1">
      <c r="Z336" s="142"/>
      <c r="AA336" s="142"/>
    </row>
    <row r="337" spans="26:27" ht="20.100000000000001" customHeight="1">
      <c r="Z337" s="142"/>
      <c r="AA337" s="142"/>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K13" sqref="K13"/>
    </sheetView>
  </sheetViews>
  <sheetFormatPr defaultColWidth="9" defaultRowHeight="13.5"/>
  <cols>
    <col min="1" max="1" width="4.375" style="293" customWidth="1"/>
    <col min="2" max="5" width="4.125" style="293" customWidth="1"/>
    <col min="6" max="6" width="6.25" style="293" customWidth="1"/>
    <col min="7" max="7" width="4.125" style="293" customWidth="1"/>
    <col min="8" max="8" width="118.625" style="62" customWidth="1"/>
    <col min="9" max="9" width="9.875" style="289" customWidth="1"/>
    <col min="10" max="10" width="13.125" style="62" customWidth="1"/>
    <col min="11" max="11" width="55.375" style="62" customWidth="1"/>
    <col min="12" max="12" width="2.375" style="290" customWidth="1"/>
    <col min="13" max="13" width="9" style="291"/>
    <col min="14" max="14" width="1" style="291" customWidth="1"/>
    <col min="15" max="15" width="73.125" style="292" customWidth="1"/>
    <col min="16" max="20" width="9" style="49" customWidth="1"/>
    <col min="21" max="21" width="11.5" style="49" customWidth="1"/>
    <col min="22" max="22" width="9" style="49" customWidth="1"/>
    <col min="23" max="16384" width="9" style="49"/>
  </cols>
  <sheetData>
    <row r="1" spans="1:19" ht="14.25" thickBot="1">
      <c r="A1" s="288">
        <v>1</v>
      </c>
      <c r="B1" s="49"/>
      <c r="C1" s="49"/>
      <c r="D1" s="49"/>
      <c r="E1" s="49"/>
      <c r="F1" s="49"/>
      <c r="G1" s="49"/>
      <c r="H1" s="49"/>
      <c r="I1" s="49"/>
      <c r="K1" s="289"/>
      <c r="Q1" s="293" t="s">
        <v>500</v>
      </c>
      <c r="R1" s="293" t="s">
        <v>501</v>
      </c>
      <c r="S1" s="293" t="s">
        <v>502</v>
      </c>
    </row>
    <row r="2" spans="1:19" ht="21.75" customHeight="1" thickBot="1">
      <c r="A2" s="288">
        <v>2</v>
      </c>
      <c r="B2" s="1263" t="s">
        <v>503</v>
      </c>
      <c r="C2" s="1263"/>
      <c r="D2" s="1263"/>
      <c r="E2" s="1263"/>
      <c r="F2" s="1263"/>
      <c r="G2" s="1263"/>
      <c r="H2" s="1266" t="str">
        <f>+IF(ISBLANK(表紙!E2),"未入力",表紙!E2)</f>
        <v>公益財団法人日本生命済生会日本生命病院</v>
      </c>
      <c r="J2" s="294"/>
      <c r="K2" s="295" t="str">
        <f>+IF(SUM(Q2)&gt;0,"未入力があります。","")</f>
        <v/>
      </c>
      <c r="Q2" s="49">
        <f>+COUNTIF($M10:$M358,$Q$1)</f>
        <v>0</v>
      </c>
      <c r="R2" s="49">
        <f>+COUNTIF($M10:$M358,$R$1)</f>
        <v>154</v>
      </c>
      <c r="S2" s="49">
        <f>+COUNTIF($M10:$M358,$S$1)</f>
        <v>0</v>
      </c>
    </row>
    <row r="3" spans="1:19" ht="14.25" thickBot="1">
      <c r="A3" s="288">
        <v>3</v>
      </c>
      <c r="B3" s="1264"/>
      <c r="C3" s="1264"/>
      <c r="D3" s="1264"/>
      <c r="E3" s="1264"/>
      <c r="F3" s="1264"/>
      <c r="G3" s="1264"/>
      <c r="H3" s="1267"/>
      <c r="J3" s="289"/>
      <c r="K3" s="289"/>
    </row>
    <row r="4" spans="1:19" ht="14.25" thickBot="1">
      <c r="A4" s="288">
        <v>4</v>
      </c>
      <c r="B4" s="1265"/>
      <c r="C4" s="1265"/>
      <c r="D4" s="1265"/>
      <c r="E4" s="1265"/>
      <c r="F4" s="1265"/>
      <c r="G4" s="1265"/>
      <c r="H4" s="1268"/>
      <c r="J4" s="289"/>
      <c r="K4" s="289"/>
    </row>
    <row r="5" spans="1:19" ht="14.25" thickBot="1">
      <c r="A5" s="288">
        <v>5</v>
      </c>
      <c r="B5" s="292"/>
      <c r="J5" s="289"/>
      <c r="K5" s="289"/>
    </row>
    <row r="6" spans="1:19" ht="14.25" thickBot="1">
      <c r="A6" s="288">
        <v>6</v>
      </c>
      <c r="B6" s="292"/>
      <c r="J6" s="289"/>
      <c r="K6" s="289"/>
    </row>
    <row r="7" spans="1:19" ht="14.25" thickBot="1">
      <c r="A7" s="288">
        <v>7</v>
      </c>
      <c r="B7" s="292"/>
      <c r="J7" s="289"/>
      <c r="K7" s="289"/>
    </row>
    <row r="8" spans="1:19" ht="39" customHeight="1" thickBot="1">
      <c r="A8" s="288">
        <v>8</v>
      </c>
      <c r="B8" s="49"/>
      <c r="J8" s="289"/>
    </row>
    <row r="9" spans="1:19" ht="39" customHeight="1" thickBot="1">
      <c r="A9" s="288">
        <v>9</v>
      </c>
      <c r="B9" s="296" t="s">
        <v>1557</v>
      </c>
      <c r="C9" s="297"/>
      <c r="D9" s="297"/>
      <c r="E9" s="297"/>
      <c r="F9" s="297"/>
      <c r="G9" s="297"/>
      <c r="H9" s="298" t="s">
        <v>504</v>
      </c>
      <c r="I9" s="299" t="s">
        <v>505</v>
      </c>
      <c r="J9" s="300" t="s">
        <v>1715</v>
      </c>
      <c r="K9" s="301" t="s">
        <v>506</v>
      </c>
      <c r="O9" s="302" t="s">
        <v>507</v>
      </c>
    </row>
    <row r="10" spans="1:19" ht="14.25" thickBot="1">
      <c r="A10" s="288">
        <v>10</v>
      </c>
      <c r="C10" s="947">
        <v>1</v>
      </c>
      <c r="D10" s="303" t="s">
        <v>508</v>
      </c>
      <c r="E10" s="304"/>
      <c r="F10" s="304"/>
      <c r="G10" s="304"/>
      <c r="H10" s="305"/>
      <c r="I10" s="306"/>
      <c r="J10" s="305"/>
      <c r="K10" s="307"/>
      <c r="O10" s="117"/>
    </row>
    <row r="11" spans="1:19" ht="14.25" thickBot="1">
      <c r="A11" s="288">
        <v>11</v>
      </c>
      <c r="C11" s="311"/>
      <c r="D11" s="312" t="s">
        <v>509</v>
      </c>
      <c r="E11" s="313" t="s">
        <v>510</v>
      </c>
      <c r="F11" s="314"/>
      <c r="G11" s="314"/>
      <c r="H11" s="315"/>
      <c r="I11" s="316"/>
      <c r="J11" s="315"/>
      <c r="K11" s="317"/>
      <c r="O11" s="117"/>
    </row>
    <row r="12" spans="1:19" ht="14.25" thickBot="1">
      <c r="A12" s="288">
        <v>12</v>
      </c>
      <c r="C12" s="311"/>
      <c r="D12" s="311"/>
      <c r="E12" s="888" t="s">
        <v>414</v>
      </c>
      <c r="F12" s="889" t="s">
        <v>511</v>
      </c>
      <c r="G12" s="890"/>
      <c r="H12" s="891"/>
      <c r="I12" s="320"/>
      <c r="J12" s="319"/>
      <c r="K12" s="321"/>
      <c r="O12" s="117"/>
    </row>
    <row r="13" spans="1:19" ht="68.25" thickBot="1">
      <c r="A13" s="288">
        <v>13</v>
      </c>
      <c r="C13" s="311"/>
      <c r="D13" s="311"/>
      <c r="E13" s="892"/>
      <c r="F13" s="893" t="s">
        <v>1236</v>
      </c>
      <c r="G13" s="894"/>
      <c r="H13" s="895" t="s">
        <v>1536</v>
      </c>
      <c r="I13" s="323" t="s">
        <v>1227</v>
      </c>
      <c r="J13" s="66" t="s">
        <v>1767</v>
      </c>
      <c r="K13" s="308" t="s">
        <v>512</v>
      </c>
      <c r="M13" s="309" t="str">
        <f t="shared" ref="M13:M19" si="0">+IF(I13="A",IF(ISBLANK(J13),"未入力あり",IF(J13="はい","○","×")),"")</f>
        <v>○</v>
      </c>
      <c r="O13" s="117"/>
    </row>
    <row r="14" spans="1:19" ht="30.75" customHeight="1" thickBot="1">
      <c r="A14" s="288">
        <v>14</v>
      </c>
      <c r="C14" s="311"/>
      <c r="D14" s="311"/>
      <c r="E14" s="892"/>
      <c r="F14" s="896"/>
      <c r="G14" s="897"/>
      <c r="H14" s="898" t="s">
        <v>1230</v>
      </c>
      <c r="I14" s="325" t="s">
        <v>1227</v>
      </c>
      <c r="J14" s="66" t="s">
        <v>1767</v>
      </c>
      <c r="K14" s="310" t="s">
        <v>513</v>
      </c>
      <c r="M14" s="309" t="str">
        <f t="shared" si="0"/>
        <v>○</v>
      </c>
      <c r="O14" s="117"/>
    </row>
    <row r="15" spans="1:19" ht="14.25" thickBot="1">
      <c r="A15" s="288">
        <v>15</v>
      </c>
      <c r="C15" s="311"/>
      <c r="D15" s="311"/>
      <c r="E15" s="892"/>
      <c r="F15" s="893" t="s">
        <v>1237</v>
      </c>
      <c r="G15" s="894"/>
      <c r="H15" s="899" t="s">
        <v>514</v>
      </c>
      <c r="I15" s="326" t="s">
        <v>1227</v>
      </c>
      <c r="J15" s="66" t="s">
        <v>1767</v>
      </c>
      <c r="K15" s="972"/>
      <c r="M15" s="309" t="str">
        <f t="shared" si="0"/>
        <v>○</v>
      </c>
      <c r="O15" s="117"/>
    </row>
    <row r="16" spans="1:19" ht="14.25" thickBot="1">
      <c r="A16" s="288">
        <v>16</v>
      </c>
      <c r="C16" s="311"/>
      <c r="D16" s="311"/>
      <c r="E16" s="892"/>
      <c r="F16" s="892"/>
      <c r="G16" s="900" t="s">
        <v>515</v>
      </c>
      <c r="H16" s="901" t="s">
        <v>516</v>
      </c>
      <c r="I16" s="328" t="s">
        <v>1227</v>
      </c>
      <c r="J16" s="66" t="s">
        <v>1767</v>
      </c>
      <c r="K16" s="969"/>
      <c r="M16" s="309" t="str">
        <f t="shared" si="0"/>
        <v>○</v>
      </c>
      <c r="O16" s="117"/>
    </row>
    <row r="17" spans="1:21" ht="14.25" thickBot="1">
      <c r="A17" s="288">
        <v>17</v>
      </c>
      <c r="C17" s="311"/>
      <c r="D17" s="311"/>
      <c r="E17" s="892"/>
      <c r="F17" s="892"/>
      <c r="G17" s="900" t="s">
        <v>517</v>
      </c>
      <c r="H17" s="901" t="s">
        <v>518</v>
      </c>
      <c r="I17" s="948" t="s">
        <v>1227</v>
      </c>
      <c r="J17" s="66" t="s">
        <v>1767</v>
      </c>
      <c r="K17" s="969"/>
      <c r="M17" s="309" t="str">
        <f t="shared" si="0"/>
        <v>○</v>
      </c>
      <c r="O17" s="117"/>
    </row>
    <row r="18" spans="1:21" ht="14.25" thickBot="1">
      <c r="A18" s="288">
        <v>18</v>
      </c>
      <c r="C18" s="311"/>
      <c r="D18" s="311"/>
      <c r="E18" s="892"/>
      <c r="F18" s="896"/>
      <c r="G18" s="902" t="s">
        <v>519</v>
      </c>
      <c r="H18" s="903" t="s">
        <v>520</v>
      </c>
      <c r="I18" s="949" t="s">
        <v>1227</v>
      </c>
      <c r="J18" s="66" t="s">
        <v>1767</v>
      </c>
      <c r="K18" s="977"/>
      <c r="M18" s="309" t="str">
        <f t="shared" si="0"/>
        <v>○</v>
      </c>
      <c r="O18" s="117"/>
    </row>
    <row r="19" spans="1:21" ht="14.25" thickBot="1">
      <c r="A19" s="288">
        <v>19</v>
      </c>
      <c r="C19" s="311"/>
      <c r="D19" s="311"/>
      <c r="E19" s="892"/>
      <c r="F19" s="893" t="s">
        <v>1238</v>
      </c>
      <c r="G19" s="894"/>
      <c r="H19" s="899" t="s">
        <v>521</v>
      </c>
      <c r="I19" s="950" t="s">
        <v>1227</v>
      </c>
      <c r="J19" s="66" t="s">
        <v>1767</v>
      </c>
      <c r="K19" s="972"/>
      <c r="M19" s="309" t="str">
        <f t="shared" si="0"/>
        <v>○</v>
      </c>
      <c r="O19" s="117"/>
    </row>
    <row r="20" spans="1:21" ht="27.75" customHeight="1" thickBot="1">
      <c r="A20" s="288">
        <v>20</v>
      </c>
      <c r="C20" s="311"/>
      <c r="D20" s="311"/>
      <c r="E20" s="892"/>
      <c r="F20" s="892"/>
      <c r="G20" s="900" t="s">
        <v>515</v>
      </c>
      <c r="H20" s="901" t="s">
        <v>522</v>
      </c>
      <c r="I20" s="948" t="s">
        <v>1470</v>
      </c>
      <c r="J20" s="66" t="s">
        <v>1767</v>
      </c>
      <c r="K20" s="969" t="s">
        <v>523</v>
      </c>
      <c r="M20" s="309" t="str">
        <f t="shared" ref="M20:M23" si="1">IF(ISBLANK(J20),"未入力あり","〇")</f>
        <v>〇</v>
      </c>
      <c r="O20" s="117"/>
    </row>
    <row r="21" spans="1:21" ht="27.75" thickBot="1">
      <c r="A21" s="288">
        <v>21</v>
      </c>
      <c r="C21" s="311"/>
      <c r="D21" s="311"/>
      <c r="E21" s="892"/>
      <c r="F21" s="892"/>
      <c r="G21" s="900" t="s">
        <v>517</v>
      </c>
      <c r="H21" s="901" t="s">
        <v>524</v>
      </c>
      <c r="I21" s="948" t="s">
        <v>1470</v>
      </c>
      <c r="J21" s="66" t="s">
        <v>1767</v>
      </c>
      <c r="K21" s="969" t="s">
        <v>523</v>
      </c>
      <c r="M21" s="309" t="str">
        <f t="shared" si="1"/>
        <v>〇</v>
      </c>
      <c r="O21" s="117"/>
    </row>
    <row r="22" spans="1:21" ht="41.25" thickBot="1">
      <c r="A22" s="288">
        <v>22</v>
      </c>
      <c r="C22" s="311"/>
      <c r="D22" s="311"/>
      <c r="E22" s="892"/>
      <c r="F22" s="892"/>
      <c r="G22" s="900" t="s">
        <v>519</v>
      </c>
      <c r="H22" s="901" t="s">
        <v>525</v>
      </c>
      <c r="I22" s="948" t="s">
        <v>1470</v>
      </c>
      <c r="J22" s="287">
        <v>1</v>
      </c>
      <c r="K22" s="969" t="s">
        <v>526</v>
      </c>
      <c r="M22" s="309" t="str">
        <f t="shared" si="1"/>
        <v>〇</v>
      </c>
      <c r="O22" s="117"/>
      <c r="T22" s="332"/>
      <c r="U22" s="333"/>
    </row>
    <row r="23" spans="1:21" ht="27.75" thickBot="1">
      <c r="A23" s="288">
        <v>23</v>
      </c>
      <c r="C23" s="311"/>
      <c r="D23" s="311"/>
      <c r="E23" s="892"/>
      <c r="F23" s="892"/>
      <c r="G23" s="904" t="s">
        <v>527</v>
      </c>
      <c r="H23" s="903" t="s">
        <v>528</v>
      </c>
      <c r="I23" s="949" t="s">
        <v>1470</v>
      </c>
      <c r="J23" s="287">
        <v>1</v>
      </c>
      <c r="K23" s="977" t="s">
        <v>529</v>
      </c>
      <c r="M23" s="309" t="str">
        <f t="shared" si="1"/>
        <v>〇</v>
      </c>
      <c r="O23" s="117"/>
      <c r="T23" s="332"/>
      <c r="U23" s="333"/>
    </row>
    <row r="24" spans="1:21" ht="14.25" thickBot="1">
      <c r="A24" s="288">
        <v>24</v>
      </c>
      <c r="C24" s="311"/>
      <c r="D24" s="311"/>
      <c r="E24" s="892"/>
      <c r="F24" s="896"/>
      <c r="G24" s="905"/>
      <c r="H24" s="898" t="s">
        <v>530</v>
      </c>
      <c r="I24" s="951" t="s">
        <v>1227</v>
      </c>
      <c r="J24" s="66" t="s">
        <v>1767</v>
      </c>
      <c r="K24" s="982"/>
      <c r="M24" s="309" t="str">
        <f>+IF(I24="A",IF(ISBLANK(J24),"未入力あり",IF(J24="はい","○","×")),"")</f>
        <v>○</v>
      </c>
      <c r="O24" s="117"/>
    </row>
    <row r="25" spans="1:21" ht="27.75" thickBot="1">
      <c r="A25" s="288">
        <v>25</v>
      </c>
      <c r="C25" s="311"/>
      <c r="D25" s="311"/>
      <c r="E25" s="892"/>
      <c r="F25" s="906" t="s">
        <v>1239</v>
      </c>
      <c r="G25" s="907"/>
      <c r="H25" s="908" t="s">
        <v>531</v>
      </c>
      <c r="I25" s="952" t="s">
        <v>1227</v>
      </c>
      <c r="J25" s="66" t="s">
        <v>1767</v>
      </c>
      <c r="K25" s="971" t="s">
        <v>1604</v>
      </c>
      <c r="M25" s="309" t="str">
        <f>+IF(I25="A",IF(ISBLANK(J25),"未入力あり",IF(J25="はい","○","×")),"")</f>
        <v>○</v>
      </c>
      <c r="O25" s="117"/>
    </row>
    <row r="26" spans="1:21" ht="46.9" customHeight="1" thickBot="1">
      <c r="A26" s="288">
        <v>26</v>
      </c>
      <c r="C26" s="311"/>
      <c r="D26" s="311"/>
      <c r="E26" s="892"/>
      <c r="F26" s="893" t="s">
        <v>1240</v>
      </c>
      <c r="G26" s="894"/>
      <c r="H26" s="895" t="s">
        <v>532</v>
      </c>
      <c r="I26" s="953" t="s">
        <v>1227</v>
      </c>
      <c r="J26" s="66" t="s">
        <v>1767</v>
      </c>
      <c r="K26" s="308"/>
      <c r="M26" s="309" t="str">
        <f>+IF(I26="A",IF(ISBLANK(J26),"未入力あり",IF(J26="はい","○","×")),"")</f>
        <v>○</v>
      </c>
      <c r="O26" s="117"/>
    </row>
    <row r="27" spans="1:21" ht="38.25" customHeight="1" thickBot="1">
      <c r="A27" s="288">
        <v>27</v>
      </c>
      <c r="C27" s="311"/>
      <c r="D27" s="311"/>
      <c r="E27" s="896"/>
      <c r="F27" s="896"/>
      <c r="G27" s="897"/>
      <c r="H27" s="898" t="s">
        <v>1224</v>
      </c>
      <c r="I27" s="951" t="s">
        <v>533</v>
      </c>
      <c r="J27" s="99" t="s">
        <v>1146</v>
      </c>
      <c r="K27" s="310"/>
      <c r="M27" s="832" t="str">
        <f>IF(ISBLANK(J27),"未入力あり","〇")</f>
        <v>〇</v>
      </c>
      <c r="O27" s="117"/>
    </row>
    <row r="28" spans="1:21" ht="14.25" thickBot="1">
      <c r="A28" s="288">
        <v>28</v>
      </c>
      <c r="C28" s="311"/>
      <c r="D28" s="311"/>
      <c r="E28" s="888" t="s">
        <v>1235</v>
      </c>
      <c r="F28" s="889" t="s">
        <v>1537</v>
      </c>
      <c r="G28" s="890"/>
      <c r="H28" s="891"/>
      <c r="I28" s="954"/>
      <c r="J28" s="1107"/>
      <c r="K28" s="321"/>
      <c r="M28" s="833"/>
      <c r="O28" s="117"/>
    </row>
    <row r="29" spans="1:21" ht="14.25" thickBot="1">
      <c r="A29" s="288">
        <v>29</v>
      </c>
      <c r="C29" s="311"/>
      <c r="D29" s="311"/>
      <c r="E29" s="909" t="s">
        <v>1231</v>
      </c>
      <c r="F29" s="910"/>
      <c r="G29" s="911"/>
      <c r="H29" s="912"/>
      <c r="I29" s="955" t="s">
        <v>533</v>
      </c>
      <c r="J29" s="66" t="s">
        <v>1767</v>
      </c>
      <c r="K29" s="828"/>
      <c r="M29" s="832" t="str">
        <f>IF(ISBLANK(J29),"未入力あり","〇")</f>
        <v>〇</v>
      </c>
      <c r="O29" s="117"/>
    </row>
    <row r="30" spans="1:21" ht="31.5" customHeight="1" thickBot="1">
      <c r="A30" s="288">
        <v>30</v>
      </c>
      <c r="C30" s="311"/>
      <c r="D30" s="311"/>
      <c r="E30" s="913"/>
      <c r="F30" s="1260" t="s">
        <v>1232</v>
      </c>
      <c r="G30" s="1261"/>
      <c r="H30" s="1262"/>
      <c r="I30" s="956"/>
      <c r="J30" s="1108"/>
      <c r="K30" s="828"/>
      <c r="O30" s="117"/>
    </row>
    <row r="31" spans="1:21" ht="19.5" customHeight="1" thickBot="1">
      <c r="A31" s="288">
        <v>31</v>
      </c>
      <c r="C31" s="311"/>
      <c r="D31" s="311"/>
      <c r="E31" s="913"/>
      <c r="F31" s="893" t="s">
        <v>1236</v>
      </c>
      <c r="G31" s="914"/>
      <c r="H31" s="915" t="s">
        <v>1296</v>
      </c>
      <c r="I31" s="956" t="s">
        <v>1268</v>
      </c>
      <c r="J31" s="66" t="s">
        <v>1767</v>
      </c>
      <c r="K31" s="828"/>
      <c r="M31" s="832" t="str">
        <f t="shared" ref="M31:M37" si="2">IF(ISBLANK(J31),"未入力あり","〇")</f>
        <v>〇</v>
      </c>
      <c r="O31" s="117"/>
    </row>
    <row r="32" spans="1:21" ht="14.25" thickBot="1">
      <c r="A32" s="288">
        <v>32</v>
      </c>
      <c r="C32" s="311"/>
      <c r="D32" s="311"/>
      <c r="E32" s="892"/>
      <c r="F32" s="916"/>
      <c r="G32" s="914"/>
      <c r="H32" s="895" t="s">
        <v>534</v>
      </c>
      <c r="I32" s="953" t="s">
        <v>1233</v>
      </c>
      <c r="J32" s="66" t="s">
        <v>1767</v>
      </c>
      <c r="K32" s="308"/>
      <c r="M32" s="832" t="str">
        <f t="shared" si="2"/>
        <v>〇</v>
      </c>
      <c r="O32" s="117"/>
    </row>
    <row r="33" spans="1:21" ht="14.25" thickBot="1">
      <c r="A33" s="288">
        <v>33</v>
      </c>
      <c r="C33" s="311"/>
      <c r="D33" s="311"/>
      <c r="E33" s="892"/>
      <c r="F33" s="896"/>
      <c r="G33" s="905"/>
      <c r="H33" s="917" t="s">
        <v>535</v>
      </c>
      <c r="I33" s="957" t="s">
        <v>536</v>
      </c>
      <c r="J33" s="66" t="s">
        <v>1780</v>
      </c>
      <c r="K33" s="337"/>
      <c r="M33" s="832" t="str">
        <f t="shared" si="2"/>
        <v>〇</v>
      </c>
      <c r="O33" s="117"/>
    </row>
    <row r="34" spans="1:21" ht="14.25" thickBot="1">
      <c r="A34" s="288">
        <v>34</v>
      </c>
      <c r="C34" s="311"/>
      <c r="D34" s="311"/>
      <c r="E34" s="892"/>
      <c r="F34" s="893" t="s">
        <v>1237</v>
      </c>
      <c r="G34" s="894"/>
      <c r="H34" s="895" t="s">
        <v>537</v>
      </c>
      <c r="I34" s="953" t="s">
        <v>1233</v>
      </c>
      <c r="J34" s="66" t="s">
        <v>1767</v>
      </c>
      <c r="K34" s="308"/>
      <c r="M34" s="832" t="str">
        <f t="shared" si="2"/>
        <v>〇</v>
      </c>
      <c r="O34" s="117"/>
    </row>
    <row r="35" spans="1:21" ht="14.25" thickBot="1">
      <c r="A35" s="288">
        <v>35</v>
      </c>
      <c r="C35" s="311"/>
      <c r="D35" s="311"/>
      <c r="E35" s="892"/>
      <c r="F35" s="896"/>
      <c r="G35" s="897"/>
      <c r="H35" s="898" t="s">
        <v>538</v>
      </c>
      <c r="I35" s="951" t="s">
        <v>1228</v>
      </c>
      <c r="J35" s="66" t="s">
        <v>1767</v>
      </c>
      <c r="K35" s="310"/>
      <c r="M35" s="832" t="str">
        <f t="shared" si="2"/>
        <v>〇</v>
      </c>
      <c r="O35" s="117"/>
    </row>
    <row r="36" spans="1:21" ht="14.25" thickBot="1">
      <c r="A36" s="288">
        <v>36</v>
      </c>
      <c r="C36" s="311"/>
      <c r="D36" s="311"/>
      <c r="E36" s="892"/>
      <c r="F36" s="893" t="s">
        <v>1238</v>
      </c>
      <c r="G36" s="894"/>
      <c r="H36" s="895" t="s">
        <v>539</v>
      </c>
      <c r="I36" s="958" t="str">
        <f>IF(J29="はい","C",IF(J29="いいえ","-","C／-"))</f>
        <v>C</v>
      </c>
      <c r="J36" s="66" t="s">
        <v>1780</v>
      </c>
      <c r="K36" s="308"/>
      <c r="M36" s="832" t="str">
        <f t="shared" si="2"/>
        <v>〇</v>
      </c>
      <c r="O36" s="117"/>
    </row>
    <row r="37" spans="1:21" ht="14.25" thickBot="1">
      <c r="A37" s="288">
        <v>37</v>
      </c>
      <c r="C37" s="311"/>
      <c r="D37" s="311"/>
      <c r="E37" s="892"/>
      <c r="F37" s="896"/>
      <c r="G37" s="897"/>
      <c r="H37" s="898" t="s">
        <v>540</v>
      </c>
      <c r="I37" s="958" t="str">
        <f>IF(J29="はい","C",IF(J29="いいえ","-","C／-"))</f>
        <v>C</v>
      </c>
      <c r="J37" s="66" t="s">
        <v>536</v>
      </c>
      <c r="K37" s="310"/>
      <c r="M37" s="832" t="str">
        <f t="shared" si="2"/>
        <v>〇</v>
      </c>
      <c r="O37" s="117"/>
    </row>
    <row r="38" spans="1:21" ht="14.25" thickBot="1">
      <c r="A38" s="288">
        <v>38</v>
      </c>
      <c r="C38" s="311"/>
      <c r="D38" s="311"/>
      <c r="E38" s="892"/>
      <c r="F38" s="893" t="s">
        <v>1239</v>
      </c>
      <c r="G38" s="918"/>
      <c r="H38" s="919" t="s">
        <v>541</v>
      </c>
      <c r="I38" s="958" t="str">
        <f>IF(J29="はい","A",IF(J29="いいえ","-","A／-"))</f>
        <v>A</v>
      </c>
      <c r="J38" s="66" t="s">
        <v>1767</v>
      </c>
      <c r="K38" s="338"/>
      <c r="M38" s="831" t="str">
        <f>+IF(I38="A",IF(ISBLANK(J38),"未入力あり",IF(J38="はい","○","×")),"")</f>
        <v>○</v>
      </c>
      <c r="O38" s="117"/>
    </row>
    <row r="39" spans="1:21" ht="36" customHeight="1" thickBot="1">
      <c r="A39" s="288">
        <v>39</v>
      </c>
      <c r="C39" s="311"/>
      <c r="D39" s="311"/>
      <c r="E39" s="892"/>
      <c r="F39" s="896"/>
      <c r="G39" s="905"/>
      <c r="H39" s="920" t="s">
        <v>1538</v>
      </c>
      <c r="I39" s="959" t="s">
        <v>533</v>
      </c>
      <c r="J39" s="66" t="s">
        <v>1780</v>
      </c>
      <c r="K39" s="339"/>
      <c r="M39" s="309" t="str">
        <f>IF(ISBLANK(J39),"未入力あり","〇")</f>
        <v>〇</v>
      </c>
      <c r="O39" s="117"/>
    </row>
    <row r="40" spans="1:21" ht="41.25" thickBot="1">
      <c r="A40" s="288">
        <v>40</v>
      </c>
      <c r="C40" s="311"/>
      <c r="D40" s="311"/>
      <c r="E40" s="892"/>
      <c r="F40" s="893" t="s">
        <v>1240</v>
      </c>
      <c r="G40" s="894"/>
      <c r="H40" s="895" t="s">
        <v>1539</v>
      </c>
      <c r="I40" s="958" t="str">
        <f>IF(J29="はい","A",IF(J29="いいえ","-","A／-"))</f>
        <v>A</v>
      </c>
      <c r="J40" s="66" t="s">
        <v>1767</v>
      </c>
      <c r="K40" s="308"/>
      <c r="M40" s="831" t="str">
        <f>+IF(I40="A",IF(ISBLANK(J40),"未入力あり",IF(J40="はい","○","×")),"")</f>
        <v>○</v>
      </c>
      <c r="O40" s="117"/>
    </row>
    <row r="41" spans="1:21" ht="36" customHeight="1" thickBot="1">
      <c r="A41" s="288">
        <v>41</v>
      </c>
      <c r="C41" s="311"/>
      <c r="D41" s="311"/>
      <c r="E41" s="892"/>
      <c r="F41" s="892"/>
      <c r="G41" s="914"/>
      <c r="H41" s="921" t="s">
        <v>1540</v>
      </c>
      <c r="I41" s="960" t="s">
        <v>536</v>
      </c>
      <c r="J41" s="66" t="s">
        <v>1780</v>
      </c>
      <c r="K41" s="340"/>
      <c r="M41" s="309" t="str">
        <f>IF(ISBLANK(J41),"未入力あり","〇")</f>
        <v>〇</v>
      </c>
      <c r="O41" s="117"/>
    </row>
    <row r="42" spans="1:21" ht="34.5" customHeight="1" thickBot="1">
      <c r="A42" s="288">
        <v>42</v>
      </c>
      <c r="C42" s="311"/>
      <c r="D42" s="311"/>
      <c r="E42" s="892"/>
      <c r="F42" s="896"/>
      <c r="G42" s="905"/>
      <c r="H42" s="922" t="s">
        <v>1541</v>
      </c>
      <c r="I42" s="959" t="s">
        <v>533</v>
      </c>
      <c r="J42" s="66" t="s">
        <v>1780</v>
      </c>
      <c r="K42" s="339"/>
      <c r="M42" s="309" t="str">
        <f>IF(ISBLANK(J42),"未入力あり","〇")</f>
        <v>〇</v>
      </c>
      <c r="O42" s="117"/>
    </row>
    <row r="43" spans="1:21" ht="30.75" customHeight="1" thickBot="1">
      <c r="A43" s="288">
        <v>43</v>
      </c>
      <c r="C43" s="311"/>
      <c r="D43" s="311"/>
      <c r="E43" s="892"/>
      <c r="F43" s="893" t="s">
        <v>1241</v>
      </c>
      <c r="G43" s="894"/>
      <c r="H43" s="895" t="s">
        <v>1542</v>
      </c>
      <c r="I43" s="958" t="str">
        <f>IF(J29="はい","A",IF(J29="いいえ","-","A／-"))</f>
        <v>A</v>
      </c>
      <c r="J43" s="66" t="s">
        <v>1767</v>
      </c>
      <c r="K43" s="341"/>
      <c r="M43" s="831" t="str">
        <f>+IF(I43="A",IF(ISBLANK(J43),"未入力あり",IF(J43="はい","○","×")),"")</f>
        <v>○</v>
      </c>
      <c r="O43" s="117"/>
    </row>
    <row r="44" spans="1:21" ht="33.75" customHeight="1" thickBot="1">
      <c r="A44" s="288">
        <v>44</v>
      </c>
      <c r="C44" s="311"/>
      <c r="D44" s="311"/>
      <c r="E44" s="892"/>
      <c r="F44" s="892"/>
      <c r="G44" s="914"/>
      <c r="H44" s="923" t="s">
        <v>1543</v>
      </c>
      <c r="I44" s="953" t="s">
        <v>536</v>
      </c>
      <c r="J44" s="287">
        <v>20230224</v>
      </c>
      <c r="K44" s="340" t="s">
        <v>542</v>
      </c>
      <c r="M44" s="309" t="str">
        <f t="shared" ref="M44:M46" si="3">IF(ISBLANK(J44),"未入力あり","〇")</f>
        <v>〇</v>
      </c>
      <c r="O44" s="117"/>
      <c r="U44" s="333"/>
    </row>
    <row r="45" spans="1:21" ht="36" customHeight="1" thickBot="1">
      <c r="A45" s="288">
        <v>45</v>
      </c>
      <c r="C45" s="311"/>
      <c r="D45" s="311"/>
      <c r="E45" s="892"/>
      <c r="F45" s="892"/>
      <c r="G45" s="914"/>
      <c r="H45" s="924" t="s">
        <v>1544</v>
      </c>
      <c r="I45" s="961" t="s">
        <v>536</v>
      </c>
      <c r="J45" s="99" t="s">
        <v>1831</v>
      </c>
      <c r="K45" s="340"/>
      <c r="M45" s="309" t="str">
        <f t="shared" si="3"/>
        <v>〇</v>
      </c>
      <c r="O45" s="117"/>
    </row>
    <row r="46" spans="1:21" ht="35.25" customHeight="1" thickBot="1">
      <c r="A46" s="288">
        <v>46</v>
      </c>
      <c r="C46" s="311"/>
      <c r="D46" s="311"/>
      <c r="E46" s="892"/>
      <c r="F46" s="892"/>
      <c r="G46" s="914"/>
      <c r="H46" s="925" t="s">
        <v>1545</v>
      </c>
      <c r="I46" s="962" t="s">
        <v>536</v>
      </c>
      <c r="J46" s="66" t="s">
        <v>1767</v>
      </c>
      <c r="K46" s="343"/>
      <c r="M46" s="309" t="str">
        <f t="shared" si="3"/>
        <v>〇</v>
      </c>
      <c r="O46" s="117"/>
    </row>
    <row r="47" spans="1:21" ht="27.75" thickBot="1">
      <c r="A47" s="288">
        <v>47</v>
      </c>
      <c r="C47" s="311"/>
      <c r="D47" s="311"/>
      <c r="E47" s="892"/>
      <c r="F47" s="926" t="s">
        <v>1242</v>
      </c>
      <c r="G47" s="907"/>
      <c r="H47" s="908" t="s">
        <v>1546</v>
      </c>
      <c r="I47" s="958" t="str">
        <f>IF(J29="はい","C",IF(J29="いいえ","-","C／-"))</f>
        <v>C</v>
      </c>
      <c r="J47" s="66" t="s">
        <v>1767</v>
      </c>
      <c r="K47" s="344"/>
      <c r="M47" s="309" t="str">
        <f>IF(ISBLANK(J47),"未入力あり","〇")</f>
        <v>〇</v>
      </c>
      <c r="O47" s="117"/>
    </row>
    <row r="48" spans="1:21" ht="14.25" thickBot="1">
      <c r="A48" s="288">
        <v>48</v>
      </c>
      <c r="C48" s="311"/>
      <c r="D48" s="311"/>
      <c r="E48" s="892"/>
      <c r="F48" s="926" t="s">
        <v>1243</v>
      </c>
      <c r="G48" s="907"/>
      <c r="H48" s="908" t="s">
        <v>543</v>
      </c>
      <c r="I48" s="952" t="s">
        <v>1227</v>
      </c>
      <c r="J48" s="66" t="s">
        <v>1767</v>
      </c>
      <c r="K48" s="335"/>
      <c r="M48" s="309" t="str">
        <f>+IF(I48="A",IF(ISBLANK(J48),"未入力あり",IF(J48="はい","○","×")),"")</f>
        <v>○</v>
      </c>
      <c r="O48" s="117"/>
    </row>
    <row r="49" spans="1:15" ht="27.75" thickBot="1">
      <c r="A49" s="288">
        <v>49</v>
      </c>
      <c r="C49" s="311"/>
      <c r="D49" s="311"/>
      <c r="E49" s="896"/>
      <c r="F49" s="896" t="s">
        <v>1244</v>
      </c>
      <c r="G49" s="897"/>
      <c r="H49" s="927" t="s">
        <v>544</v>
      </c>
      <c r="I49" s="963" t="s">
        <v>1227</v>
      </c>
      <c r="J49" s="66" t="s">
        <v>1767</v>
      </c>
      <c r="K49" s="968" t="s">
        <v>1407</v>
      </c>
      <c r="M49" s="309" t="str">
        <f>+IF(I49="A",IF(ISBLANK(J49),"未入力あり",IF(J49="はい","○","×")),"")</f>
        <v>○</v>
      </c>
      <c r="O49" s="117"/>
    </row>
    <row r="50" spans="1:15" ht="14.25" thickBot="1">
      <c r="A50" s="288">
        <v>50</v>
      </c>
      <c r="C50" s="311"/>
      <c r="D50" s="311"/>
      <c r="E50" s="888" t="s">
        <v>1234</v>
      </c>
      <c r="F50" s="889" t="s">
        <v>545</v>
      </c>
      <c r="G50" s="890"/>
      <c r="H50" s="891"/>
      <c r="I50" s="964"/>
      <c r="J50" s="1109"/>
      <c r="K50" s="321"/>
      <c r="O50" s="117"/>
    </row>
    <row r="51" spans="1:15" ht="27.75" thickBot="1">
      <c r="A51" s="288">
        <v>51</v>
      </c>
      <c r="C51" s="311"/>
      <c r="D51" s="311"/>
      <c r="E51" s="892"/>
      <c r="F51" s="893" t="s">
        <v>1236</v>
      </c>
      <c r="G51" s="894"/>
      <c r="H51" s="895" t="s">
        <v>546</v>
      </c>
      <c r="I51" s="953" t="s">
        <v>1233</v>
      </c>
      <c r="J51" s="66" t="s">
        <v>1767</v>
      </c>
      <c r="K51" s="308"/>
      <c r="M51" s="309" t="str">
        <f>IF(ISBLANK(J51),"未入力あり","〇")</f>
        <v>〇</v>
      </c>
      <c r="O51" s="117"/>
    </row>
    <row r="52" spans="1:15" ht="14.25" thickBot="1">
      <c r="A52" s="288">
        <v>52</v>
      </c>
      <c r="C52" s="311"/>
      <c r="D52" s="311"/>
      <c r="E52" s="892"/>
      <c r="F52" s="893" t="s">
        <v>1237</v>
      </c>
      <c r="G52" s="894"/>
      <c r="H52" s="895" t="s">
        <v>1471</v>
      </c>
      <c r="I52" s="953" t="s">
        <v>1227</v>
      </c>
      <c r="J52" s="66" t="s">
        <v>1767</v>
      </c>
      <c r="K52" s="308"/>
      <c r="M52" s="309" t="str">
        <f t="shared" ref="M52:M108" si="4">+IF(I52="A",IF(ISBLANK(J52),"未入力あり",IF(J52="はい","○","×")),"")</f>
        <v>○</v>
      </c>
      <c r="O52" s="117"/>
    </row>
    <row r="53" spans="1:15" ht="27.75" thickBot="1">
      <c r="A53" s="288">
        <v>53</v>
      </c>
      <c r="C53" s="311"/>
      <c r="D53" s="311"/>
      <c r="E53" s="892"/>
      <c r="F53" s="896"/>
      <c r="G53" s="897"/>
      <c r="H53" s="898" t="s">
        <v>547</v>
      </c>
      <c r="I53" s="965" t="s">
        <v>1227</v>
      </c>
      <c r="J53" s="66" t="s">
        <v>1767</v>
      </c>
      <c r="K53" s="310"/>
      <c r="M53" s="309" t="str">
        <f t="shared" si="4"/>
        <v>○</v>
      </c>
      <c r="O53" s="117"/>
    </row>
    <row r="54" spans="1:15" ht="27.75" thickBot="1">
      <c r="A54" s="288">
        <v>54</v>
      </c>
      <c r="C54" s="311"/>
      <c r="D54" s="311"/>
      <c r="E54" s="892"/>
      <c r="F54" s="892" t="s">
        <v>1238</v>
      </c>
      <c r="G54" s="914"/>
      <c r="H54" s="899" t="s">
        <v>1547</v>
      </c>
      <c r="I54" s="950" t="s">
        <v>1227</v>
      </c>
      <c r="J54" s="66" t="s">
        <v>1767</v>
      </c>
      <c r="K54" s="327" t="s">
        <v>548</v>
      </c>
      <c r="M54" s="309" t="str">
        <f t="shared" si="4"/>
        <v>○</v>
      </c>
      <c r="O54" s="117"/>
    </row>
    <row r="55" spans="1:15" ht="27.75" thickBot="1">
      <c r="A55" s="288">
        <v>55</v>
      </c>
      <c r="C55" s="311"/>
      <c r="D55" s="311"/>
      <c r="E55" s="892"/>
      <c r="F55" s="892"/>
      <c r="G55" s="900" t="s">
        <v>515</v>
      </c>
      <c r="H55" s="901" t="s">
        <v>549</v>
      </c>
      <c r="I55" s="948" t="s">
        <v>1227</v>
      </c>
      <c r="J55" s="66" t="s">
        <v>1767</v>
      </c>
      <c r="K55" s="329"/>
      <c r="M55" s="309" t="str">
        <f t="shared" si="4"/>
        <v>○</v>
      </c>
      <c r="O55" s="117"/>
    </row>
    <row r="56" spans="1:15" ht="27.75" thickBot="1">
      <c r="A56" s="288">
        <v>56</v>
      </c>
      <c r="C56" s="311"/>
      <c r="D56" s="311"/>
      <c r="E56" s="892"/>
      <c r="F56" s="892"/>
      <c r="G56" s="928" t="s">
        <v>517</v>
      </c>
      <c r="H56" s="901" t="s">
        <v>1548</v>
      </c>
      <c r="I56" s="948" t="s">
        <v>1227</v>
      </c>
      <c r="J56" s="66" t="s">
        <v>1767</v>
      </c>
      <c r="K56" s="969" t="s">
        <v>1558</v>
      </c>
      <c r="M56" s="309" t="str">
        <f t="shared" si="4"/>
        <v>○</v>
      </c>
      <c r="O56" s="117"/>
    </row>
    <row r="57" spans="1:15" ht="14.25" thickBot="1">
      <c r="A57" s="288">
        <v>57</v>
      </c>
      <c r="C57" s="311"/>
      <c r="D57" s="311"/>
      <c r="E57" s="892"/>
      <c r="F57" s="892"/>
      <c r="G57" s="929"/>
      <c r="H57" s="930" t="s">
        <v>550</v>
      </c>
      <c r="I57" s="966" t="s">
        <v>1227</v>
      </c>
      <c r="J57" s="66" t="s">
        <v>1767</v>
      </c>
      <c r="K57" s="345"/>
      <c r="M57" s="309" t="str">
        <f t="shared" si="4"/>
        <v>○</v>
      </c>
      <c r="O57" s="117"/>
    </row>
    <row r="58" spans="1:15" ht="14.25" thickBot="1">
      <c r="A58" s="288">
        <v>58</v>
      </c>
      <c r="C58" s="311"/>
      <c r="D58" s="311"/>
      <c r="E58" s="892"/>
      <c r="F58" s="893" t="s">
        <v>1239</v>
      </c>
      <c r="G58" s="894"/>
      <c r="H58" s="895" t="s">
        <v>551</v>
      </c>
      <c r="I58" s="953" t="s">
        <v>1227</v>
      </c>
      <c r="J58" s="66" t="s">
        <v>1767</v>
      </c>
      <c r="K58" s="308" t="s">
        <v>552</v>
      </c>
      <c r="M58" s="309" t="str">
        <f t="shared" si="4"/>
        <v>○</v>
      </c>
      <c r="O58" s="117"/>
    </row>
    <row r="59" spans="1:15" ht="14.25" thickBot="1">
      <c r="A59" s="288">
        <v>59</v>
      </c>
      <c r="C59" s="311"/>
      <c r="D59" s="311"/>
      <c r="E59" s="892"/>
      <c r="F59" s="892"/>
      <c r="G59" s="914"/>
      <c r="H59" s="931" t="s">
        <v>553</v>
      </c>
      <c r="I59" s="967" t="s">
        <v>1227</v>
      </c>
      <c r="J59" s="66" t="s">
        <v>1767</v>
      </c>
      <c r="K59" s="346"/>
      <c r="M59" s="309" t="str">
        <f t="shared" si="4"/>
        <v>○</v>
      </c>
      <c r="O59" s="117"/>
    </row>
    <row r="60" spans="1:15" ht="14.25" thickBot="1">
      <c r="A60" s="288">
        <v>60</v>
      </c>
      <c r="C60" s="311"/>
      <c r="D60" s="311"/>
      <c r="E60" s="892"/>
      <c r="F60" s="896"/>
      <c r="G60" s="897"/>
      <c r="H60" s="927" t="s">
        <v>554</v>
      </c>
      <c r="I60" s="963" t="s">
        <v>1227</v>
      </c>
      <c r="J60" s="66" t="s">
        <v>1767</v>
      </c>
      <c r="K60" s="339"/>
      <c r="M60" s="309" t="str">
        <f t="shared" si="4"/>
        <v>○</v>
      </c>
      <c r="O60" s="117"/>
    </row>
    <row r="61" spans="1:15" ht="27.75" thickBot="1">
      <c r="A61" s="288">
        <v>61</v>
      </c>
      <c r="C61" s="311"/>
      <c r="D61" s="311"/>
      <c r="E61" s="892"/>
      <c r="F61" s="892" t="s">
        <v>1240</v>
      </c>
      <c r="G61" s="914"/>
      <c r="H61" s="895" t="s">
        <v>555</v>
      </c>
      <c r="I61" s="953" t="s">
        <v>1227</v>
      </c>
      <c r="J61" s="66" t="s">
        <v>1767</v>
      </c>
      <c r="K61" s="308"/>
      <c r="M61" s="309" t="str">
        <f t="shared" si="4"/>
        <v>○</v>
      </c>
      <c r="O61" s="117"/>
    </row>
    <row r="62" spans="1:15" ht="14.25" thickBot="1">
      <c r="A62" s="288">
        <v>62</v>
      </c>
      <c r="C62" s="311"/>
      <c r="D62" s="311"/>
      <c r="E62" s="892"/>
      <c r="F62" s="892"/>
      <c r="G62" s="914"/>
      <c r="H62" s="898" t="s">
        <v>556</v>
      </c>
      <c r="I62" s="965" t="s">
        <v>1227</v>
      </c>
      <c r="J62" s="66" t="s">
        <v>1767</v>
      </c>
      <c r="K62" s="310"/>
      <c r="M62" s="309" t="str">
        <f t="shared" si="4"/>
        <v>○</v>
      </c>
      <c r="O62" s="117"/>
    </row>
    <row r="63" spans="1:15" ht="14.25" thickBot="1">
      <c r="A63" s="288">
        <v>63</v>
      </c>
      <c r="C63" s="311"/>
      <c r="D63" s="311"/>
      <c r="E63" s="892"/>
      <c r="F63" s="893" t="s">
        <v>1241</v>
      </c>
      <c r="G63" s="894"/>
      <c r="H63" s="899" t="s">
        <v>557</v>
      </c>
      <c r="I63" s="326" t="s">
        <v>1227</v>
      </c>
      <c r="J63" s="66" t="s">
        <v>1767</v>
      </c>
      <c r="K63" s="327"/>
      <c r="M63" s="309" t="str">
        <f t="shared" si="4"/>
        <v>○</v>
      </c>
      <c r="O63" s="117"/>
    </row>
    <row r="64" spans="1:15" ht="27.75" thickBot="1">
      <c r="A64" s="288">
        <v>64</v>
      </c>
      <c r="C64" s="311"/>
      <c r="D64" s="311"/>
      <c r="E64" s="892"/>
      <c r="F64" s="892"/>
      <c r="G64" s="900" t="s">
        <v>515</v>
      </c>
      <c r="H64" s="901" t="s">
        <v>558</v>
      </c>
      <c r="I64" s="328" t="s">
        <v>1227</v>
      </c>
      <c r="J64" s="66" t="s">
        <v>1767</v>
      </c>
      <c r="K64" s="329"/>
      <c r="M64" s="309" t="str">
        <f t="shared" si="4"/>
        <v>○</v>
      </c>
      <c r="O64" s="117"/>
    </row>
    <row r="65" spans="1:15" ht="27.75" thickBot="1">
      <c r="A65" s="288">
        <v>65</v>
      </c>
      <c r="C65" s="311"/>
      <c r="D65" s="311"/>
      <c r="E65" s="892"/>
      <c r="F65" s="896"/>
      <c r="G65" s="902" t="s">
        <v>517</v>
      </c>
      <c r="H65" s="903" t="s">
        <v>559</v>
      </c>
      <c r="I65" s="330" t="s">
        <v>1228</v>
      </c>
      <c r="J65" s="66" t="s">
        <v>1767</v>
      </c>
      <c r="K65" s="331" t="s">
        <v>560</v>
      </c>
      <c r="M65" s="309" t="str">
        <f>IF(ISBLANK(J65),"未入力あり","〇")</f>
        <v>〇</v>
      </c>
      <c r="O65" s="117"/>
    </row>
    <row r="66" spans="1:15" ht="41.25" thickBot="1">
      <c r="A66" s="288">
        <v>66</v>
      </c>
      <c r="C66" s="311"/>
      <c r="D66" s="311"/>
      <c r="E66" s="892"/>
      <c r="F66" s="892" t="s">
        <v>1242</v>
      </c>
      <c r="G66" s="914"/>
      <c r="H66" s="895" t="s">
        <v>561</v>
      </c>
      <c r="I66" s="334" t="s">
        <v>1227</v>
      </c>
      <c r="J66" s="66" t="s">
        <v>1767</v>
      </c>
      <c r="K66" s="335" t="s">
        <v>562</v>
      </c>
      <c r="M66" s="309" t="str">
        <f t="shared" si="4"/>
        <v>○</v>
      </c>
      <c r="O66" s="117"/>
    </row>
    <row r="67" spans="1:15" ht="14.25" thickBot="1">
      <c r="A67" s="288">
        <v>67</v>
      </c>
      <c r="C67" s="311"/>
      <c r="D67" s="311"/>
      <c r="E67" s="892"/>
      <c r="F67" s="892"/>
      <c r="G67" s="914"/>
      <c r="H67" s="898" t="s">
        <v>1247</v>
      </c>
      <c r="I67" s="952" t="s">
        <v>1233</v>
      </c>
      <c r="J67" s="970" t="s">
        <v>1767</v>
      </c>
      <c r="K67" s="971"/>
      <c r="M67" s="309" t="str">
        <f>IF(ISBLANK(J67),"未入力あり","〇")</f>
        <v>〇</v>
      </c>
      <c r="O67" s="117"/>
    </row>
    <row r="68" spans="1:15" ht="41.45" customHeight="1" thickBot="1">
      <c r="A68" s="288">
        <v>68</v>
      </c>
      <c r="C68" s="311"/>
      <c r="D68" s="311"/>
      <c r="E68" s="892"/>
      <c r="F68" s="926" t="s">
        <v>1243</v>
      </c>
      <c r="G68" s="907"/>
      <c r="H68" s="908" t="s">
        <v>1549</v>
      </c>
      <c r="I68" s="952" t="s">
        <v>1227</v>
      </c>
      <c r="J68" s="970" t="s">
        <v>1767</v>
      </c>
      <c r="K68" s="971"/>
      <c r="M68" s="309" t="str">
        <f t="shared" si="4"/>
        <v>○</v>
      </c>
      <c r="O68" s="117"/>
    </row>
    <row r="69" spans="1:15" ht="27.75" thickBot="1">
      <c r="A69" s="288">
        <v>69</v>
      </c>
      <c r="C69" s="311"/>
      <c r="D69" s="311"/>
      <c r="E69" s="892"/>
      <c r="F69" s="892" t="s">
        <v>1244</v>
      </c>
      <c r="G69" s="914"/>
      <c r="H69" s="908" t="s">
        <v>563</v>
      </c>
      <c r="I69" s="952" t="s">
        <v>1227</v>
      </c>
      <c r="J69" s="970" t="s">
        <v>1767</v>
      </c>
      <c r="K69" s="971"/>
      <c r="M69" s="309" t="str">
        <f t="shared" si="4"/>
        <v>○</v>
      </c>
      <c r="O69" s="117"/>
    </row>
    <row r="70" spans="1:15" ht="14.25" thickBot="1">
      <c r="A70" s="288">
        <v>70</v>
      </c>
      <c r="C70" s="311"/>
      <c r="D70" s="311"/>
      <c r="E70" s="892"/>
      <c r="F70" s="893" t="s">
        <v>1245</v>
      </c>
      <c r="G70" s="894"/>
      <c r="H70" s="899" t="s">
        <v>564</v>
      </c>
      <c r="I70" s="950" t="s">
        <v>1227</v>
      </c>
      <c r="J70" s="970" t="s">
        <v>1767</v>
      </c>
      <c r="K70" s="972" t="s">
        <v>565</v>
      </c>
      <c r="M70" s="309" t="str">
        <f t="shared" si="4"/>
        <v>○</v>
      </c>
      <c r="O70" s="117"/>
    </row>
    <row r="71" spans="1:15" ht="14.25" thickBot="1">
      <c r="A71" s="288">
        <v>71</v>
      </c>
      <c r="C71" s="311"/>
      <c r="D71" s="311"/>
      <c r="E71" s="892"/>
      <c r="F71" s="892"/>
      <c r="G71" s="928" t="s">
        <v>515</v>
      </c>
      <c r="H71" s="932" t="s">
        <v>566</v>
      </c>
      <c r="I71" s="973" t="s">
        <v>1227</v>
      </c>
      <c r="J71" s="970" t="s">
        <v>1767</v>
      </c>
      <c r="K71" s="974"/>
      <c r="M71" s="309" t="str">
        <f>+IF(I71="A",IF(ISBLANK(J71),"未入力あり",IF(J71="はい","○","×")),"")</f>
        <v>○</v>
      </c>
      <c r="O71" s="117"/>
    </row>
    <row r="72" spans="1:15" ht="27.75" thickBot="1">
      <c r="A72" s="288">
        <v>72</v>
      </c>
      <c r="C72" s="311"/>
      <c r="D72" s="311"/>
      <c r="E72" s="892"/>
      <c r="F72" s="892"/>
      <c r="G72" s="933"/>
      <c r="H72" s="932" t="s">
        <v>567</v>
      </c>
      <c r="I72" s="975" t="s">
        <v>1227</v>
      </c>
      <c r="J72" s="976" t="s">
        <v>1767</v>
      </c>
      <c r="K72" s="974" t="s">
        <v>1559</v>
      </c>
      <c r="M72" s="309" t="str">
        <f>+IF(I72="A",IF(AND(ISBLANK(J73),ISBLANK(J74)),"未入力あり",IF(J72="はい","○","×")),"")</f>
        <v>○</v>
      </c>
      <c r="O72" s="117"/>
    </row>
    <row r="73" spans="1:15" ht="14.25" thickBot="1">
      <c r="A73" s="288">
        <v>73</v>
      </c>
      <c r="C73" s="311"/>
      <c r="D73" s="311"/>
      <c r="E73" s="892"/>
      <c r="F73" s="892"/>
      <c r="G73" s="933"/>
      <c r="H73" s="934" t="s">
        <v>568</v>
      </c>
      <c r="I73" s="349" t="s">
        <v>533</v>
      </c>
      <c r="J73" s="66" t="s">
        <v>1767</v>
      </c>
      <c r="K73" s="340"/>
      <c r="M73" s="309" t="str">
        <f>IF(ISBLANK(J73),"未入力あり","〇")</f>
        <v>〇</v>
      </c>
      <c r="O73" s="117"/>
    </row>
    <row r="74" spans="1:15" ht="14.25" thickBot="1">
      <c r="A74" s="288">
        <v>74</v>
      </c>
      <c r="C74" s="311"/>
      <c r="D74" s="311"/>
      <c r="E74" s="892"/>
      <c r="F74" s="892"/>
      <c r="G74" s="933"/>
      <c r="H74" s="935" t="s">
        <v>569</v>
      </c>
      <c r="I74" s="350" t="s">
        <v>533</v>
      </c>
      <c r="J74" s="66" t="s">
        <v>1780</v>
      </c>
      <c r="K74" s="351"/>
      <c r="M74" s="309" t="str">
        <f>IF(ISBLANK(J74),"未入力あり","〇")</f>
        <v>〇</v>
      </c>
      <c r="O74" s="117"/>
    </row>
    <row r="75" spans="1:15" ht="27" customHeight="1" thickBot="1">
      <c r="A75" s="288">
        <v>75</v>
      </c>
      <c r="C75" s="311"/>
      <c r="D75" s="311"/>
      <c r="E75" s="892"/>
      <c r="F75" s="892"/>
      <c r="G75" s="933"/>
      <c r="H75" s="901" t="s">
        <v>570</v>
      </c>
      <c r="I75" s="352" t="s">
        <v>1227</v>
      </c>
      <c r="J75" s="66" t="s">
        <v>1767</v>
      </c>
      <c r="K75" s="353"/>
      <c r="M75" s="309" t="str">
        <f>+IF(I75="A",IF(ISBLANK(J75),"未入力あり",IF(J75="はい","○","×")),"")</f>
        <v>○</v>
      </c>
      <c r="O75" s="117"/>
    </row>
    <row r="76" spans="1:15" ht="14.25" thickBot="1">
      <c r="A76" s="288">
        <v>76</v>
      </c>
      <c r="C76" s="311"/>
      <c r="D76" s="311"/>
      <c r="E76" s="892"/>
      <c r="F76" s="892"/>
      <c r="G76" s="928" t="s">
        <v>517</v>
      </c>
      <c r="H76" s="932" t="s">
        <v>571</v>
      </c>
      <c r="I76" s="973" t="s">
        <v>1233</v>
      </c>
      <c r="J76" s="66" t="s">
        <v>1767</v>
      </c>
      <c r="K76" s="348"/>
      <c r="M76" s="309" t="str">
        <f>IF(ISBLANK(J76),"未入力あり","〇")</f>
        <v>〇</v>
      </c>
      <c r="O76" s="117"/>
    </row>
    <row r="77" spans="1:15" ht="27.75" thickBot="1">
      <c r="A77" s="288">
        <v>77</v>
      </c>
      <c r="C77" s="311"/>
      <c r="D77" s="311"/>
      <c r="E77" s="892"/>
      <c r="F77" s="892"/>
      <c r="G77" s="933"/>
      <c r="H77" s="936" t="s">
        <v>572</v>
      </c>
      <c r="I77" s="354" t="s">
        <v>1227</v>
      </c>
      <c r="J77" s="66" t="s">
        <v>1767</v>
      </c>
      <c r="K77" s="355"/>
      <c r="M77" s="309" t="str">
        <f>+IF(I77="A",IF(ISBLANK(J77),"未入力あり",IF(J77="はい","○","×")),"")</f>
        <v>○</v>
      </c>
      <c r="O77" s="117"/>
    </row>
    <row r="78" spans="1:15" ht="14.25" thickBot="1">
      <c r="A78" s="288">
        <v>78</v>
      </c>
      <c r="C78" s="311"/>
      <c r="D78" s="311"/>
      <c r="E78" s="892"/>
      <c r="F78" s="896"/>
      <c r="G78" s="929"/>
      <c r="H78" s="937" t="s">
        <v>573</v>
      </c>
      <c r="I78" s="356" t="s">
        <v>1227</v>
      </c>
      <c r="J78" s="66" t="s">
        <v>1767</v>
      </c>
      <c r="K78" s="357"/>
      <c r="M78" s="309" t="str">
        <f>+IF(I78="A",IF(ISBLANK(J78),"未入力あり",IF(J78="はい","○","×")),"")</f>
        <v>○</v>
      </c>
      <c r="O78" s="117"/>
    </row>
    <row r="79" spans="1:15" ht="32.25" customHeight="1" thickBot="1">
      <c r="A79" s="288">
        <v>79</v>
      </c>
      <c r="C79" s="311"/>
      <c r="D79" s="311"/>
      <c r="E79" s="892"/>
      <c r="F79" s="893" t="s">
        <v>1246</v>
      </c>
      <c r="G79" s="894"/>
      <c r="H79" s="895" t="s">
        <v>574</v>
      </c>
      <c r="I79" s="323" t="s">
        <v>1227</v>
      </c>
      <c r="J79" s="66" t="s">
        <v>1767</v>
      </c>
      <c r="K79" s="308" t="s">
        <v>575</v>
      </c>
      <c r="M79" s="309" t="str">
        <f>+IF(I79="A",IF(ISBLANK(J79),"未入力あり",IF(J79="はい","○","×")),"")</f>
        <v>○</v>
      </c>
      <c r="O79" s="117"/>
    </row>
    <row r="80" spans="1:15" ht="14.25" thickBot="1">
      <c r="A80" s="288">
        <v>80</v>
      </c>
      <c r="C80" s="311"/>
      <c r="D80" s="311"/>
      <c r="E80" s="896"/>
      <c r="F80" s="896"/>
      <c r="G80" s="897"/>
      <c r="H80" s="898" t="s">
        <v>576</v>
      </c>
      <c r="I80" s="325" t="s">
        <v>1227</v>
      </c>
      <c r="J80" s="66" t="s">
        <v>1767</v>
      </c>
      <c r="K80" s="310"/>
      <c r="M80" s="309" t="str">
        <f>+IF(I80="A",IF(ISBLANK(J80),"未入力あり",IF(J80="はい","○","×")),"")</f>
        <v>○</v>
      </c>
      <c r="O80" s="117"/>
    </row>
    <row r="81" spans="1:15" ht="14.25" thickBot="1">
      <c r="A81" s="288">
        <v>81</v>
      </c>
      <c r="C81" s="311"/>
      <c r="D81" s="311"/>
      <c r="E81" s="888" t="s">
        <v>1248</v>
      </c>
      <c r="F81" s="889" t="s">
        <v>577</v>
      </c>
      <c r="G81" s="890"/>
      <c r="H81" s="891"/>
      <c r="I81" s="320"/>
      <c r="J81" s="1109"/>
      <c r="K81" s="321"/>
      <c r="O81" s="117"/>
    </row>
    <row r="82" spans="1:15" ht="14.25" thickBot="1">
      <c r="A82" s="288">
        <v>82</v>
      </c>
      <c r="C82" s="311"/>
      <c r="D82" s="311"/>
      <c r="E82" s="892"/>
      <c r="F82" s="893" t="s">
        <v>1236</v>
      </c>
      <c r="G82" s="894"/>
      <c r="H82" s="899" t="s">
        <v>578</v>
      </c>
      <c r="I82" s="326" t="s">
        <v>1227</v>
      </c>
      <c r="J82" s="66" t="s">
        <v>1767</v>
      </c>
      <c r="K82" s="327"/>
      <c r="M82" s="309" t="str">
        <f>+IF(I82="A",IF(ISBLANK(J82),"未入力あり",IF(J82="はい","○","×")),"")</f>
        <v>○</v>
      </c>
      <c r="O82" s="117"/>
    </row>
    <row r="83" spans="1:15" ht="27.75" thickBot="1">
      <c r="A83" s="288">
        <v>83</v>
      </c>
      <c r="C83" s="311"/>
      <c r="D83" s="311"/>
      <c r="E83" s="892"/>
      <c r="F83" s="892"/>
      <c r="G83" s="928" t="s">
        <v>515</v>
      </c>
      <c r="H83" s="932" t="s">
        <v>579</v>
      </c>
      <c r="I83" s="347" t="s">
        <v>1227</v>
      </c>
      <c r="J83" s="66" t="s">
        <v>1767</v>
      </c>
      <c r="K83" s="348" t="s">
        <v>565</v>
      </c>
      <c r="M83" s="309" t="str">
        <f>+IF(I83="A",IF(ISBLANK(J83),"未入力あり",IF(J83="はい","○","×")),"")</f>
        <v>○</v>
      </c>
      <c r="O83" s="117"/>
    </row>
    <row r="84" spans="1:15" ht="27.75" thickBot="1">
      <c r="A84" s="288">
        <v>84</v>
      </c>
      <c r="C84" s="311"/>
      <c r="D84" s="311"/>
      <c r="E84" s="892"/>
      <c r="F84" s="892"/>
      <c r="G84" s="928" t="s">
        <v>517</v>
      </c>
      <c r="H84" s="932" t="s">
        <v>580</v>
      </c>
      <c r="I84" s="973" t="s">
        <v>1227</v>
      </c>
      <c r="J84" s="970" t="s">
        <v>1767</v>
      </c>
      <c r="K84" s="974"/>
      <c r="M84" s="309" t="str">
        <f>+IF(I84="A",IF(ISBLANK(J84),"未入力あり",IF(J84="はい","○","×")),"")</f>
        <v>○</v>
      </c>
      <c r="O84" s="117"/>
    </row>
    <row r="85" spans="1:15" ht="27.75" thickBot="1">
      <c r="A85" s="288">
        <v>85</v>
      </c>
      <c r="C85" s="311"/>
      <c r="D85" s="311"/>
      <c r="E85" s="892"/>
      <c r="F85" s="892"/>
      <c r="G85" s="928" t="s">
        <v>519</v>
      </c>
      <c r="H85" s="932" t="s">
        <v>581</v>
      </c>
      <c r="I85" s="973" t="s">
        <v>1233</v>
      </c>
      <c r="J85" s="970" t="s">
        <v>1767</v>
      </c>
      <c r="K85" s="974"/>
      <c r="M85" s="309" t="str">
        <f t="shared" ref="M85:M86" si="5">IF(ISBLANK(J85),"未入力あり","〇")</f>
        <v>〇</v>
      </c>
      <c r="O85" s="117"/>
    </row>
    <row r="86" spans="1:15" ht="28.15" customHeight="1" thickBot="1">
      <c r="A86" s="288">
        <v>86</v>
      </c>
      <c r="C86" s="311"/>
      <c r="D86" s="311"/>
      <c r="E86" s="892"/>
      <c r="F86" s="892"/>
      <c r="G86" s="902" t="s">
        <v>527</v>
      </c>
      <c r="H86" s="903" t="s">
        <v>582</v>
      </c>
      <c r="I86" s="949" t="s">
        <v>1233</v>
      </c>
      <c r="J86" s="970" t="s">
        <v>1767</v>
      </c>
      <c r="K86" s="977"/>
      <c r="M86" s="309" t="str">
        <f t="shared" si="5"/>
        <v>〇</v>
      </c>
      <c r="O86" s="117"/>
    </row>
    <row r="87" spans="1:15" ht="14.25" thickBot="1">
      <c r="A87" s="288">
        <v>87</v>
      </c>
      <c r="C87" s="311"/>
      <c r="D87" s="311"/>
      <c r="E87" s="892"/>
      <c r="F87" s="926" t="s">
        <v>1237</v>
      </c>
      <c r="G87" s="907"/>
      <c r="H87" s="908" t="s">
        <v>583</v>
      </c>
      <c r="I87" s="952" t="s">
        <v>1227</v>
      </c>
      <c r="J87" s="970" t="s">
        <v>1767</v>
      </c>
      <c r="K87" s="971"/>
      <c r="M87" s="309" t="str">
        <f>+IF(I87="A",IF(ISBLANK(J87),"未入力あり",IF(J87="はい","○","×")),"")</f>
        <v>○</v>
      </c>
      <c r="O87" s="117"/>
    </row>
    <row r="88" spans="1:15" ht="17.25" customHeight="1" thickBot="1">
      <c r="A88" s="288">
        <v>88</v>
      </c>
      <c r="C88" s="311"/>
      <c r="D88" s="311"/>
      <c r="E88" s="892"/>
      <c r="F88" s="892" t="s">
        <v>1238</v>
      </c>
      <c r="G88" s="914"/>
      <c r="H88" s="938" t="s">
        <v>1249</v>
      </c>
      <c r="I88" s="978" t="s">
        <v>1227</v>
      </c>
      <c r="J88" s="970" t="s">
        <v>1767</v>
      </c>
      <c r="K88" s="979"/>
      <c r="M88" s="309" t="str">
        <f t="shared" si="4"/>
        <v>○</v>
      </c>
      <c r="O88" s="117"/>
    </row>
    <row r="89" spans="1:15" ht="41.25" customHeight="1" thickBot="1">
      <c r="A89" s="288">
        <v>89</v>
      </c>
      <c r="C89" s="311"/>
      <c r="D89" s="311"/>
      <c r="E89" s="892"/>
      <c r="F89" s="892"/>
      <c r="G89" s="914"/>
      <c r="H89" s="939" t="s">
        <v>1250</v>
      </c>
      <c r="I89" s="980" t="s">
        <v>1227</v>
      </c>
      <c r="J89" s="970" t="s">
        <v>1767</v>
      </c>
      <c r="K89" s="979"/>
      <c r="M89" s="309" t="str">
        <f t="shared" si="4"/>
        <v>○</v>
      </c>
      <c r="O89" s="117"/>
    </row>
    <row r="90" spans="1:15" ht="27" customHeight="1" thickBot="1">
      <c r="A90" s="288">
        <v>90</v>
      </c>
      <c r="C90" s="311"/>
      <c r="D90" s="311"/>
      <c r="E90" s="892"/>
      <c r="F90" s="892"/>
      <c r="G90" s="914"/>
      <c r="H90" s="938" t="s">
        <v>1251</v>
      </c>
      <c r="I90" s="978" t="s">
        <v>1252</v>
      </c>
      <c r="J90" s="99" t="s">
        <v>1832</v>
      </c>
      <c r="K90" s="979"/>
      <c r="M90" s="309" t="str">
        <f>IF(ISBLANK(J90),"未入力あり","〇")</f>
        <v>〇</v>
      </c>
      <c r="O90" s="117"/>
    </row>
    <row r="91" spans="1:15" ht="27.75" thickBot="1">
      <c r="A91" s="288">
        <v>91</v>
      </c>
      <c r="C91" s="311"/>
      <c r="D91" s="311"/>
      <c r="E91" s="892"/>
      <c r="F91" s="926" t="s">
        <v>1239</v>
      </c>
      <c r="G91" s="907"/>
      <c r="H91" s="908" t="s">
        <v>584</v>
      </c>
      <c r="I91" s="952" t="s">
        <v>1233</v>
      </c>
      <c r="J91" s="970" t="s">
        <v>1767</v>
      </c>
      <c r="K91" s="971" t="s">
        <v>1560</v>
      </c>
      <c r="M91" s="309" t="str">
        <f>IF(ISBLANK(J91),"未入力あり","〇")</f>
        <v>〇</v>
      </c>
      <c r="O91" s="117"/>
    </row>
    <row r="92" spans="1:15" ht="27.75" thickBot="1">
      <c r="A92" s="288">
        <v>92</v>
      </c>
      <c r="C92" s="311"/>
      <c r="D92" s="311"/>
      <c r="E92" s="892"/>
      <c r="F92" s="892" t="s">
        <v>1240</v>
      </c>
      <c r="G92" s="914"/>
      <c r="H92" s="938" t="s">
        <v>585</v>
      </c>
      <c r="I92" s="978" t="s">
        <v>1227</v>
      </c>
      <c r="J92" s="970" t="s">
        <v>1767</v>
      </c>
      <c r="K92" s="979"/>
      <c r="M92" s="309" t="str">
        <f t="shared" si="4"/>
        <v>○</v>
      </c>
      <c r="O92" s="117"/>
    </row>
    <row r="93" spans="1:15" ht="27.75" thickBot="1">
      <c r="A93" s="288">
        <v>93</v>
      </c>
      <c r="C93" s="311"/>
      <c r="D93" s="311"/>
      <c r="E93" s="892"/>
      <c r="F93" s="926" t="s">
        <v>1241</v>
      </c>
      <c r="G93" s="907"/>
      <c r="H93" s="908" t="s">
        <v>586</v>
      </c>
      <c r="I93" s="952" t="s">
        <v>1227</v>
      </c>
      <c r="J93" s="970" t="s">
        <v>1767</v>
      </c>
      <c r="K93" s="971"/>
      <c r="M93" s="309" t="str">
        <f t="shared" si="4"/>
        <v>○</v>
      </c>
      <c r="O93" s="117"/>
    </row>
    <row r="94" spans="1:15" ht="27.75" thickBot="1">
      <c r="A94" s="288">
        <v>94</v>
      </c>
      <c r="C94" s="311"/>
      <c r="D94" s="311"/>
      <c r="E94" s="892"/>
      <c r="F94" s="892" t="s">
        <v>1242</v>
      </c>
      <c r="G94" s="914"/>
      <c r="H94" s="938" t="s">
        <v>1473</v>
      </c>
      <c r="I94" s="978" t="s">
        <v>1227</v>
      </c>
      <c r="J94" s="970" t="s">
        <v>1767</v>
      </c>
      <c r="K94" s="979"/>
      <c r="M94" s="309" t="str">
        <f t="shared" si="4"/>
        <v>○</v>
      </c>
      <c r="O94" s="117"/>
    </row>
    <row r="95" spans="1:15" ht="14.25" thickBot="1">
      <c r="A95" s="288">
        <v>95</v>
      </c>
      <c r="C95" s="311"/>
      <c r="D95" s="311"/>
      <c r="E95" s="892"/>
      <c r="F95" s="892"/>
      <c r="G95" s="914"/>
      <c r="H95" s="940" t="s">
        <v>1429</v>
      </c>
      <c r="I95" s="980" t="s">
        <v>1430</v>
      </c>
      <c r="J95" s="970" t="s">
        <v>1767</v>
      </c>
      <c r="K95" s="981" t="s">
        <v>1522</v>
      </c>
      <c r="M95" s="309" t="str">
        <f t="shared" ref="M95" si="6">IF(ISBLANK(J95),"未入力あり","〇")</f>
        <v>〇</v>
      </c>
      <c r="O95" s="117"/>
    </row>
    <row r="96" spans="1:15" ht="32.25" customHeight="1" thickBot="1">
      <c r="A96" s="288">
        <v>96</v>
      </c>
      <c r="C96" s="311"/>
      <c r="D96" s="311"/>
      <c r="E96" s="892"/>
      <c r="F96" s="892"/>
      <c r="G96" s="914"/>
      <c r="H96" s="898" t="s">
        <v>1474</v>
      </c>
      <c r="I96" s="951" t="s">
        <v>1227</v>
      </c>
      <c r="J96" s="970" t="s">
        <v>1767</v>
      </c>
      <c r="K96" s="982"/>
      <c r="M96" s="309" t="str">
        <f t="shared" si="4"/>
        <v>○</v>
      </c>
      <c r="O96" s="117"/>
    </row>
    <row r="97" spans="1:21" ht="38.25" customHeight="1" thickBot="1">
      <c r="A97" s="288">
        <v>97</v>
      </c>
      <c r="C97" s="311"/>
      <c r="D97" s="311"/>
      <c r="E97" s="896"/>
      <c r="F97" s="926" t="s">
        <v>1243</v>
      </c>
      <c r="G97" s="907"/>
      <c r="H97" s="908" t="s">
        <v>587</v>
      </c>
      <c r="I97" s="952" t="s">
        <v>1227</v>
      </c>
      <c r="J97" s="970" t="s">
        <v>1767</v>
      </c>
      <c r="K97" s="971" t="s">
        <v>588</v>
      </c>
      <c r="M97" s="309" t="str">
        <f>+IF(I97="A",IF(ISBLANK(J97),"未入力あり",IF(J97="はい","○","×")),"")</f>
        <v>○</v>
      </c>
      <c r="O97" s="117"/>
    </row>
    <row r="98" spans="1:21" ht="39" customHeight="1" thickBot="1">
      <c r="A98" s="288">
        <v>98</v>
      </c>
      <c r="C98" s="311"/>
      <c r="D98" s="311"/>
      <c r="E98" s="888" t="s">
        <v>1253</v>
      </c>
      <c r="F98" s="889" t="s">
        <v>589</v>
      </c>
      <c r="G98" s="890"/>
      <c r="H98" s="891"/>
      <c r="I98" s="964"/>
      <c r="J98" s="1110"/>
      <c r="K98" s="983" t="s">
        <v>1408</v>
      </c>
      <c r="O98" s="117"/>
    </row>
    <row r="99" spans="1:21" ht="27.75" thickBot="1">
      <c r="A99" s="288">
        <v>99</v>
      </c>
      <c r="C99" s="311"/>
      <c r="D99" s="311"/>
      <c r="E99" s="892"/>
      <c r="F99" s="893" t="s">
        <v>1412</v>
      </c>
      <c r="G99" s="894"/>
      <c r="H99" s="895" t="s">
        <v>590</v>
      </c>
      <c r="I99" s="323" t="s">
        <v>1227</v>
      </c>
      <c r="J99" s="66" t="s">
        <v>1767</v>
      </c>
      <c r="K99" s="308"/>
      <c r="M99" s="309" t="str">
        <f t="shared" si="4"/>
        <v>○</v>
      </c>
      <c r="O99" s="117"/>
    </row>
    <row r="100" spans="1:21" ht="14.25" thickBot="1">
      <c r="A100" s="288">
        <v>100</v>
      </c>
      <c r="C100" s="311"/>
      <c r="D100" s="311"/>
      <c r="E100" s="892"/>
      <c r="F100" s="892"/>
      <c r="G100" s="914"/>
      <c r="H100" s="931" t="s">
        <v>591</v>
      </c>
      <c r="I100" s="359" t="s">
        <v>1227</v>
      </c>
      <c r="J100" s="66" t="s">
        <v>1767</v>
      </c>
      <c r="K100" s="346"/>
      <c r="M100" s="309" t="str">
        <f t="shared" si="4"/>
        <v>○</v>
      </c>
      <c r="O100" s="117"/>
    </row>
    <row r="101" spans="1:21" ht="27.75" thickBot="1">
      <c r="A101" s="288">
        <v>101</v>
      </c>
      <c r="C101" s="311"/>
      <c r="D101" s="311"/>
      <c r="E101" s="892"/>
      <c r="F101" s="896"/>
      <c r="G101" s="905"/>
      <c r="H101" s="1192" t="s">
        <v>1741</v>
      </c>
      <c r="I101" s="360" t="s">
        <v>533</v>
      </c>
      <c r="J101" s="287">
        <v>28</v>
      </c>
      <c r="K101" s="361"/>
      <c r="M101" s="309" t="str">
        <f>IF(ISBLANK(J101),"未入力あり","〇")</f>
        <v>〇</v>
      </c>
      <c r="O101" s="117"/>
      <c r="T101" s="332"/>
      <c r="U101" s="362"/>
    </row>
    <row r="102" spans="1:21" ht="27.75" thickBot="1">
      <c r="A102" s="288">
        <v>102</v>
      </c>
      <c r="C102" s="311"/>
      <c r="D102" s="311"/>
      <c r="E102" s="892"/>
      <c r="F102" s="893" t="s">
        <v>1410</v>
      </c>
      <c r="G102" s="894"/>
      <c r="H102" s="895" t="s">
        <v>1550</v>
      </c>
      <c r="I102" s="323" t="s">
        <v>1227</v>
      </c>
      <c r="J102" s="66" t="s">
        <v>1767</v>
      </c>
      <c r="K102" s="308"/>
      <c r="M102" s="309" t="str">
        <f>+IF(I102="A",IF(ISBLANK(J102),"未入力あり",IF(J102="はい","○","×")),"")</f>
        <v>○</v>
      </c>
      <c r="O102" s="117"/>
    </row>
    <row r="103" spans="1:21" ht="14.25" thickBot="1">
      <c r="A103" s="288">
        <v>103</v>
      </c>
      <c r="C103" s="311"/>
      <c r="D103" s="311"/>
      <c r="E103" s="896"/>
      <c r="F103" s="926" t="s">
        <v>1411</v>
      </c>
      <c r="G103" s="907"/>
      <c r="H103" s="908" t="s">
        <v>592</v>
      </c>
      <c r="I103" s="334" t="s">
        <v>1228</v>
      </c>
      <c r="J103" s="66" t="s">
        <v>1780</v>
      </c>
      <c r="K103" s="335"/>
      <c r="M103" s="309" t="str">
        <f>IF(ISBLANK(J103),"未入力あり","〇")</f>
        <v>〇</v>
      </c>
      <c r="O103" s="117"/>
    </row>
    <row r="104" spans="1:21" ht="14.25" thickBot="1">
      <c r="A104" s="288">
        <v>104</v>
      </c>
      <c r="C104" s="311"/>
      <c r="D104" s="311"/>
      <c r="E104" s="888" t="s">
        <v>714</v>
      </c>
      <c r="F104" s="889" t="s">
        <v>593</v>
      </c>
      <c r="G104" s="890"/>
      <c r="H104" s="891"/>
      <c r="I104" s="320"/>
      <c r="J104" s="1109"/>
      <c r="K104" s="321"/>
      <c r="O104" s="117"/>
    </row>
    <row r="105" spans="1:21" ht="27.75" thickBot="1">
      <c r="A105" s="288">
        <v>105</v>
      </c>
      <c r="C105" s="311"/>
      <c r="D105" s="311"/>
      <c r="E105" s="892"/>
      <c r="F105" s="926" t="s">
        <v>1412</v>
      </c>
      <c r="G105" s="894"/>
      <c r="H105" s="895" t="s">
        <v>1551</v>
      </c>
      <c r="I105" s="323" t="s">
        <v>1227</v>
      </c>
      <c r="J105" s="66" t="s">
        <v>1767</v>
      </c>
      <c r="K105" s="308"/>
      <c r="M105" s="309" t="str">
        <f t="shared" si="4"/>
        <v>○</v>
      </c>
      <c r="O105" s="117"/>
    </row>
    <row r="106" spans="1:21" ht="29.45" customHeight="1" thickBot="1">
      <c r="A106" s="288">
        <v>106</v>
      </c>
      <c r="C106" s="311"/>
      <c r="D106" s="311"/>
      <c r="E106" s="892"/>
      <c r="F106" s="926" t="s">
        <v>1410</v>
      </c>
      <c r="G106" s="907"/>
      <c r="H106" s="908" t="s">
        <v>594</v>
      </c>
      <c r="I106" s="334" t="s">
        <v>1227</v>
      </c>
      <c r="J106" s="66" t="s">
        <v>1767</v>
      </c>
      <c r="K106" s="335"/>
      <c r="M106" s="309" t="str">
        <f t="shared" si="4"/>
        <v>○</v>
      </c>
      <c r="O106" s="117"/>
    </row>
    <row r="107" spans="1:21" ht="27.75" thickBot="1">
      <c r="A107" s="288">
        <v>107</v>
      </c>
      <c r="C107" s="311"/>
      <c r="D107" s="311"/>
      <c r="E107" s="892"/>
      <c r="F107" s="892" t="s">
        <v>1411</v>
      </c>
      <c r="G107" s="914"/>
      <c r="H107" s="938" t="s">
        <v>1552</v>
      </c>
      <c r="I107" s="978" t="s">
        <v>1227</v>
      </c>
      <c r="J107" s="970" t="s">
        <v>1767</v>
      </c>
      <c r="K107" s="979" t="s">
        <v>1533</v>
      </c>
      <c r="M107" s="309" t="str">
        <f t="shared" si="4"/>
        <v>○</v>
      </c>
      <c r="O107" s="117"/>
    </row>
    <row r="108" spans="1:21" ht="27.75" thickBot="1">
      <c r="A108" s="288">
        <v>108</v>
      </c>
      <c r="C108" s="311"/>
      <c r="D108" s="311"/>
      <c r="E108" s="892"/>
      <c r="F108" s="892"/>
      <c r="G108" s="914"/>
      <c r="H108" s="931" t="s">
        <v>1553</v>
      </c>
      <c r="I108" s="980" t="s">
        <v>1227</v>
      </c>
      <c r="J108" s="970" t="s">
        <v>1767</v>
      </c>
      <c r="K108" s="939"/>
      <c r="M108" s="309" t="str">
        <f t="shared" si="4"/>
        <v>○</v>
      </c>
      <c r="O108" s="117"/>
    </row>
    <row r="109" spans="1:21" ht="14.25" thickBot="1">
      <c r="A109" s="288">
        <v>109</v>
      </c>
      <c r="C109" s="311"/>
      <c r="D109" s="311"/>
      <c r="E109" s="892"/>
      <c r="F109" s="892"/>
      <c r="G109" s="914"/>
      <c r="H109" s="931" t="s">
        <v>1472</v>
      </c>
      <c r="I109" s="984" t="s">
        <v>1233</v>
      </c>
      <c r="J109" s="970" t="s">
        <v>1767</v>
      </c>
      <c r="K109" s="981"/>
      <c r="M109" s="309" t="str">
        <f t="shared" ref="M109:M117" si="7">IF(ISBLANK(J109),"未入力あり","〇")</f>
        <v>〇</v>
      </c>
      <c r="O109" s="117"/>
    </row>
    <row r="110" spans="1:21" ht="14.25" thickBot="1">
      <c r="A110" s="288">
        <v>110</v>
      </c>
      <c r="C110" s="311"/>
      <c r="D110" s="311"/>
      <c r="E110" s="892"/>
      <c r="F110" s="892"/>
      <c r="G110" s="914"/>
      <c r="H110" s="938" t="s">
        <v>1554</v>
      </c>
      <c r="I110" s="951" t="s">
        <v>1233</v>
      </c>
      <c r="J110" s="970" t="s">
        <v>1767</v>
      </c>
      <c r="K110" s="985" t="s">
        <v>595</v>
      </c>
      <c r="M110" s="309" t="str">
        <f t="shared" si="7"/>
        <v>〇</v>
      </c>
      <c r="O110" s="117"/>
    </row>
    <row r="111" spans="1:21" ht="88.15" customHeight="1" thickBot="1">
      <c r="A111" s="288">
        <v>111</v>
      </c>
      <c r="C111" s="311"/>
      <c r="D111" s="311"/>
      <c r="E111" s="892"/>
      <c r="F111" s="893" t="s">
        <v>1413</v>
      </c>
      <c r="G111" s="894"/>
      <c r="H111" s="895" t="s">
        <v>1555</v>
      </c>
      <c r="I111" s="953" t="s">
        <v>1254</v>
      </c>
      <c r="J111" s="970" t="s">
        <v>1767</v>
      </c>
      <c r="K111" s="986" t="s">
        <v>1561</v>
      </c>
      <c r="M111" s="309" t="str">
        <f>IF(AND(I111="B",J111=""),"未入力あり",IF(AND(I111="B",J111&lt;&gt;""),"〇",IF(I111="-","")))</f>
        <v>〇</v>
      </c>
      <c r="O111" s="117"/>
    </row>
    <row r="112" spans="1:21" ht="14.25" thickBot="1">
      <c r="A112" s="288">
        <v>112</v>
      </c>
      <c r="C112" s="311"/>
      <c r="D112" s="311"/>
      <c r="E112" s="892"/>
      <c r="F112" s="892"/>
      <c r="G112" s="914"/>
      <c r="H112" s="941" t="s">
        <v>596</v>
      </c>
      <c r="I112" s="987" t="s">
        <v>1228</v>
      </c>
      <c r="J112" s="970" t="s">
        <v>1780</v>
      </c>
      <c r="K112" s="988" t="s">
        <v>597</v>
      </c>
      <c r="M112" s="309" t="str">
        <f t="shared" si="7"/>
        <v>〇</v>
      </c>
      <c r="O112" s="117"/>
    </row>
    <row r="113" spans="1:21" ht="27.75" thickBot="1">
      <c r="A113" s="288">
        <v>113</v>
      </c>
      <c r="C113" s="311"/>
      <c r="D113" s="311"/>
      <c r="E113" s="892"/>
      <c r="F113" s="896"/>
      <c r="G113" s="905"/>
      <c r="H113" s="917" t="s">
        <v>1556</v>
      </c>
      <c r="I113" s="989" t="s">
        <v>536</v>
      </c>
      <c r="J113" s="990">
        <v>0</v>
      </c>
      <c r="K113" s="991"/>
      <c r="M113" s="309" t="str">
        <f>IF(ISBLANK(J113),"未入力あり","〇")</f>
        <v>〇</v>
      </c>
      <c r="O113" s="117"/>
      <c r="T113" s="332"/>
      <c r="U113" s="333"/>
    </row>
    <row r="114" spans="1:21" ht="14.25" thickBot="1">
      <c r="A114" s="288">
        <v>114</v>
      </c>
      <c r="C114" s="311"/>
      <c r="D114" s="311"/>
      <c r="E114" s="892"/>
      <c r="F114" s="893" t="s">
        <v>1414</v>
      </c>
      <c r="G114" s="894"/>
      <c r="H114" s="899" t="s">
        <v>598</v>
      </c>
      <c r="I114" s="992" t="s">
        <v>1233</v>
      </c>
      <c r="J114" s="970" t="s">
        <v>1767</v>
      </c>
      <c r="K114" s="972"/>
      <c r="M114" s="309" t="str">
        <f t="shared" si="7"/>
        <v>〇</v>
      </c>
      <c r="O114" s="117"/>
    </row>
    <row r="115" spans="1:21" ht="14.25" thickBot="1">
      <c r="A115" s="288">
        <v>115</v>
      </c>
      <c r="C115" s="311"/>
      <c r="D115" s="311"/>
      <c r="E115" s="892"/>
      <c r="F115" s="892"/>
      <c r="G115" s="942"/>
      <c r="H115" s="898" t="s">
        <v>599</v>
      </c>
      <c r="I115" s="951" t="s">
        <v>1233</v>
      </c>
      <c r="J115" s="970" t="s">
        <v>1767</v>
      </c>
      <c r="K115" s="982"/>
      <c r="M115" s="309" t="str">
        <f t="shared" si="7"/>
        <v>〇</v>
      </c>
      <c r="O115" s="117"/>
    </row>
    <row r="116" spans="1:21" ht="14.25" thickBot="1">
      <c r="A116" s="288">
        <v>116</v>
      </c>
      <c r="C116" s="311"/>
      <c r="D116" s="311"/>
      <c r="E116" s="892"/>
      <c r="F116" s="892"/>
      <c r="G116" s="942"/>
      <c r="H116" s="943" t="s">
        <v>600</v>
      </c>
      <c r="I116" s="978" t="s">
        <v>533</v>
      </c>
      <c r="J116" s="970" t="s">
        <v>1780</v>
      </c>
      <c r="K116" s="979" t="s">
        <v>601</v>
      </c>
      <c r="M116" s="309" t="str">
        <f>IF(ISBLANK(J116),"未入力あり","〇")</f>
        <v>〇</v>
      </c>
      <c r="O116" s="117"/>
    </row>
    <row r="117" spans="1:21" ht="78" customHeight="1" thickBot="1">
      <c r="A117" s="288">
        <v>117</v>
      </c>
      <c r="C117" s="311"/>
      <c r="D117" s="324"/>
      <c r="E117" s="896"/>
      <c r="F117" s="926" t="s">
        <v>1415</v>
      </c>
      <c r="G117" s="907"/>
      <c r="H117" s="908" t="s">
        <v>602</v>
      </c>
      <c r="I117" s="958" t="s">
        <v>1233</v>
      </c>
      <c r="J117" s="970" t="s">
        <v>1767</v>
      </c>
      <c r="K117" s="971" t="s">
        <v>1416</v>
      </c>
      <c r="M117" s="309" t="str">
        <f t="shared" si="7"/>
        <v>〇</v>
      </c>
      <c r="O117" s="117"/>
    </row>
    <row r="118" spans="1:21" ht="14.25" thickBot="1">
      <c r="A118" s="288">
        <v>118</v>
      </c>
      <c r="C118" s="311"/>
      <c r="D118" s="312" t="s">
        <v>603</v>
      </c>
      <c r="E118" s="944" t="s">
        <v>604</v>
      </c>
      <c r="F118" s="945"/>
      <c r="G118" s="945"/>
      <c r="H118" s="946"/>
      <c r="I118" s="316"/>
      <c r="J118" s="1111"/>
      <c r="K118" s="317"/>
      <c r="O118" s="117"/>
    </row>
    <row r="119" spans="1:21" ht="59.25" customHeight="1" thickBot="1">
      <c r="A119" s="288">
        <v>119</v>
      </c>
      <c r="C119" s="311"/>
      <c r="D119" s="829"/>
      <c r="E119" s="1260" t="s">
        <v>1524</v>
      </c>
      <c r="F119" s="1261"/>
      <c r="G119" s="1261"/>
      <c r="H119" s="1262"/>
      <c r="I119" s="993"/>
      <c r="J119" s="1112"/>
      <c r="K119" s="994"/>
      <c r="O119" s="117"/>
    </row>
    <row r="120" spans="1:21" ht="14.25" thickBot="1">
      <c r="A120" s="288">
        <v>120</v>
      </c>
      <c r="C120" s="311"/>
      <c r="D120" s="311"/>
      <c r="E120" s="888" t="s">
        <v>414</v>
      </c>
      <c r="F120" s="889" t="s">
        <v>1562</v>
      </c>
      <c r="G120" s="890"/>
      <c r="H120" s="891"/>
      <c r="I120" s="964"/>
      <c r="J120" s="1110"/>
      <c r="K120" s="983"/>
      <c r="O120" s="117"/>
    </row>
    <row r="121" spans="1:21" ht="74.25" customHeight="1" thickBot="1">
      <c r="A121" s="288">
        <v>121</v>
      </c>
      <c r="C121" s="311"/>
      <c r="D121" s="311"/>
      <c r="E121" s="892"/>
      <c r="F121" s="893" t="s">
        <v>1409</v>
      </c>
      <c r="G121" s="894"/>
      <c r="H121" s="895" t="s">
        <v>605</v>
      </c>
      <c r="I121" s="953" t="s">
        <v>1227</v>
      </c>
      <c r="J121" s="990">
        <v>51</v>
      </c>
      <c r="K121" s="986" t="s">
        <v>606</v>
      </c>
      <c r="M121" s="309" t="str">
        <f t="shared" ref="M121:M126" si="8">+IF(I121="A",IF(ISBLANK(J121),"未入力あり",IF(J121&gt;=1,"○","×")),"")</f>
        <v>○</v>
      </c>
      <c r="O121" s="117"/>
      <c r="T121" s="332"/>
      <c r="U121" s="332"/>
    </row>
    <row r="122" spans="1:21" ht="67.900000000000006" customHeight="1" thickBot="1">
      <c r="A122" s="288">
        <v>122</v>
      </c>
      <c r="C122" s="873"/>
      <c r="D122" s="873"/>
      <c r="E122" s="1048"/>
      <c r="F122" s="1048"/>
      <c r="G122" s="942"/>
      <c r="H122" s="940" t="s">
        <v>1695</v>
      </c>
      <c r="I122" s="953" t="s">
        <v>1281</v>
      </c>
      <c r="J122" s="990">
        <v>1</v>
      </c>
      <c r="K122" s="986" t="s">
        <v>1705</v>
      </c>
      <c r="M122" s="309" t="str">
        <f t="shared" si="8"/>
        <v>○</v>
      </c>
      <c r="O122" s="117"/>
      <c r="T122" s="332"/>
      <c r="U122" s="332"/>
    </row>
    <row r="123" spans="1:21" ht="22.15" customHeight="1" thickBot="1">
      <c r="A123" s="288">
        <v>123</v>
      </c>
      <c r="C123" s="873"/>
      <c r="D123" s="873"/>
      <c r="E123" s="1048"/>
      <c r="F123" s="1048"/>
      <c r="G123" s="942"/>
      <c r="H123" s="940" t="s">
        <v>1696</v>
      </c>
      <c r="I123" s="953" t="s">
        <v>1281</v>
      </c>
      <c r="J123" s="990">
        <v>14</v>
      </c>
      <c r="K123" s="986"/>
      <c r="M123" s="309" t="str">
        <f t="shared" si="8"/>
        <v>○</v>
      </c>
      <c r="O123" s="117"/>
      <c r="T123" s="332"/>
      <c r="U123" s="332"/>
    </row>
    <row r="124" spans="1:21" ht="22.15" customHeight="1" thickBot="1">
      <c r="A124" s="288">
        <v>124</v>
      </c>
      <c r="C124" s="873"/>
      <c r="D124" s="873"/>
      <c r="E124" s="1048"/>
      <c r="F124" s="1048"/>
      <c r="G124" s="942"/>
      <c r="H124" s="940" t="s">
        <v>1697</v>
      </c>
      <c r="I124" s="953" t="s">
        <v>1281</v>
      </c>
      <c r="J124" s="990">
        <v>14</v>
      </c>
      <c r="K124" s="986"/>
      <c r="M124" s="309" t="str">
        <f t="shared" si="8"/>
        <v>○</v>
      </c>
      <c r="O124" s="117"/>
      <c r="T124" s="332"/>
      <c r="U124" s="332"/>
    </row>
    <row r="125" spans="1:21" ht="22.15" customHeight="1" thickBot="1">
      <c r="A125" s="288">
        <v>125</v>
      </c>
      <c r="C125" s="873"/>
      <c r="D125" s="873"/>
      <c r="E125" s="1048"/>
      <c r="F125" s="1048"/>
      <c r="G125" s="942"/>
      <c r="H125" s="940" t="s">
        <v>1698</v>
      </c>
      <c r="I125" s="953" t="s">
        <v>1281</v>
      </c>
      <c r="J125" s="990">
        <v>14</v>
      </c>
      <c r="K125" s="986"/>
      <c r="M125" s="309" t="str">
        <f t="shared" si="8"/>
        <v>○</v>
      </c>
      <c r="O125" s="117"/>
      <c r="T125" s="332"/>
      <c r="U125" s="332"/>
    </row>
    <row r="126" spans="1:21" ht="22.15" customHeight="1" thickBot="1">
      <c r="A126" s="288">
        <v>126</v>
      </c>
      <c r="C126" s="873"/>
      <c r="D126" s="873"/>
      <c r="E126" s="1048"/>
      <c r="F126" s="1048"/>
      <c r="G126" s="914"/>
      <c r="H126" s="997" t="s">
        <v>1699</v>
      </c>
      <c r="I126" s="953" t="s">
        <v>1281</v>
      </c>
      <c r="J126" s="990">
        <v>2</v>
      </c>
      <c r="K126" s="986"/>
      <c r="M126" s="309" t="str">
        <f t="shared" si="8"/>
        <v>○</v>
      </c>
      <c r="O126" s="117"/>
      <c r="T126" s="332"/>
      <c r="U126" s="332"/>
    </row>
    <row r="127" spans="1:21" ht="27" customHeight="1" thickBot="1">
      <c r="A127" s="288">
        <v>127</v>
      </c>
      <c r="C127" s="311"/>
      <c r="D127" s="311"/>
      <c r="E127" s="892"/>
      <c r="F127" s="893" t="s">
        <v>1417</v>
      </c>
      <c r="G127" s="894"/>
      <c r="H127" s="895" t="s">
        <v>1255</v>
      </c>
      <c r="I127" s="953" t="s">
        <v>1227</v>
      </c>
      <c r="J127" s="970" t="s">
        <v>1767</v>
      </c>
      <c r="K127" s="986"/>
      <c r="M127" s="309" t="str">
        <f t="shared" ref="M127" si="9">+IF(I127="A",IF(ISBLANK(J127),"未入力あり",IF(J127="はい","○","×")),"")</f>
        <v>○</v>
      </c>
      <c r="O127" s="117"/>
      <c r="T127" s="332"/>
      <c r="U127" s="332"/>
    </row>
    <row r="128" spans="1:21" ht="14.25" thickBot="1">
      <c r="A128" s="288">
        <v>128</v>
      </c>
      <c r="C128" s="311"/>
      <c r="D128" s="311"/>
      <c r="E128" s="892"/>
      <c r="F128" s="892"/>
      <c r="G128" s="914"/>
      <c r="H128" s="931" t="s">
        <v>1256</v>
      </c>
      <c r="I128" s="995" t="s">
        <v>1252</v>
      </c>
      <c r="J128" s="970" t="s">
        <v>1780</v>
      </c>
      <c r="K128" s="986"/>
      <c r="M128" s="309" t="str">
        <f>IF(ISBLANK(J128),"未入力あり","〇")</f>
        <v>〇</v>
      </c>
      <c r="O128" s="117"/>
      <c r="T128" s="332"/>
      <c r="U128" s="332"/>
    </row>
    <row r="129" spans="1:21" ht="14.25" thickBot="1">
      <c r="A129" s="288">
        <v>129</v>
      </c>
      <c r="C129" s="311"/>
      <c r="D129" s="311"/>
      <c r="E129" s="892"/>
      <c r="F129" s="892"/>
      <c r="G129" s="914"/>
      <c r="H129" s="941" t="s">
        <v>1257</v>
      </c>
      <c r="I129" s="958" t="str">
        <f>IF(J128="いいえ","A",IF(J128="はい","-","A／-"))</f>
        <v>A</v>
      </c>
      <c r="J129" s="990">
        <v>1</v>
      </c>
      <c r="K129" s="996" t="s">
        <v>1475</v>
      </c>
      <c r="L129" s="836"/>
      <c r="M129" s="831" t="str">
        <f>+IF(I129="A",IF(ISBLANK(J129),"未入力あり",IF(J129&gt;=1,"○","×")),"")</f>
        <v>○</v>
      </c>
      <c r="O129" s="117"/>
      <c r="T129" s="332"/>
      <c r="U129" s="332"/>
    </row>
    <row r="130" spans="1:21" ht="14.25" thickBot="1">
      <c r="A130" s="288">
        <v>130</v>
      </c>
      <c r="C130" s="311"/>
      <c r="D130" s="311"/>
      <c r="E130" s="892"/>
      <c r="F130" s="892"/>
      <c r="G130" s="914"/>
      <c r="H130" s="997" t="s">
        <v>1258</v>
      </c>
      <c r="I130" s="958" t="str">
        <f>IF(J128="いいえ","C",IF(J128="はい","-","C／-"))</f>
        <v>C</v>
      </c>
      <c r="J130" s="990">
        <v>1</v>
      </c>
      <c r="K130" s="996"/>
      <c r="L130" s="836"/>
      <c r="M130" s="309" t="str">
        <f t="shared" ref="M130" si="10">IF(ISBLANK(J130),"未入力あり","〇")</f>
        <v>〇</v>
      </c>
      <c r="O130" s="117"/>
      <c r="T130" s="332"/>
      <c r="U130" s="332"/>
    </row>
    <row r="131" spans="1:21" ht="92.45" customHeight="1" thickBot="1">
      <c r="A131" s="288">
        <v>131</v>
      </c>
      <c r="C131" s="311"/>
      <c r="D131" s="311"/>
      <c r="E131" s="892"/>
      <c r="F131" s="926" t="s">
        <v>1238</v>
      </c>
      <c r="G131" s="907"/>
      <c r="H131" s="908" t="s">
        <v>1563</v>
      </c>
      <c r="I131" s="952" t="s">
        <v>1227</v>
      </c>
      <c r="J131" s="990">
        <v>1</v>
      </c>
      <c r="K131" s="971" t="s">
        <v>715</v>
      </c>
      <c r="M131" s="309" t="str">
        <f>+IF(I131="A",IF(ISBLANK(J131),"未入力あり",IF(J131&gt;=1,"○","×")),"")</f>
        <v>○</v>
      </c>
      <c r="O131" s="117"/>
      <c r="T131" s="332"/>
      <c r="U131" s="332"/>
    </row>
    <row r="132" spans="1:21" ht="93.6" customHeight="1" thickBot="1">
      <c r="A132" s="288">
        <v>132</v>
      </c>
      <c r="C132" s="311"/>
      <c r="D132" s="311"/>
      <c r="E132" s="892"/>
      <c r="F132" s="893" t="s">
        <v>1239</v>
      </c>
      <c r="G132" s="894"/>
      <c r="H132" s="998" t="s">
        <v>1564</v>
      </c>
      <c r="I132" s="953" t="s">
        <v>1227</v>
      </c>
      <c r="J132" s="874">
        <v>2</v>
      </c>
      <c r="K132" s="986" t="s">
        <v>1565</v>
      </c>
      <c r="M132" s="309" t="str">
        <f>+IF(I132="A",IF(ISBLANK(J132),"未入力あり",IF(J132&gt;=1,"○","×")),"")</f>
        <v>○</v>
      </c>
      <c r="O132" s="117"/>
      <c r="T132" s="332"/>
      <c r="U132" s="332"/>
    </row>
    <row r="133" spans="1:21" ht="14.25" thickBot="1">
      <c r="A133" s="288">
        <v>133</v>
      </c>
      <c r="C133" s="311"/>
      <c r="D133" s="311"/>
      <c r="E133" s="311"/>
      <c r="F133" s="311"/>
      <c r="H133" s="921" t="s">
        <v>1605</v>
      </c>
      <c r="I133" s="342" t="s">
        <v>1228</v>
      </c>
      <c r="J133" s="287">
        <v>0</v>
      </c>
      <c r="K133" s="340"/>
      <c r="M133" s="309" t="str">
        <f t="shared" ref="M133:M134" si="11">IF(ISBLANK(J133),"未入力あり","〇")</f>
        <v>〇</v>
      </c>
      <c r="O133" s="117"/>
      <c r="T133" s="332"/>
      <c r="U133" s="332"/>
    </row>
    <row r="134" spans="1:21" ht="27.75" thickBot="1">
      <c r="A134" s="288">
        <v>134</v>
      </c>
      <c r="C134" s="311"/>
      <c r="D134" s="311"/>
      <c r="E134" s="311"/>
      <c r="F134" s="311"/>
      <c r="H134" s="943" t="s">
        <v>1418</v>
      </c>
      <c r="I134" s="358" t="s">
        <v>1228</v>
      </c>
      <c r="J134" s="287">
        <v>0</v>
      </c>
      <c r="K134" s="344"/>
      <c r="M134" s="309" t="str">
        <f t="shared" si="11"/>
        <v>〇</v>
      </c>
      <c r="O134" s="117"/>
      <c r="T134" s="332"/>
      <c r="U134" s="332"/>
    </row>
    <row r="135" spans="1:21" ht="14.25" thickBot="1">
      <c r="A135" s="288">
        <v>135</v>
      </c>
      <c r="C135" s="311"/>
      <c r="D135" s="311"/>
      <c r="E135" s="311"/>
      <c r="F135" s="311"/>
      <c r="H135" s="941" t="s">
        <v>716</v>
      </c>
      <c r="I135" s="363" t="s">
        <v>1227</v>
      </c>
      <c r="J135" s="287">
        <v>2</v>
      </c>
      <c r="K135" s="364" t="s">
        <v>607</v>
      </c>
      <c r="M135" s="309" t="str">
        <f>+IF(I135="A",IF(ISBLANK(J135),"未入力あり",IF(J135&gt;=1,"○","×")),"")</f>
        <v>○</v>
      </c>
      <c r="O135" s="117"/>
      <c r="T135" s="332"/>
      <c r="U135" s="332"/>
    </row>
    <row r="136" spans="1:21" ht="34.5" customHeight="1" thickBot="1">
      <c r="A136" s="288">
        <v>136</v>
      </c>
      <c r="C136" s="311"/>
      <c r="D136" s="311"/>
      <c r="E136" s="311"/>
      <c r="F136" s="896"/>
      <c r="G136" s="897"/>
      <c r="H136" s="917" t="s">
        <v>1259</v>
      </c>
      <c r="I136" s="989" t="s">
        <v>1228</v>
      </c>
      <c r="J136" s="970" t="s">
        <v>1767</v>
      </c>
      <c r="K136" s="991"/>
      <c r="M136" s="309" t="str">
        <f t="shared" ref="M136" si="12">IF(ISBLANK(J136),"未入力あり","〇")</f>
        <v>〇</v>
      </c>
      <c r="O136" s="117"/>
      <c r="T136" s="332"/>
      <c r="U136" s="332"/>
    </row>
    <row r="137" spans="1:21" ht="69" customHeight="1" thickBot="1">
      <c r="A137" s="288">
        <v>137</v>
      </c>
      <c r="C137" s="311"/>
      <c r="D137" s="311"/>
      <c r="E137" s="311"/>
      <c r="F137" s="893" t="s">
        <v>1240</v>
      </c>
      <c r="G137" s="918"/>
      <c r="H137" s="899" t="s">
        <v>1260</v>
      </c>
      <c r="I137" s="963" t="s">
        <v>1227</v>
      </c>
      <c r="J137" s="970" t="s">
        <v>1767</v>
      </c>
      <c r="K137" s="968" t="s">
        <v>1419</v>
      </c>
      <c r="M137" s="309" t="str">
        <f t="shared" ref="M137" si="13">+IF(I137="A",IF(ISBLANK(J137),"未入力あり",IF(J137&gt;=1,"○","×")),"")</f>
        <v>○</v>
      </c>
      <c r="O137" s="117"/>
      <c r="T137" s="332"/>
      <c r="U137" s="332"/>
    </row>
    <row r="138" spans="1:21" ht="14.25" thickBot="1">
      <c r="A138" s="288">
        <v>138</v>
      </c>
      <c r="C138" s="311"/>
      <c r="D138" s="311"/>
      <c r="E138" s="892"/>
      <c r="F138" s="892"/>
      <c r="G138" s="942"/>
      <c r="H138" s="931" t="s">
        <v>1261</v>
      </c>
      <c r="I138" s="978" t="s">
        <v>1263</v>
      </c>
      <c r="J138" s="970" t="s">
        <v>1780</v>
      </c>
      <c r="K138" s="968"/>
      <c r="M138" s="309" t="str">
        <f t="shared" ref="M138:M140" si="14">IF(ISBLANK(J138),"未入力あり","〇")</f>
        <v>〇</v>
      </c>
      <c r="O138" s="117"/>
      <c r="T138" s="332"/>
      <c r="U138" s="332"/>
    </row>
    <row r="139" spans="1:21" ht="14.25" thickBot="1">
      <c r="A139" s="288">
        <v>139</v>
      </c>
      <c r="C139" s="311"/>
      <c r="D139" s="311"/>
      <c r="E139" s="892"/>
      <c r="F139" s="896"/>
      <c r="G139" s="905"/>
      <c r="H139" s="898" t="s">
        <v>1262</v>
      </c>
      <c r="I139" s="951" t="str">
        <f>IF(J138="いいえ","A",IF(J138="はい","-","A／-"))</f>
        <v>A</v>
      </c>
      <c r="J139" s="990">
        <v>1</v>
      </c>
      <c r="K139" s="968" t="s">
        <v>1420</v>
      </c>
      <c r="M139" s="831" t="str">
        <f>+IF(I139="A",IF(ISBLANK(J139),"未入力あり",IF(J139&gt;=1,"○","×")),"")</f>
        <v>○</v>
      </c>
      <c r="O139" s="117"/>
      <c r="T139" s="332"/>
      <c r="U139" s="332"/>
    </row>
    <row r="140" spans="1:21" ht="14.25" thickBot="1">
      <c r="A140" s="288">
        <v>140</v>
      </c>
      <c r="C140" s="311"/>
      <c r="D140" s="311"/>
      <c r="E140" s="892"/>
      <c r="F140" s="896" t="s">
        <v>1241</v>
      </c>
      <c r="G140" s="897"/>
      <c r="H140" s="927" t="s">
        <v>608</v>
      </c>
      <c r="I140" s="963" t="s">
        <v>1228</v>
      </c>
      <c r="J140" s="990">
        <v>1</v>
      </c>
      <c r="K140" s="968"/>
      <c r="M140" s="309" t="str">
        <f t="shared" si="14"/>
        <v>〇</v>
      </c>
      <c r="O140" s="117"/>
      <c r="T140" s="332"/>
      <c r="U140" s="333"/>
    </row>
    <row r="141" spans="1:21" ht="14.25" thickBot="1">
      <c r="A141" s="288">
        <v>141</v>
      </c>
      <c r="C141" s="311"/>
      <c r="D141" s="311"/>
      <c r="E141" s="888" t="s">
        <v>1235</v>
      </c>
      <c r="F141" s="889" t="s">
        <v>1476</v>
      </c>
      <c r="G141" s="890"/>
      <c r="H141" s="891"/>
      <c r="I141" s="999"/>
      <c r="J141" s="1113"/>
      <c r="K141" s="983"/>
      <c r="O141" s="117"/>
    </row>
    <row r="142" spans="1:21" ht="14.25" thickBot="1">
      <c r="A142" s="288">
        <v>142</v>
      </c>
      <c r="C142" s="873"/>
      <c r="D142" s="873"/>
      <c r="E142" s="1006"/>
      <c r="F142" s="1000" t="s">
        <v>1523</v>
      </c>
      <c r="G142" s="1001"/>
      <c r="H142" s="1002"/>
      <c r="I142" s="1003"/>
      <c r="J142" s="1114"/>
      <c r="K142" s="1004"/>
      <c r="O142" s="117"/>
    </row>
    <row r="143" spans="1:21" ht="14.25" thickBot="1">
      <c r="A143" s="288">
        <v>143</v>
      </c>
      <c r="C143" s="311"/>
      <c r="D143" s="311"/>
      <c r="E143" s="892"/>
      <c r="F143" s="893" t="s">
        <v>1409</v>
      </c>
      <c r="G143" s="894"/>
      <c r="H143" s="899" t="s">
        <v>1264</v>
      </c>
      <c r="I143" s="992" t="str">
        <f>IF(J29="はい","A",IF(J29="いいえ","-","A／-"))</f>
        <v>A</v>
      </c>
      <c r="J143" s="990">
        <v>4</v>
      </c>
      <c r="K143" s="972" t="s">
        <v>1423</v>
      </c>
      <c r="M143" s="831" t="str">
        <f>+IF(I143="A",IF(ISBLANK(J143),"未入力あり",IF(J143&gt;=1,"○","×")),"")</f>
        <v>○</v>
      </c>
      <c r="O143" s="117"/>
      <c r="T143" s="332"/>
      <c r="U143" s="332"/>
    </row>
    <row r="144" spans="1:21" ht="14.25" thickBot="1">
      <c r="A144" s="288">
        <v>144</v>
      </c>
      <c r="C144" s="311"/>
      <c r="D144" s="311"/>
      <c r="E144" s="892"/>
      <c r="F144" s="892"/>
      <c r="G144" s="914"/>
      <c r="H144" s="939" t="s">
        <v>1265</v>
      </c>
      <c r="I144" s="1005" t="str">
        <f>IF(J29="はい","C",IF(J29="いいえ","-","C／-"))</f>
        <v>C</v>
      </c>
      <c r="J144" s="970" t="s">
        <v>1767</v>
      </c>
      <c r="K144" s="982"/>
      <c r="M144" s="309" t="str">
        <f t="shared" ref="M144:M167" si="15">IF(ISBLANK(J144),"未入力あり","〇")</f>
        <v>〇</v>
      </c>
      <c r="O144" s="117"/>
      <c r="T144" s="332"/>
      <c r="U144" s="332"/>
    </row>
    <row r="145" spans="1:21" ht="14.25" thickBot="1">
      <c r="A145" s="288">
        <v>145</v>
      </c>
      <c r="C145" s="311"/>
      <c r="D145" s="311"/>
      <c r="E145" s="892"/>
      <c r="F145" s="892"/>
      <c r="G145" s="914"/>
      <c r="H145" s="940" t="s">
        <v>1266</v>
      </c>
      <c r="I145" s="980" t="s">
        <v>533</v>
      </c>
      <c r="J145" s="990">
        <v>4</v>
      </c>
      <c r="K145" s="979"/>
      <c r="M145" s="309" t="str">
        <f t="shared" si="15"/>
        <v>〇</v>
      </c>
      <c r="O145" s="117"/>
      <c r="T145" s="332"/>
      <c r="U145" s="332"/>
    </row>
    <row r="146" spans="1:21" ht="26.25" customHeight="1" thickBot="1">
      <c r="A146" s="288">
        <v>146</v>
      </c>
      <c r="C146" s="311"/>
      <c r="D146" s="311"/>
      <c r="E146" s="892"/>
      <c r="F146" s="892"/>
      <c r="G146" s="914"/>
      <c r="H146" s="940" t="s">
        <v>1428</v>
      </c>
      <c r="I146" s="963" t="s">
        <v>533</v>
      </c>
      <c r="J146" s="99" t="s">
        <v>1146</v>
      </c>
      <c r="K146" s="979"/>
      <c r="M146" s="309" t="str">
        <f t="shared" si="15"/>
        <v>〇</v>
      </c>
      <c r="O146" s="117"/>
      <c r="T146" s="332"/>
      <c r="U146" s="332"/>
    </row>
    <row r="147" spans="1:21" ht="14.25" thickBot="1">
      <c r="A147" s="288">
        <v>147</v>
      </c>
      <c r="C147" s="311"/>
      <c r="D147" s="311"/>
      <c r="E147" s="892"/>
      <c r="F147" s="892"/>
      <c r="G147" s="914"/>
      <c r="H147" s="931" t="s">
        <v>1269</v>
      </c>
      <c r="I147" s="950" t="str">
        <f>IF(J29="はい","A",IF(J29="いいえ","-","A／-"))</f>
        <v>A</v>
      </c>
      <c r="J147" s="990">
        <v>2</v>
      </c>
      <c r="K147" s="972" t="s">
        <v>1566</v>
      </c>
      <c r="M147" s="831" t="str">
        <f>+IF(I147="A",IF(ISBLANK(J147),"未入力あり",IF(J147&gt;=1,"○","×")),"")</f>
        <v>○</v>
      </c>
      <c r="O147" s="117"/>
      <c r="T147" s="332"/>
      <c r="U147" s="332"/>
    </row>
    <row r="148" spans="1:21" ht="14.25" thickBot="1">
      <c r="A148" s="288">
        <v>148</v>
      </c>
      <c r="C148" s="311"/>
      <c r="D148" s="311"/>
      <c r="E148" s="892"/>
      <c r="F148" s="892"/>
      <c r="G148" s="914"/>
      <c r="H148" s="940" t="s">
        <v>1270</v>
      </c>
      <c r="I148" s="978" t="s">
        <v>1268</v>
      </c>
      <c r="J148" s="990">
        <v>1</v>
      </c>
      <c r="K148" s="981"/>
      <c r="M148" s="309" t="str">
        <f t="shared" si="15"/>
        <v>〇</v>
      </c>
      <c r="O148" s="117"/>
      <c r="T148" s="332"/>
      <c r="U148" s="332"/>
    </row>
    <row r="149" spans="1:21" ht="14.25" thickBot="1">
      <c r="A149" s="288">
        <v>149</v>
      </c>
      <c r="C149" s="311"/>
      <c r="D149" s="311"/>
      <c r="E149" s="892"/>
      <c r="F149" s="892"/>
      <c r="G149" s="914"/>
      <c r="H149" s="939" t="s">
        <v>1271</v>
      </c>
      <c r="I149" s="950" t="str">
        <f>IF(J29="はい","C",IF(J29="いいえ","-","C／-"))</f>
        <v>C</v>
      </c>
      <c r="J149" s="970" t="s">
        <v>1780</v>
      </c>
      <c r="K149" s="981"/>
      <c r="M149" s="309" t="str">
        <f t="shared" si="15"/>
        <v>〇</v>
      </c>
      <c r="O149" s="117"/>
      <c r="T149" s="332"/>
      <c r="U149" s="332"/>
    </row>
    <row r="150" spans="1:21" ht="14.25" thickBot="1">
      <c r="A150" s="288">
        <v>150</v>
      </c>
      <c r="C150" s="311"/>
      <c r="D150" s="311"/>
      <c r="E150" s="892"/>
      <c r="F150" s="892"/>
      <c r="G150" s="914"/>
      <c r="H150" s="940" t="s">
        <v>1272</v>
      </c>
      <c r="I150" s="1007" t="s">
        <v>1268</v>
      </c>
      <c r="J150" s="990">
        <v>0</v>
      </c>
      <c r="K150" s="981"/>
      <c r="M150" s="309" t="str">
        <f t="shared" si="15"/>
        <v>〇</v>
      </c>
      <c r="O150" s="117"/>
      <c r="T150" s="332"/>
      <c r="U150" s="332"/>
    </row>
    <row r="151" spans="1:21" ht="24.75" customHeight="1" thickBot="1">
      <c r="A151" s="288">
        <v>151</v>
      </c>
      <c r="C151" s="311"/>
      <c r="D151" s="311"/>
      <c r="E151" s="892"/>
      <c r="F151" s="892"/>
      <c r="G151" s="914"/>
      <c r="H151" s="940" t="s">
        <v>1428</v>
      </c>
      <c r="I151" s="951" t="s">
        <v>1268</v>
      </c>
      <c r="J151" s="99" t="s">
        <v>1833</v>
      </c>
      <c r="K151" s="981"/>
      <c r="M151" s="309" t="str">
        <f t="shared" si="15"/>
        <v>〇</v>
      </c>
      <c r="O151" s="117"/>
      <c r="T151" s="332"/>
      <c r="U151" s="332"/>
    </row>
    <row r="152" spans="1:21" ht="14.25" thickBot="1">
      <c r="A152" s="288">
        <v>152</v>
      </c>
      <c r="C152" s="311"/>
      <c r="D152" s="311"/>
      <c r="E152" s="892"/>
      <c r="F152" s="892"/>
      <c r="G152" s="914"/>
      <c r="H152" s="931" t="s">
        <v>1567</v>
      </c>
      <c r="I152" s="950" t="str">
        <f>IF(J29="はい","C",IF(J29="いいえ","-","C／-"))</f>
        <v>C</v>
      </c>
      <c r="J152" s="990">
        <v>2</v>
      </c>
      <c r="K152" s="981"/>
      <c r="M152" s="309" t="str">
        <f t="shared" si="15"/>
        <v>〇</v>
      </c>
      <c r="O152" s="117"/>
      <c r="T152" s="332"/>
      <c r="U152" s="332"/>
    </row>
    <row r="153" spans="1:21" ht="14.25" thickBot="1">
      <c r="A153" s="288">
        <v>153</v>
      </c>
      <c r="C153" s="311"/>
      <c r="D153" s="311"/>
      <c r="E153" s="892"/>
      <c r="F153" s="892"/>
      <c r="G153" s="914"/>
      <c r="H153" s="940" t="s">
        <v>1273</v>
      </c>
      <c r="I153" s="965" t="s">
        <v>1268</v>
      </c>
      <c r="J153" s="990">
        <v>1</v>
      </c>
      <c r="K153" s="981"/>
      <c r="M153" s="309" t="str">
        <f t="shared" si="15"/>
        <v>〇</v>
      </c>
      <c r="O153" s="117"/>
      <c r="T153" s="332"/>
      <c r="U153" s="332"/>
    </row>
    <row r="154" spans="1:21" ht="14.25" thickBot="1">
      <c r="A154" s="288">
        <v>154</v>
      </c>
      <c r="C154" s="311"/>
      <c r="D154" s="311"/>
      <c r="E154" s="892"/>
      <c r="F154" s="892"/>
      <c r="G154" s="914"/>
      <c r="H154" s="939" t="s">
        <v>1274</v>
      </c>
      <c r="I154" s="950" t="str">
        <f>IF(J29="はい","C",IF(J29="いいえ","-","C／-"))</f>
        <v>C</v>
      </c>
      <c r="J154" s="990">
        <v>0</v>
      </c>
      <c r="K154" s="981"/>
      <c r="M154" s="309" t="str">
        <f t="shared" si="15"/>
        <v>〇</v>
      </c>
      <c r="O154" s="117"/>
      <c r="T154" s="332"/>
      <c r="U154" s="332"/>
    </row>
    <row r="155" spans="1:21" ht="14.25" thickBot="1">
      <c r="A155" s="288">
        <v>155</v>
      </c>
      <c r="C155" s="311"/>
      <c r="D155" s="311"/>
      <c r="E155" s="892"/>
      <c r="F155" s="892"/>
      <c r="G155" s="914"/>
      <c r="H155" s="940" t="s">
        <v>1289</v>
      </c>
      <c r="I155" s="980" t="s">
        <v>1268</v>
      </c>
      <c r="J155" s="990">
        <v>0</v>
      </c>
      <c r="K155" s="981"/>
      <c r="M155" s="309" t="str">
        <f t="shared" si="15"/>
        <v>〇</v>
      </c>
      <c r="O155" s="117"/>
      <c r="T155" s="332"/>
      <c r="U155" s="332"/>
    </row>
    <row r="156" spans="1:21" ht="24.75" customHeight="1" thickBot="1">
      <c r="A156" s="288">
        <v>156</v>
      </c>
      <c r="C156" s="311"/>
      <c r="D156" s="311"/>
      <c r="E156" s="892"/>
      <c r="F156" s="892"/>
      <c r="G156" s="914"/>
      <c r="H156" s="943" t="s">
        <v>1428</v>
      </c>
      <c r="I156" s="978" t="s">
        <v>1268</v>
      </c>
      <c r="J156" s="99" t="s">
        <v>1146</v>
      </c>
      <c r="K156" s="981"/>
      <c r="M156" s="309" t="str">
        <f t="shared" si="15"/>
        <v>〇</v>
      </c>
      <c r="O156" s="117"/>
      <c r="T156" s="332"/>
      <c r="U156" s="332"/>
    </row>
    <row r="157" spans="1:21" ht="14.25" thickBot="1">
      <c r="A157" s="288">
        <v>157</v>
      </c>
      <c r="C157" s="311"/>
      <c r="D157" s="311"/>
      <c r="E157" s="892"/>
      <c r="F157" s="1008" t="s">
        <v>1417</v>
      </c>
      <c r="G157" s="918"/>
      <c r="H157" s="1009" t="s">
        <v>610</v>
      </c>
      <c r="I157" s="950" t="s">
        <v>1227</v>
      </c>
      <c r="J157" s="990">
        <v>2</v>
      </c>
      <c r="K157" s="981" t="s">
        <v>609</v>
      </c>
      <c r="M157" s="309" t="str">
        <f t="shared" ref="M157:M168" si="16">+IF(I157="A",IF(ISBLANK(J157),"未入力あり",IF(J157&gt;=1,"○","×")),"")</f>
        <v>○</v>
      </c>
      <c r="O157" s="117"/>
      <c r="T157" s="332"/>
      <c r="U157" s="332"/>
    </row>
    <row r="158" spans="1:21" ht="14.25" thickBot="1">
      <c r="A158" s="288">
        <v>158</v>
      </c>
      <c r="C158" s="311"/>
      <c r="D158" s="311"/>
      <c r="E158" s="892"/>
      <c r="F158" s="892"/>
      <c r="G158" s="914"/>
      <c r="H158" s="1010" t="s">
        <v>1273</v>
      </c>
      <c r="I158" s="980" t="s">
        <v>1268</v>
      </c>
      <c r="J158" s="990">
        <v>2</v>
      </c>
      <c r="K158" s="981"/>
      <c r="M158" s="309" t="str">
        <f t="shared" si="15"/>
        <v>〇</v>
      </c>
      <c r="O158" s="117"/>
      <c r="T158" s="332"/>
      <c r="U158" s="332"/>
    </row>
    <row r="159" spans="1:21" ht="14.25" thickBot="1">
      <c r="A159" s="288">
        <v>159</v>
      </c>
      <c r="C159" s="311"/>
      <c r="D159" s="311"/>
      <c r="E159" s="892"/>
      <c r="F159" s="892"/>
      <c r="G159" s="914"/>
      <c r="H159" s="939" t="s">
        <v>1279</v>
      </c>
      <c r="I159" s="980" t="s">
        <v>1278</v>
      </c>
      <c r="J159" s="970" t="s">
        <v>1767</v>
      </c>
      <c r="K159" s="981"/>
      <c r="M159" s="309" t="str">
        <f t="shared" si="15"/>
        <v>〇</v>
      </c>
      <c r="O159" s="117"/>
      <c r="T159" s="332"/>
      <c r="U159" s="332"/>
    </row>
    <row r="160" spans="1:21" ht="14.25" thickBot="1">
      <c r="A160" s="288">
        <v>160</v>
      </c>
      <c r="C160" s="311"/>
      <c r="D160" s="311"/>
      <c r="E160" s="892"/>
      <c r="F160" s="892"/>
      <c r="G160" s="914"/>
      <c r="H160" s="940" t="s">
        <v>1287</v>
      </c>
      <c r="I160" s="980" t="s">
        <v>1268</v>
      </c>
      <c r="J160" s="990">
        <v>0</v>
      </c>
      <c r="K160" s="981"/>
      <c r="M160" s="309" t="str">
        <f t="shared" si="15"/>
        <v>〇</v>
      </c>
      <c r="O160" s="117"/>
      <c r="T160" s="332"/>
      <c r="U160" s="332"/>
    </row>
    <row r="161" spans="1:21" ht="14.25" thickBot="1">
      <c r="A161" s="288">
        <v>161</v>
      </c>
      <c r="C161" s="311"/>
      <c r="D161" s="311"/>
      <c r="E161" s="892"/>
      <c r="F161" s="892"/>
      <c r="G161" s="914"/>
      <c r="H161" s="940" t="s">
        <v>1288</v>
      </c>
      <c r="I161" s="980" t="s">
        <v>1268</v>
      </c>
      <c r="J161" s="990">
        <v>2</v>
      </c>
      <c r="K161" s="981"/>
      <c r="M161" s="309" t="str">
        <f t="shared" si="15"/>
        <v>〇</v>
      </c>
      <c r="O161" s="117"/>
      <c r="T161" s="332"/>
      <c r="U161" s="332"/>
    </row>
    <row r="162" spans="1:21" ht="14.25" thickBot="1">
      <c r="A162" s="288">
        <v>162</v>
      </c>
      <c r="C162" s="311"/>
      <c r="D162" s="311"/>
      <c r="E162" s="892"/>
      <c r="F162" s="892"/>
      <c r="G162" s="914"/>
      <c r="H162" s="1010" t="s">
        <v>1428</v>
      </c>
      <c r="I162" s="978" t="s">
        <v>1268</v>
      </c>
      <c r="J162" s="99" t="s">
        <v>1146</v>
      </c>
      <c r="K162" s="981"/>
      <c r="M162" s="309" t="str">
        <f t="shared" si="15"/>
        <v>〇</v>
      </c>
      <c r="O162" s="117"/>
      <c r="T162" s="332"/>
      <c r="U162" s="332"/>
    </row>
    <row r="163" spans="1:21" ht="14.25" thickBot="1">
      <c r="A163" s="288">
        <v>163</v>
      </c>
      <c r="C163" s="311"/>
      <c r="D163" s="311"/>
      <c r="E163" s="892"/>
      <c r="F163" s="892"/>
      <c r="G163" s="914"/>
      <c r="H163" s="899" t="s">
        <v>611</v>
      </c>
      <c r="I163" s="950" t="s">
        <v>1227</v>
      </c>
      <c r="J163" s="990">
        <v>2</v>
      </c>
      <c r="K163" s="981" t="s">
        <v>609</v>
      </c>
      <c r="M163" s="309" t="str">
        <f>+IF(I163="A",IF(ISBLANK(J163),"未入力あり",IF(J163&gt;=1,"○","×")),"")</f>
        <v>○</v>
      </c>
      <c r="O163" s="117"/>
      <c r="T163" s="332"/>
      <c r="U163" s="332"/>
    </row>
    <row r="164" spans="1:21" ht="14.25" thickBot="1">
      <c r="A164" s="288">
        <v>164</v>
      </c>
      <c r="C164" s="311"/>
      <c r="D164" s="311"/>
      <c r="E164" s="892"/>
      <c r="F164" s="892"/>
      <c r="G164" s="914"/>
      <c r="H164" s="931" t="s">
        <v>1275</v>
      </c>
      <c r="I164" s="980" t="s">
        <v>1424</v>
      </c>
      <c r="J164" s="970" t="s">
        <v>1780</v>
      </c>
      <c r="K164" s="981"/>
      <c r="M164" s="309" t="str">
        <f t="shared" si="15"/>
        <v>〇</v>
      </c>
      <c r="O164" s="117"/>
      <c r="T164" s="332"/>
      <c r="U164" s="332"/>
    </row>
    <row r="165" spans="1:21" ht="14.25" thickBot="1">
      <c r="A165" s="288">
        <v>165</v>
      </c>
      <c r="C165" s="311"/>
      <c r="D165" s="311"/>
      <c r="E165" s="892"/>
      <c r="F165" s="892"/>
      <c r="G165" s="914"/>
      <c r="H165" s="940" t="s">
        <v>1276</v>
      </c>
      <c r="I165" s="980" t="s">
        <v>1406</v>
      </c>
      <c r="J165" s="990">
        <v>0</v>
      </c>
      <c r="K165" s="981"/>
      <c r="M165" s="309" t="str">
        <f t="shared" si="15"/>
        <v>〇</v>
      </c>
      <c r="O165" s="117"/>
      <c r="T165" s="332"/>
      <c r="U165" s="332"/>
    </row>
    <row r="166" spans="1:21" ht="14.25" thickBot="1">
      <c r="A166" s="288">
        <v>166</v>
      </c>
      <c r="C166" s="311"/>
      <c r="D166" s="311"/>
      <c r="E166" s="892"/>
      <c r="F166" s="892"/>
      <c r="G166" s="914"/>
      <c r="H166" s="940" t="s">
        <v>1277</v>
      </c>
      <c r="I166" s="980" t="s">
        <v>1406</v>
      </c>
      <c r="J166" s="990">
        <v>0</v>
      </c>
      <c r="K166" s="981"/>
      <c r="M166" s="309" t="str">
        <f t="shared" si="15"/>
        <v>〇</v>
      </c>
      <c r="O166" s="117"/>
      <c r="T166" s="332"/>
      <c r="U166" s="332"/>
    </row>
    <row r="167" spans="1:21" ht="14.25" thickBot="1">
      <c r="A167" s="288">
        <v>167</v>
      </c>
      <c r="C167" s="311"/>
      <c r="D167" s="311"/>
      <c r="E167" s="892"/>
      <c r="F167" s="892"/>
      <c r="G167" s="914"/>
      <c r="H167" s="997" t="s">
        <v>1428</v>
      </c>
      <c r="I167" s="965" t="s">
        <v>533</v>
      </c>
      <c r="J167" s="99" t="s">
        <v>1146</v>
      </c>
      <c r="K167" s="985"/>
      <c r="M167" s="309" t="str">
        <f t="shared" si="15"/>
        <v>〇</v>
      </c>
      <c r="O167" s="117"/>
      <c r="T167" s="332"/>
      <c r="U167" s="332"/>
    </row>
    <row r="168" spans="1:21" ht="14.25" thickBot="1">
      <c r="A168" s="288">
        <v>168</v>
      </c>
      <c r="C168" s="311"/>
      <c r="D168" s="311"/>
      <c r="E168" s="892"/>
      <c r="F168" s="893" t="s">
        <v>1421</v>
      </c>
      <c r="G168" s="894"/>
      <c r="H168" s="899" t="s">
        <v>612</v>
      </c>
      <c r="I168" s="950" t="s">
        <v>1227</v>
      </c>
      <c r="J168" s="990">
        <v>1</v>
      </c>
      <c r="K168" s="986" t="s">
        <v>609</v>
      </c>
      <c r="M168" s="309" t="str">
        <f t="shared" si="16"/>
        <v>○</v>
      </c>
      <c r="O168" s="117"/>
      <c r="T168" s="332"/>
      <c r="U168" s="332"/>
    </row>
    <row r="169" spans="1:21" ht="14.25" thickBot="1">
      <c r="A169" s="288">
        <v>169</v>
      </c>
      <c r="C169" s="311"/>
      <c r="D169" s="311"/>
      <c r="E169" s="892"/>
      <c r="F169" s="892"/>
      <c r="G169" s="914"/>
      <c r="H169" s="931" t="s">
        <v>1280</v>
      </c>
      <c r="I169" s="978" t="s">
        <v>1281</v>
      </c>
      <c r="J169" s="990">
        <v>1</v>
      </c>
      <c r="K169" s="981" t="s">
        <v>609</v>
      </c>
      <c r="M169" s="309" t="str">
        <f>+IF(I169="A",IF(ISBLANK(J169),"未入力あり",IF(J169&gt;=1,"○","×")),"")</f>
        <v>○</v>
      </c>
      <c r="O169" s="117"/>
      <c r="T169" s="332"/>
      <c r="U169" s="332"/>
    </row>
    <row r="170" spans="1:21" ht="14.25" thickBot="1">
      <c r="A170" s="288">
        <v>170</v>
      </c>
      <c r="C170" s="311"/>
      <c r="D170" s="311"/>
      <c r="E170" s="892"/>
      <c r="F170" s="892"/>
      <c r="G170" s="914"/>
      <c r="H170" s="940" t="s">
        <v>1283</v>
      </c>
      <c r="I170" s="980" t="s">
        <v>1406</v>
      </c>
      <c r="J170" s="990">
        <v>0</v>
      </c>
      <c r="K170" s="981"/>
      <c r="M170" s="309" t="str">
        <f t="shared" ref="M170:M208" si="17">IF(ISBLANK(J170),"未入力あり","〇")</f>
        <v>〇</v>
      </c>
      <c r="O170" s="117"/>
      <c r="T170" s="332"/>
      <c r="U170" s="332"/>
    </row>
    <row r="171" spans="1:21" ht="14.25" thickBot="1">
      <c r="A171" s="288">
        <v>171</v>
      </c>
      <c r="C171" s="311"/>
      <c r="D171" s="311"/>
      <c r="E171" s="892"/>
      <c r="F171" s="892"/>
      <c r="G171" s="914"/>
      <c r="H171" s="940" t="s">
        <v>1284</v>
      </c>
      <c r="I171" s="980" t="s">
        <v>1406</v>
      </c>
      <c r="J171" s="990">
        <v>1</v>
      </c>
      <c r="K171" s="981"/>
      <c r="M171" s="309" t="str">
        <f t="shared" si="17"/>
        <v>〇</v>
      </c>
      <c r="O171" s="117"/>
      <c r="T171" s="332"/>
      <c r="U171" s="332"/>
    </row>
    <row r="172" spans="1:21" ht="14.25" thickBot="1">
      <c r="A172" s="288">
        <v>172</v>
      </c>
      <c r="C172" s="311"/>
      <c r="D172" s="311"/>
      <c r="E172" s="892"/>
      <c r="F172" s="892"/>
      <c r="G172" s="914"/>
      <c r="H172" s="940" t="s">
        <v>1285</v>
      </c>
      <c r="I172" s="980" t="s">
        <v>1406</v>
      </c>
      <c r="J172" s="990">
        <v>0</v>
      </c>
      <c r="K172" s="981"/>
      <c r="M172" s="309" t="str">
        <f t="shared" si="17"/>
        <v>〇</v>
      </c>
      <c r="O172" s="117"/>
      <c r="T172" s="332"/>
      <c r="U172" s="332"/>
    </row>
    <row r="173" spans="1:21" ht="14.25" thickBot="1">
      <c r="A173" s="288">
        <v>173</v>
      </c>
      <c r="C173" s="311"/>
      <c r="D173" s="311"/>
      <c r="E173" s="311"/>
      <c r="F173" s="892"/>
      <c r="G173" s="914"/>
      <c r="H173" s="943" t="s">
        <v>1428</v>
      </c>
      <c r="I173" s="978" t="s">
        <v>1406</v>
      </c>
      <c r="J173" s="99" t="s">
        <v>1146</v>
      </c>
      <c r="K173" s="981"/>
      <c r="M173" s="309" t="str">
        <f t="shared" si="17"/>
        <v>〇</v>
      </c>
      <c r="O173" s="117"/>
      <c r="T173" s="332"/>
      <c r="U173" s="332"/>
    </row>
    <row r="174" spans="1:21" ht="14.25" thickBot="1">
      <c r="A174" s="288">
        <v>174</v>
      </c>
      <c r="C174" s="311"/>
      <c r="D174" s="311"/>
      <c r="E174" s="311"/>
      <c r="F174" s="893" t="s">
        <v>1413</v>
      </c>
      <c r="G174" s="894"/>
      <c r="H174" s="899" t="s">
        <v>613</v>
      </c>
      <c r="I174" s="950" t="s">
        <v>1278</v>
      </c>
      <c r="J174" s="990">
        <v>1</v>
      </c>
      <c r="K174" s="981"/>
      <c r="M174" s="309" t="str">
        <f t="shared" si="17"/>
        <v>〇</v>
      </c>
      <c r="O174" s="117"/>
      <c r="T174" s="332"/>
      <c r="U174" s="332"/>
    </row>
    <row r="175" spans="1:21" ht="14.25" thickBot="1">
      <c r="A175" s="288">
        <v>175</v>
      </c>
      <c r="C175" s="311"/>
      <c r="D175" s="311"/>
      <c r="E175" s="311"/>
      <c r="F175" s="892"/>
      <c r="G175" s="914"/>
      <c r="H175" s="938" t="s">
        <v>1282</v>
      </c>
      <c r="I175" s="980" t="s">
        <v>1424</v>
      </c>
      <c r="J175" s="970" t="s">
        <v>1780</v>
      </c>
      <c r="K175" s="981"/>
      <c r="M175" s="309" t="str">
        <f t="shared" si="17"/>
        <v>〇</v>
      </c>
      <c r="O175" s="117"/>
      <c r="T175" s="332"/>
      <c r="U175" s="332"/>
    </row>
    <row r="176" spans="1:21" ht="14.25" thickBot="1">
      <c r="A176" s="288">
        <v>176</v>
      </c>
      <c r="C176" s="311"/>
      <c r="D176" s="311"/>
      <c r="E176" s="311"/>
      <c r="F176" s="892"/>
      <c r="G176" s="914"/>
      <c r="H176" s="940" t="s">
        <v>1286</v>
      </c>
      <c r="I176" s="980" t="s">
        <v>1406</v>
      </c>
      <c r="J176" s="990">
        <v>0</v>
      </c>
      <c r="K176" s="981"/>
      <c r="M176" s="309" t="str">
        <f t="shared" si="17"/>
        <v>〇</v>
      </c>
      <c r="O176" s="117"/>
      <c r="T176" s="332"/>
      <c r="U176" s="332"/>
    </row>
    <row r="177" spans="1:21" ht="14.25" thickBot="1">
      <c r="A177" s="288">
        <v>177</v>
      </c>
      <c r="C177" s="311"/>
      <c r="D177" s="311"/>
      <c r="E177" s="311"/>
      <c r="F177" s="892"/>
      <c r="G177" s="914"/>
      <c r="H177" s="943" t="s">
        <v>1267</v>
      </c>
      <c r="I177" s="978" t="s">
        <v>1406</v>
      </c>
      <c r="J177" s="990">
        <v>0</v>
      </c>
      <c r="K177" s="981"/>
      <c r="M177" s="309" t="str">
        <f t="shared" si="17"/>
        <v>〇</v>
      </c>
      <c r="O177" s="117"/>
      <c r="T177" s="332"/>
      <c r="U177" s="332"/>
    </row>
    <row r="178" spans="1:21" ht="14.25" thickBot="1">
      <c r="A178" s="288">
        <v>178</v>
      </c>
      <c r="C178" s="311"/>
      <c r="D178" s="311"/>
      <c r="E178" s="311"/>
      <c r="F178" s="892"/>
      <c r="G178" s="914"/>
      <c r="H178" s="899" t="s">
        <v>614</v>
      </c>
      <c r="I178" s="950" t="s">
        <v>1424</v>
      </c>
      <c r="J178" s="990">
        <v>1</v>
      </c>
      <c r="K178" s="981"/>
      <c r="M178" s="309" t="str">
        <f t="shared" si="17"/>
        <v>〇</v>
      </c>
      <c r="O178" s="117"/>
      <c r="T178" s="332"/>
      <c r="U178" s="332"/>
    </row>
    <row r="179" spans="1:21" ht="14.25" thickBot="1">
      <c r="A179" s="288">
        <v>179</v>
      </c>
      <c r="C179" s="311"/>
      <c r="D179" s="311"/>
      <c r="E179" s="311"/>
      <c r="F179" s="892"/>
      <c r="G179" s="914"/>
      <c r="H179" s="938" t="s">
        <v>1290</v>
      </c>
      <c r="I179" s="978" t="s">
        <v>1424</v>
      </c>
      <c r="J179" s="970" t="s">
        <v>1767</v>
      </c>
      <c r="K179" s="981"/>
      <c r="M179" s="309" t="str">
        <f t="shared" si="17"/>
        <v>〇</v>
      </c>
      <c r="O179" s="117"/>
      <c r="T179" s="332"/>
      <c r="U179" s="332"/>
    </row>
    <row r="180" spans="1:21" ht="14.25" thickBot="1">
      <c r="A180" s="288">
        <v>180</v>
      </c>
      <c r="C180" s="311"/>
      <c r="D180" s="311"/>
      <c r="E180" s="311"/>
      <c r="F180" s="892"/>
      <c r="G180" s="914"/>
      <c r="H180" s="940" t="s">
        <v>1292</v>
      </c>
      <c r="I180" s="980" t="s">
        <v>1228</v>
      </c>
      <c r="J180" s="990">
        <v>1</v>
      </c>
      <c r="K180" s="981"/>
      <c r="M180" s="309" t="str">
        <f t="shared" si="17"/>
        <v>〇</v>
      </c>
      <c r="O180" s="117"/>
      <c r="T180" s="332"/>
      <c r="U180" s="332"/>
    </row>
    <row r="181" spans="1:21" ht="14.25" thickBot="1">
      <c r="A181" s="288">
        <v>181</v>
      </c>
      <c r="C181" s="311"/>
      <c r="D181" s="311"/>
      <c r="E181" s="311"/>
      <c r="F181" s="892"/>
      <c r="G181" s="914"/>
      <c r="H181" s="939" t="s">
        <v>1291</v>
      </c>
      <c r="I181" s="1011" t="s">
        <v>1424</v>
      </c>
      <c r="J181" s="970" t="s">
        <v>1767</v>
      </c>
      <c r="K181" s="981"/>
      <c r="M181" s="309" t="str">
        <f t="shared" si="17"/>
        <v>〇</v>
      </c>
      <c r="O181" s="117"/>
      <c r="T181" s="332"/>
      <c r="U181" s="332"/>
    </row>
    <row r="182" spans="1:21" ht="14.25" thickBot="1">
      <c r="A182" s="288">
        <v>182</v>
      </c>
      <c r="C182" s="311"/>
      <c r="D182" s="311"/>
      <c r="E182" s="311"/>
      <c r="F182" s="896"/>
      <c r="G182" s="905"/>
      <c r="H182" s="997" t="s">
        <v>1292</v>
      </c>
      <c r="I182" s="1012" t="s">
        <v>1228</v>
      </c>
      <c r="J182" s="990">
        <v>1</v>
      </c>
      <c r="K182" s="981"/>
      <c r="M182" s="309" t="str">
        <f t="shared" si="17"/>
        <v>〇</v>
      </c>
      <c r="O182" s="117"/>
      <c r="T182" s="332"/>
      <c r="U182" s="332"/>
    </row>
    <row r="183" spans="1:21" ht="14.25" thickBot="1">
      <c r="A183" s="288">
        <v>183</v>
      </c>
      <c r="C183" s="311"/>
      <c r="D183" s="311"/>
      <c r="E183" s="311"/>
      <c r="F183" s="892" t="s">
        <v>1414</v>
      </c>
      <c r="G183" s="914"/>
      <c r="H183" s="899" t="s">
        <v>615</v>
      </c>
      <c r="I183" s="978" t="s">
        <v>1229</v>
      </c>
      <c r="J183" s="990">
        <v>1</v>
      </c>
      <c r="K183" s="981"/>
      <c r="M183" s="309" t="str">
        <f t="shared" si="17"/>
        <v>〇</v>
      </c>
      <c r="O183" s="117"/>
      <c r="T183" s="332"/>
      <c r="U183" s="332"/>
    </row>
    <row r="184" spans="1:21" ht="14.25" thickBot="1">
      <c r="A184" s="288">
        <v>184</v>
      </c>
      <c r="C184" s="311"/>
      <c r="D184" s="311"/>
      <c r="E184" s="311"/>
      <c r="F184" s="892"/>
      <c r="G184" s="914"/>
      <c r="H184" s="939" t="s">
        <v>1293</v>
      </c>
      <c r="I184" s="1013" t="s">
        <v>1268</v>
      </c>
      <c r="J184" s="970" t="s">
        <v>1767</v>
      </c>
      <c r="K184" s="981"/>
      <c r="M184" s="309" t="str">
        <f t="shared" si="17"/>
        <v>〇</v>
      </c>
      <c r="O184" s="117"/>
      <c r="T184" s="332"/>
      <c r="U184" s="332"/>
    </row>
    <row r="185" spans="1:21" ht="14.25" thickBot="1">
      <c r="A185" s="288">
        <v>185</v>
      </c>
      <c r="C185" s="311"/>
      <c r="D185" s="311"/>
      <c r="E185" s="311"/>
      <c r="F185" s="892"/>
      <c r="G185" s="914"/>
      <c r="H185" s="1010" t="s">
        <v>1295</v>
      </c>
      <c r="I185" s="1013" t="s">
        <v>1268</v>
      </c>
      <c r="J185" s="990">
        <v>1</v>
      </c>
      <c r="K185" s="981"/>
      <c r="M185" s="309" t="str">
        <f t="shared" si="17"/>
        <v>〇</v>
      </c>
      <c r="O185" s="117"/>
      <c r="T185" s="332"/>
      <c r="U185" s="332"/>
    </row>
    <row r="186" spans="1:21" ht="14.25" thickBot="1">
      <c r="A186" s="288">
        <v>186</v>
      </c>
      <c r="C186" s="311"/>
      <c r="D186" s="311"/>
      <c r="E186" s="311"/>
      <c r="F186" s="892"/>
      <c r="G186" s="914"/>
      <c r="H186" s="988" t="s">
        <v>1294</v>
      </c>
      <c r="I186" s="1013" t="s">
        <v>1268</v>
      </c>
      <c r="J186" s="970" t="s">
        <v>1767</v>
      </c>
      <c r="K186" s="981"/>
      <c r="M186" s="309" t="str">
        <f t="shared" si="17"/>
        <v>〇</v>
      </c>
      <c r="O186" s="117"/>
      <c r="T186" s="332"/>
      <c r="U186" s="332"/>
    </row>
    <row r="187" spans="1:21" ht="14.25" thickBot="1">
      <c r="A187" s="288">
        <v>187</v>
      </c>
      <c r="C187" s="311"/>
      <c r="D187" s="311"/>
      <c r="E187" s="311"/>
      <c r="F187" s="892"/>
      <c r="G187" s="914"/>
      <c r="H187" s="1010" t="s">
        <v>1295</v>
      </c>
      <c r="I187" s="1013" t="s">
        <v>1268</v>
      </c>
      <c r="J187" s="990">
        <v>1</v>
      </c>
      <c r="K187" s="1014"/>
      <c r="M187" s="309" t="str">
        <f t="shared" si="17"/>
        <v>〇</v>
      </c>
      <c r="O187" s="117"/>
      <c r="T187" s="332"/>
      <c r="U187" s="332"/>
    </row>
    <row r="188" spans="1:21" ht="14.25" thickBot="1">
      <c r="A188" s="288">
        <v>188</v>
      </c>
      <c r="C188" s="311"/>
      <c r="D188" s="311"/>
      <c r="E188" s="311"/>
      <c r="F188" s="896"/>
      <c r="G188" s="905"/>
      <c r="H188" s="997" t="s">
        <v>1428</v>
      </c>
      <c r="I188" s="957" t="s">
        <v>533</v>
      </c>
      <c r="J188" s="99" t="s">
        <v>1146</v>
      </c>
      <c r="K188" s="991"/>
      <c r="M188" s="309" t="str">
        <f t="shared" si="17"/>
        <v>〇</v>
      </c>
      <c r="O188" s="117"/>
      <c r="T188" s="332"/>
      <c r="U188" s="332"/>
    </row>
    <row r="189" spans="1:21" ht="14.25" thickBot="1">
      <c r="A189" s="288">
        <v>189</v>
      </c>
      <c r="C189" s="311"/>
      <c r="D189" s="311"/>
      <c r="E189" s="311"/>
      <c r="F189" s="892" t="s">
        <v>1415</v>
      </c>
      <c r="G189" s="914"/>
      <c r="H189" s="938" t="s">
        <v>1297</v>
      </c>
      <c r="I189" s="950" t="str">
        <f>IF(J31="はい","A",IF(J31="いいえ","-","A／-"))</f>
        <v>A</v>
      </c>
      <c r="J189" s="990">
        <v>3</v>
      </c>
      <c r="K189" s="979" t="s">
        <v>1568</v>
      </c>
      <c r="M189" s="831" t="str">
        <f>+IF(I189="A",IF(ISBLANK(J189),"未入力あり",IF(J189&gt;=1,"○","×")),"")</f>
        <v>○</v>
      </c>
      <c r="O189" s="117"/>
      <c r="T189" s="332"/>
      <c r="U189" s="332"/>
    </row>
    <row r="190" spans="1:21" ht="14.25" thickBot="1">
      <c r="A190" s="288">
        <v>190</v>
      </c>
      <c r="C190" s="311"/>
      <c r="D190" s="311"/>
      <c r="E190" s="311"/>
      <c r="F190" s="892"/>
      <c r="G190" s="914"/>
      <c r="H190" s="940" t="s">
        <v>1298</v>
      </c>
      <c r="I190" s="980" t="s">
        <v>1268</v>
      </c>
      <c r="J190" s="990">
        <v>2</v>
      </c>
      <c r="K190" s="981"/>
      <c r="M190" s="309" t="str">
        <f t="shared" si="17"/>
        <v>〇</v>
      </c>
      <c r="O190" s="117"/>
      <c r="T190" s="332"/>
      <c r="U190" s="332"/>
    </row>
    <row r="191" spans="1:21" ht="14.25" thickBot="1">
      <c r="A191" s="288">
        <v>191</v>
      </c>
      <c r="C191" s="311"/>
      <c r="D191" s="311"/>
      <c r="E191" s="311"/>
      <c r="F191" s="892"/>
      <c r="G191" s="914"/>
      <c r="H191" s="940" t="s">
        <v>1299</v>
      </c>
      <c r="I191" s="980" t="s">
        <v>1268</v>
      </c>
      <c r="J191" s="990">
        <v>2</v>
      </c>
      <c r="K191" s="981"/>
      <c r="M191" s="309" t="str">
        <f t="shared" si="17"/>
        <v>〇</v>
      </c>
      <c r="O191" s="117"/>
      <c r="T191" s="332"/>
      <c r="U191" s="332"/>
    </row>
    <row r="192" spans="1:21" ht="14.25" thickBot="1">
      <c r="A192" s="288">
        <v>192</v>
      </c>
      <c r="C192" s="311"/>
      <c r="D192" s="311"/>
      <c r="E192" s="311"/>
      <c r="F192" s="892"/>
      <c r="G192" s="914"/>
      <c r="H192" s="939" t="s">
        <v>1300</v>
      </c>
      <c r="I192" s="980" t="s">
        <v>1278</v>
      </c>
      <c r="J192" s="970" t="s">
        <v>1767</v>
      </c>
      <c r="K192" s="981"/>
      <c r="M192" s="309" t="str">
        <f t="shared" si="17"/>
        <v>〇</v>
      </c>
      <c r="O192" s="117"/>
      <c r="T192" s="332"/>
      <c r="U192" s="332"/>
    </row>
    <row r="193" spans="1:21" ht="14.25" thickBot="1">
      <c r="A193" s="288">
        <v>193</v>
      </c>
      <c r="C193" s="311"/>
      <c r="D193" s="311"/>
      <c r="E193" s="311"/>
      <c r="F193" s="892"/>
      <c r="G193" s="914"/>
      <c r="H193" s="940" t="s">
        <v>1301</v>
      </c>
      <c r="I193" s="980" t="s">
        <v>1268</v>
      </c>
      <c r="J193" s="990">
        <v>3</v>
      </c>
      <c r="K193" s="981"/>
      <c r="M193" s="309" t="str">
        <f t="shared" si="17"/>
        <v>〇</v>
      </c>
      <c r="O193" s="117"/>
      <c r="T193" s="332"/>
      <c r="U193" s="332"/>
    </row>
    <row r="194" spans="1:21" ht="14.25" thickBot="1">
      <c r="A194" s="288">
        <v>194</v>
      </c>
      <c r="C194" s="311"/>
      <c r="D194" s="311"/>
      <c r="E194" s="311"/>
      <c r="F194" s="896"/>
      <c r="G194" s="897"/>
      <c r="H194" s="997" t="s">
        <v>1428</v>
      </c>
      <c r="I194" s="965" t="s">
        <v>1268</v>
      </c>
      <c r="J194" s="99" t="s">
        <v>1146</v>
      </c>
      <c r="K194" s="982"/>
      <c r="M194" s="309" t="str">
        <f t="shared" si="17"/>
        <v>〇</v>
      </c>
      <c r="O194" s="117"/>
      <c r="T194" s="332"/>
      <c r="U194" s="332"/>
    </row>
    <row r="195" spans="1:21" ht="14.25" thickBot="1">
      <c r="A195" s="288">
        <v>195</v>
      </c>
      <c r="C195" s="311"/>
      <c r="D195" s="311"/>
      <c r="E195" s="311"/>
      <c r="F195" s="892" t="s">
        <v>1422</v>
      </c>
      <c r="G195" s="914"/>
      <c r="H195" s="938" t="s">
        <v>616</v>
      </c>
      <c r="I195" s="978" t="s">
        <v>1228</v>
      </c>
      <c r="J195" s="990">
        <v>16</v>
      </c>
      <c r="K195" s="979"/>
      <c r="M195" s="309" t="str">
        <f t="shared" si="17"/>
        <v>〇</v>
      </c>
      <c r="O195" s="117"/>
      <c r="T195" s="332"/>
      <c r="U195" s="333"/>
    </row>
    <row r="196" spans="1:21" ht="14.25" thickBot="1">
      <c r="A196" s="288">
        <v>196</v>
      </c>
      <c r="C196" s="311"/>
      <c r="D196" s="311"/>
      <c r="E196" s="311"/>
      <c r="F196" s="892"/>
      <c r="G196" s="914"/>
      <c r="H196" s="1010" t="s">
        <v>617</v>
      </c>
      <c r="I196" s="987" t="s">
        <v>1228</v>
      </c>
      <c r="J196" s="990">
        <v>11</v>
      </c>
      <c r="K196" s="988"/>
      <c r="M196" s="309" t="str">
        <f t="shared" si="17"/>
        <v>〇</v>
      </c>
      <c r="O196" s="117"/>
      <c r="T196" s="332"/>
      <c r="U196" s="333"/>
    </row>
    <row r="197" spans="1:21" ht="14.25" thickBot="1">
      <c r="A197" s="288">
        <v>197</v>
      </c>
      <c r="C197" s="311"/>
      <c r="D197" s="311"/>
      <c r="E197" s="311"/>
      <c r="F197" s="892"/>
      <c r="G197" s="914"/>
      <c r="H197" s="940" t="s">
        <v>618</v>
      </c>
      <c r="I197" s="980" t="s">
        <v>1228</v>
      </c>
      <c r="J197" s="990">
        <v>4</v>
      </c>
      <c r="K197" s="939"/>
      <c r="M197" s="309" t="str">
        <f t="shared" si="17"/>
        <v>〇</v>
      </c>
      <c r="O197" s="117"/>
      <c r="T197" s="332"/>
      <c r="U197" s="333"/>
    </row>
    <row r="198" spans="1:21" ht="14.25" thickBot="1">
      <c r="A198" s="288">
        <v>198</v>
      </c>
      <c r="C198" s="311"/>
      <c r="D198" s="324"/>
      <c r="E198" s="324"/>
      <c r="F198" s="896"/>
      <c r="G198" s="897"/>
      <c r="H198" s="997" t="s">
        <v>619</v>
      </c>
      <c r="I198" s="951" t="s">
        <v>1228</v>
      </c>
      <c r="J198" s="990">
        <v>1</v>
      </c>
      <c r="K198" s="982"/>
      <c r="M198" s="309" t="str">
        <f t="shared" si="17"/>
        <v>〇</v>
      </c>
      <c r="O198" s="117"/>
      <c r="T198" s="332"/>
      <c r="U198" s="333"/>
    </row>
    <row r="199" spans="1:21" ht="14.25" thickBot="1">
      <c r="A199" s="288">
        <v>199</v>
      </c>
      <c r="C199" s="311"/>
      <c r="D199" s="312" t="s">
        <v>620</v>
      </c>
      <c r="E199" s="313" t="s">
        <v>621</v>
      </c>
      <c r="F199" s="945"/>
      <c r="G199" s="945"/>
      <c r="H199" s="946"/>
      <c r="I199" s="993"/>
      <c r="J199" s="1112"/>
      <c r="K199" s="994"/>
      <c r="O199" s="117"/>
    </row>
    <row r="200" spans="1:21" ht="14.25" thickBot="1">
      <c r="A200" s="288">
        <v>200</v>
      </c>
      <c r="C200" s="311"/>
      <c r="D200" s="892"/>
      <c r="E200" s="888" t="s">
        <v>1302</v>
      </c>
      <c r="F200" s="890"/>
      <c r="G200" s="890"/>
      <c r="H200" s="895" t="s">
        <v>622</v>
      </c>
      <c r="I200" s="953" t="s">
        <v>1228</v>
      </c>
      <c r="J200" s="970" t="s">
        <v>1767</v>
      </c>
      <c r="K200" s="986" t="s">
        <v>623</v>
      </c>
      <c r="M200" s="309" t="str">
        <f t="shared" si="17"/>
        <v>〇</v>
      </c>
      <c r="O200" s="117"/>
    </row>
    <row r="201" spans="1:21" ht="27.75" thickBot="1">
      <c r="A201" s="288">
        <v>201</v>
      </c>
      <c r="C201" s="311"/>
      <c r="D201" s="892"/>
      <c r="E201" s="888" t="s">
        <v>1303</v>
      </c>
      <c r="F201" s="890"/>
      <c r="G201" s="890"/>
      <c r="H201" s="895" t="s">
        <v>624</v>
      </c>
      <c r="I201" s="953" t="s">
        <v>1306</v>
      </c>
      <c r="J201" s="970" t="s">
        <v>1767</v>
      </c>
      <c r="K201" s="986"/>
      <c r="M201" s="309" t="str">
        <f t="shared" si="17"/>
        <v>〇</v>
      </c>
      <c r="O201" s="117"/>
    </row>
    <row r="202" spans="1:21" ht="14.25" thickBot="1">
      <c r="A202" s="288">
        <v>202</v>
      </c>
      <c r="C202" s="311"/>
      <c r="D202" s="892"/>
      <c r="E202" s="1045"/>
      <c r="F202" s="1015"/>
      <c r="G202" s="1015"/>
      <c r="H202" s="898" t="s">
        <v>625</v>
      </c>
      <c r="I202" s="965" t="s">
        <v>1228</v>
      </c>
      <c r="J202" s="970" t="s">
        <v>1780</v>
      </c>
      <c r="K202" s="982"/>
      <c r="M202" s="309" t="str">
        <f t="shared" si="17"/>
        <v>〇</v>
      </c>
      <c r="O202" s="117"/>
    </row>
    <row r="203" spans="1:21" ht="27.75" thickBot="1">
      <c r="A203" s="288">
        <v>203</v>
      </c>
      <c r="C203" s="311"/>
      <c r="D203" s="892"/>
      <c r="E203" s="1064" t="s">
        <v>1304</v>
      </c>
      <c r="F203" s="1016"/>
      <c r="G203" s="1016"/>
      <c r="H203" s="908" t="s">
        <v>626</v>
      </c>
      <c r="I203" s="952" t="s">
        <v>1227</v>
      </c>
      <c r="J203" s="970" t="s">
        <v>1767</v>
      </c>
      <c r="K203" s="971"/>
      <c r="M203" s="309" t="str">
        <f t="shared" ref="M203" si="18">+IF(I203="A",IF(ISBLANK(J203),"未入力あり",IF(J203="はい","○","×")),"")</f>
        <v>○</v>
      </c>
      <c r="O203" s="117"/>
    </row>
    <row r="204" spans="1:21" ht="14.25" thickBot="1">
      <c r="A204" s="288">
        <v>204</v>
      </c>
      <c r="C204" s="311"/>
      <c r="D204" s="892"/>
      <c r="E204" s="1045" t="s">
        <v>1305</v>
      </c>
      <c r="F204" s="1015"/>
      <c r="G204" s="1015"/>
      <c r="H204" s="938" t="s">
        <v>627</v>
      </c>
      <c r="I204" s="978" t="s">
        <v>1306</v>
      </c>
      <c r="J204" s="970" t="s">
        <v>1780</v>
      </c>
      <c r="K204" s="979" t="s">
        <v>628</v>
      </c>
      <c r="M204" s="309" t="str">
        <f t="shared" si="17"/>
        <v>〇</v>
      </c>
      <c r="O204" s="117"/>
    </row>
    <row r="205" spans="1:21" ht="14.25" thickBot="1">
      <c r="A205" s="288">
        <v>205</v>
      </c>
      <c r="C205" s="311"/>
      <c r="D205" s="892"/>
      <c r="E205" s="1045"/>
      <c r="F205" s="1015"/>
      <c r="G205" s="1015"/>
      <c r="H205" s="931" t="s">
        <v>1569</v>
      </c>
      <c r="I205" s="967" t="s">
        <v>1306</v>
      </c>
      <c r="J205" s="970" t="s">
        <v>1780</v>
      </c>
      <c r="K205" s="939"/>
      <c r="M205" s="309" t="str">
        <f t="shared" si="17"/>
        <v>〇</v>
      </c>
      <c r="O205" s="117"/>
    </row>
    <row r="206" spans="1:21" ht="14.25" thickBot="1">
      <c r="A206" s="288">
        <v>206</v>
      </c>
      <c r="C206" s="311"/>
      <c r="D206" s="892"/>
      <c r="E206" s="1045"/>
      <c r="F206" s="1015"/>
      <c r="G206" s="1015"/>
      <c r="H206" s="940" t="s">
        <v>629</v>
      </c>
      <c r="I206" s="967" t="s">
        <v>533</v>
      </c>
      <c r="J206" s="970" t="s">
        <v>1767</v>
      </c>
      <c r="K206" s="939"/>
      <c r="M206" s="309" t="str">
        <f t="shared" si="17"/>
        <v>〇</v>
      </c>
      <c r="O206" s="117"/>
    </row>
    <row r="207" spans="1:21" ht="14.25" thickBot="1">
      <c r="A207" s="288">
        <v>207</v>
      </c>
      <c r="C207" s="311"/>
      <c r="D207" s="311"/>
      <c r="E207" s="366"/>
      <c r="F207" s="1015"/>
      <c r="G207" s="1015"/>
      <c r="H207" s="940" t="s">
        <v>630</v>
      </c>
      <c r="I207" s="967" t="s">
        <v>533</v>
      </c>
      <c r="J207" s="970" t="s">
        <v>1767</v>
      </c>
      <c r="K207" s="939"/>
      <c r="M207" s="309" t="str">
        <f t="shared" si="17"/>
        <v>〇</v>
      </c>
      <c r="O207" s="117"/>
    </row>
    <row r="208" spans="1:21" ht="41.25" thickBot="1">
      <c r="A208" s="288">
        <v>208</v>
      </c>
      <c r="C208" s="311"/>
      <c r="D208" s="311"/>
      <c r="E208" s="366"/>
      <c r="F208" s="1015"/>
      <c r="G208" s="1015"/>
      <c r="H208" s="938" t="s">
        <v>631</v>
      </c>
      <c r="I208" s="978" t="str">
        <f>IF(AND(J206="はい",J207="はい"),"-","B")</f>
        <v>-</v>
      </c>
      <c r="J208" s="970" t="s">
        <v>1780</v>
      </c>
      <c r="K208" s="979" t="s">
        <v>1606</v>
      </c>
      <c r="M208" s="309" t="str">
        <f t="shared" si="17"/>
        <v>〇</v>
      </c>
      <c r="O208" s="117"/>
    </row>
    <row r="209" spans="1:21" ht="14.25" thickBot="1">
      <c r="A209" s="288">
        <v>209</v>
      </c>
      <c r="C209" s="947">
        <v>2</v>
      </c>
      <c r="D209" s="1017" t="s">
        <v>632</v>
      </c>
      <c r="E209" s="1018"/>
      <c r="F209" s="1018"/>
      <c r="G209" s="1018"/>
      <c r="H209" s="1019"/>
      <c r="I209" s="306"/>
      <c r="J209" s="1115"/>
      <c r="K209" s="307"/>
      <c r="O209" s="117"/>
    </row>
    <row r="210" spans="1:21" ht="14.25" thickBot="1">
      <c r="A210" s="288">
        <v>210</v>
      </c>
      <c r="C210" s="892"/>
      <c r="D210" s="1020" t="s">
        <v>509</v>
      </c>
      <c r="E210" s="944"/>
      <c r="F210" s="945"/>
      <c r="G210" s="945"/>
      <c r="H210" s="946"/>
      <c r="I210" s="316"/>
      <c r="J210" s="1111"/>
      <c r="K210" s="317"/>
      <c r="O210" s="117"/>
    </row>
    <row r="211" spans="1:21" ht="14.25" thickBot="1">
      <c r="A211" s="288">
        <v>211</v>
      </c>
      <c r="C211" s="892"/>
      <c r="D211" s="892"/>
      <c r="E211" s="909" t="s">
        <v>1742</v>
      </c>
      <c r="F211" s="910"/>
      <c r="G211" s="911"/>
      <c r="H211" s="998"/>
      <c r="I211" s="323" t="s">
        <v>1227</v>
      </c>
      <c r="J211" s="66" t="s">
        <v>1767</v>
      </c>
      <c r="K211" s="308"/>
      <c r="M211" s="309" t="str">
        <f t="shared" ref="M211" si="19">+IF(I211="A",IF(ISBLANK(J211),"未入力あり",IF(J211="はい","○","×")),"")</f>
        <v>○</v>
      </c>
      <c r="O211" s="117"/>
    </row>
    <row r="212" spans="1:21" ht="32.25" customHeight="1" thickBot="1">
      <c r="A212" s="288">
        <v>212</v>
      </c>
      <c r="C212" s="892"/>
      <c r="D212" s="892"/>
      <c r="E212" s="892"/>
      <c r="F212" s="926" t="s">
        <v>1307</v>
      </c>
      <c r="G212" s="1021"/>
      <c r="H212" s="1022" t="s">
        <v>1570</v>
      </c>
      <c r="I212" s="334" t="s">
        <v>1227</v>
      </c>
      <c r="J212" s="287">
        <v>862</v>
      </c>
      <c r="K212" s="335" t="s">
        <v>633</v>
      </c>
      <c r="M212" s="309" t="str">
        <f>+IF(I212="A",IF(ISBLANK(J212),"未入力あり",IF(J212&gt;=200,"○","×")),"")</f>
        <v>○</v>
      </c>
      <c r="O212" s="117"/>
      <c r="T212" s="332"/>
      <c r="U212" s="332"/>
    </row>
    <row r="213" spans="1:21" ht="46.5" customHeight="1" thickBot="1">
      <c r="A213" s="288">
        <v>213</v>
      </c>
      <c r="C213" s="892"/>
      <c r="D213" s="892"/>
      <c r="E213" s="892"/>
      <c r="F213" s="926" t="s">
        <v>1308</v>
      </c>
      <c r="G213" s="1021"/>
      <c r="H213" s="1022" t="s">
        <v>1571</v>
      </c>
      <c r="I213" s="334" t="s">
        <v>1227</v>
      </c>
      <c r="J213" s="287">
        <v>414</v>
      </c>
      <c r="K213" s="335" t="s">
        <v>634</v>
      </c>
      <c r="M213" s="309" t="str">
        <f t="shared" ref="M213" si="20">+IF(I213="A",IF(ISBLANK(J213),"未入力あり",IF(J213&gt;=200,"○","×")),"")</f>
        <v>○</v>
      </c>
      <c r="O213" s="117"/>
      <c r="T213" s="332"/>
      <c r="U213" s="332"/>
    </row>
    <row r="214" spans="1:21" ht="81.75" thickBot="1">
      <c r="A214" s="288">
        <v>214</v>
      </c>
      <c r="C214" s="892"/>
      <c r="D214" s="892"/>
      <c r="E214" s="892"/>
      <c r="F214" s="893" t="s">
        <v>1309</v>
      </c>
      <c r="G214" s="918"/>
      <c r="H214" s="1022" t="s">
        <v>1572</v>
      </c>
      <c r="I214" s="323" t="s">
        <v>1227</v>
      </c>
      <c r="J214" s="287">
        <v>876</v>
      </c>
      <c r="K214" s="308" t="s">
        <v>1760</v>
      </c>
      <c r="M214" s="309" t="str">
        <f>+IF(I214="A",IF(ISBLANK(J214),"未入力あり",IF(J214&gt;=400,"○","×")),"")</f>
        <v>○</v>
      </c>
      <c r="O214" s="117"/>
      <c r="T214" s="332"/>
      <c r="U214" s="332"/>
    </row>
    <row r="215" spans="1:21" ht="45.75" customHeight="1" thickBot="1">
      <c r="A215" s="288">
        <v>215</v>
      </c>
      <c r="C215" s="892"/>
      <c r="D215" s="892"/>
      <c r="E215" s="892"/>
      <c r="F215" s="896"/>
      <c r="G215" s="905"/>
      <c r="H215" s="1023" t="s">
        <v>1573</v>
      </c>
      <c r="I215" s="336" t="s">
        <v>533</v>
      </c>
      <c r="J215" s="287">
        <v>649</v>
      </c>
      <c r="K215" s="308"/>
      <c r="M215" s="309" t="str">
        <f t="shared" ref="M215:M217" si="21">IF(ISBLANK(J215),"未入力あり","〇")</f>
        <v>〇</v>
      </c>
      <c r="O215" s="117"/>
      <c r="T215" s="332"/>
      <c r="U215" s="333"/>
    </row>
    <row r="216" spans="1:21" ht="27.75" thickBot="1">
      <c r="A216" s="288">
        <v>216</v>
      </c>
      <c r="C216" s="892"/>
      <c r="D216" s="892"/>
      <c r="E216" s="892"/>
      <c r="F216" s="926" t="s">
        <v>1310</v>
      </c>
      <c r="G216" s="1021"/>
      <c r="H216" s="1022" t="s">
        <v>1574</v>
      </c>
      <c r="I216" s="334" t="s">
        <v>1227</v>
      </c>
      <c r="J216" s="287">
        <v>187</v>
      </c>
      <c r="K216" s="335" t="s">
        <v>635</v>
      </c>
      <c r="M216" s="309" t="str">
        <f>+IF(I216="A",IF(ISBLANK(J216),"未入力あり",IF(J216&gt;=35,"○","×")),"")</f>
        <v>○</v>
      </c>
      <c r="O216" s="117"/>
      <c r="T216" s="332"/>
      <c r="U216" s="332"/>
    </row>
    <row r="217" spans="1:21" ht="14.25" thickBot="1">
      <c r="A217" s="288">
        <v>217</v>
      </c>
      <c r="C217" s="896"/>
      <c r="D217" s="896"/>
      <c r="E217" s="896"/>
      <c r="F217" s="1024"/>
      <c r="G217" s="1025"/>
      <c r="H217" s="1026" t="s">
        <v>636</v>
      </c>
      <c r="I217" s="965" t="s">
        <v>1268</v>
      </c>
      <c r="J217" s="874">
        <v>2</v>
      </c>
      <c r="K217" s="310" t="s">
        <v>637</v>
      </c>
      <c r="M217" s="309" t="str">
        <f t="shared" si="21"/>
        <v>〇</v>
      </c>
      <c r="O217" s="118"/>
    </row>
    <row r="218" spans="1:21" ht="14.25" thickBot="1">
      <c r="A218" s="288">
        <v>218</v>
      </c>
      <c r="C218" s="947">
        <v>3</v>
      </c>
      <c r="D218" s="1017" t="s">
        <v>638</v>
      </c>
      <c r="E218" s="1018"/>
      <c r="F218" s="1018"/>
      <c r="G218" s="1018"/>
      <c r="H218" s="1019"/>
      <c r="I218" s="1027"/>
      <c r="J218" s="1115"/>
      <c r="K218" s="307"/>
      <c r="O218" s="117"/>
    </row>
    <row r="219" spans="1:21" ht="14.25" thickBot="1">
      <c r="A219" s="288">
        <v>219</v>
      </c>
      <c r="C219" s="892"/>
      <c r="D219" s="1028" t="s">
        <v>639</v>
      </c>
      <c r="E219" s="945"/>
      <c r="F219" s="945"/>
      <c r="G219" s="945"/>
      <c r="H219" s="899" t="s">
        <v>1575</v>
      </c>
      <c r="I219" s="950" t="s">
        <v>1227</v>
      </c>
      <c r="J219" s="66" t="s">
        <v>1767</v>
      </c>
      <c r="K219" s="327"/>
      <c r="M219" s="309" t="str">
        <f t="shared" ref="M219:M225" si="22">+IF(I219="A",IF(ISBLANK(J219),"未入力あり",IF(J219="はい","○","×")),"")</f>
        <v>○</v>
      </c>
      <c r="O219" s="117"/>
    </row>
    <row r="220" spans="1:21" ht="14.25" thickBot="1">
      <c r="A220" s="288">
        <v>220</v>
      </c>
      <c r="C220" s="892"/>
      <c r="D220" s="1029"/>
      <c r="E220" s="1030"/>
      <c r="F220" s="1030"/>
      <c r="G220" s="1030"/>
      <c r="H220" s="931" t="s">
        <v>640</v>
      </c>
      <c r="I220" s="967" t="s">
        <v>1227</v>
      </c>
      <c r="J220" s="66" t="s">
        <v>1767</v>
      </c>
      <c r="K220" s="346"/>
      <c r="M220" s="309" t="str">
        <f t="shared" si="22"/>
        <v>○</v>
      </c>
      <c r="O220" s="117"/>
    </row>
    <row r="221" spans="1:21" ht="14.25" thickBot="1">
      <c r="A221" s="288">
        <v>221</v>
      </c>
      <c r="C221" s="892"/>
      <c r="D221" s="1029"/>
      <c r="E221" s="1030"/>
      <c r="F221" s="1030"/>
      <c r="G221" s="1030"/>
      <c r="H221" s="898" t="s">
        <v>641</v>
      </c>
      <c r="I221" s="965" t="s">
        <v>1227</v>
      </c>
      <c r="J221" s="66" t="s">
        <v>1767</v>
      </c>
      <c r="K221" s="310"/>
      <c r="M221" s="309" t="str">
        <f t="shared" si="22"/>
        <v>○</v>
      </c>
      <c r="O221" s="117"/>
    </row>
    <row r="222" spans="1:21" ht="27.75" thickBot="1">
      <c r="A222" s="288">
        <v>222</v>
      </c>
      <c r="C222" s="892"/>
      <c r="D222" s="1028" t="s">
        <v>642</v>
      </c>
      <c r="E222" s="945"/>
      <c r="F222" s="945"/>
      <c r="G222" s="945"/>
      <c r="H222" s="895" t="s">
        <v>643</v>
      </c>
      <c r="I222" s="953" t="s">
        <v>1227</v>
      </c>
      <c r="J222" s="66" t="s">
        <v>1767</v>
      </c>
      <c r="K222" s="308"/>
      <c r="M222" s="309" t="str">
        <f t="shared" si="22"/>
        <v>○</v>
      </c>
      <c r="O222" s="117"/>
    </row>
    <row r="223" spans="1:21" ht="48" customHeight="1" thickBot="1">
      <c r="A223" s="288">
        <v>223</v>
      </c>
      <c r="C223" s="892"/>
      <c r="D223" s="1028" t="s">
        <v>644</v>
      </c>
      <c r="E223" s="945"/>
      <c r="F223" s="945"/>
      <c r="G223" s="945"/>
      <c r="H223" s="895" t="s">
        <v>1311</v>
      </c>
      <c r="I223" s="992" t="s">
        <v>1227</v>
      </c>
      <c r="J223" s="66" t="s">
        <v>1767</v>
      </c>
      <c r="K223" s="830"/>
      <c r="M223" s="309" t="str">
        <f t="shared" si="22"/>
        <v>○</v>
      </c>
      <c r="O223" s="117"/>
    </row>
    <row r="224" spans="1:21" ht="22.5" customHeight="1" thickBot="1">
      <c r="A224" s="288">
        <v>224</v>
      </c>
      <c r="C224" s="892"/>
      <c r="D224" s="1029"/>
      <c r="E224" s="1030"/>
      <c r="F224" s="1030"/>
      <c r="G224" s="1030"/>
      <c r="H224" s="931" t="s">
        <v>1313</v>
      </c>
      <c r="I224" s="980" t="s">
        <v>1268</v>
      </c>
      <c r="J224" s="66" t="s">
        <v>1767</v>
      </c>
      <c r="K224" s="834"/>
      <c r="M224" s="309" t="str">
        <f t="shared" ref="M224:M230" si="23">IF(ISBLANK(J224),"未入力あり","〇")</f>
        <v>〇</v>
      </c>
      <c r="O224" s="117"/>
    </row>
    <row r="225" spans="1:21" ht="14.25" thickBot="1">
      <c r="A225" s="288">
        <v>225</v>
      </c>
      <c r="C225" s="892"/>
      <c r="D225" s="1029"/>
      <c r="E225" s="1030"/>
      <c r="F225" s="1030"/>
      <c r="G225" s="1030"/>
      <c r="H225" s="1193" t="s">
        <v>645</v>
      </c>
      <c r="I225" s="978" t="s">
        <v>1227</v>
      </c>
      <c r="J225" s="66" t="s">
        <v>1767</v>
      </c>
      <c r="K225" s="344"/>
      <c r="M225" s="309" t="str">
        <f t="shared" si="22"/>
        <v>○</v>
      </c>
      <c r="O225" s="117"/>
      <c r="T225" s="332"/>
      <c r="U225" s="332"/>
    </row>
    <row r="226" spans="1:21" ht="14.25" thickBot="1">
      <c r="A226" s="288">
        <v>226</v>
      </c>
      <c r="C226" s="892"/>
      <c r="D226" s="1029"/>
      <c r="E226" s="1030"/>
      <c r="F226" s="1030"/>
      <c r="G226" s="1030"/>
      <c r="H226" s="1194" t="s">
        <v>1743</v>
      </c>
      <c r="I226" s="1032" t="s">
        <v>533</v>
      </c>
      <c r="J226" s="287">
        <v>14</v>
      </c>
      <c r="K226" s="372"/>
      <c r="M226" s="309" t="str">
        <f t="shared" si="23"/>
        <v>〇</v>
      </c>
      <c r="O226" s="117"/>
      <c r="T226" s="332"/>
      <c r="U226" s="333"/>
    </row>
    <row r="227" spans="1:21" ht="14.25" thickBot="1">
      <c r="A227" s="288">
        <v>227</v>
      </c>
      <c r="C227" s="892"/>
      <c r="D227" s="1029"/>
      <c r="E227" s="1030"/>
      <c r="F227" s="1030"/>
      <c r="G227" s="1030"/>
      <c r="H227" s="921" t="s">
        <v>646</v>
      </c>
      <c r="I227" s="961" t="s">
        <v>533</v>
      </c>
      <c r="J227" s="287">
        <v>6</v>
      </c>
      <c r="K227" s="340"/>
      <c r="M227" s="309" t="str">
        <f t="shared" si="23"/>
        <v>〇</v>
      </c>
      <c r="O227" s="117"/>
      <c r="T227" s="332"/>
      <c r="U227" s="332"/>
    </row>
    <row r="228" spans="1:21" ht="14.25" thickBot="1">
      <c r="A228" s="288">
        <v>228</v>
      </c>
      <c r="C228" s="892"/>
      <c r="D228" s="1029"/>
      <c r="E228" s="1030"/>
      <c r="F228" s="1030"/>
      <c r="G228" s="1030"/>
      <c r="H228" s="1033" t="s">
        <v>647</v>
      </c>
      <c r="I228" s="1034" t="s">
        <v>533</v>
      </c>
      <c r="J228" s="373">
        <f>+IFERROR(J227/J226,"")</f>
        <v>0.42857142857142855</v>
      </c>
      <c r="K228" s="351"/>
      <c r="O228" s="117"/>
      <c r="T228" s="332"/>
      <c r="U228" s="332"/>
    </row>
    <row r="229" spans="1:21" ht="14.25" thickBot="1">
      <c r="A229" s="288">
        <v>229</v>
      </c>
      <c r="C229" s="892"/>
      <c r="D229" s="1029"/>
      <c r="E229" s="1030"/>
      <c r="F229" s="1030"/>
      <c r="G229" s="1030"/>
      <c r="H229" s="1031" t="s">
        <v>648</v>
      </c>
      <c r="I229" s="1032" t="s">
        <v>533</v>
      </c>
      <c r="J229" s="287">
        <v>72</v>
      </c>
      <c r="K229" s="372"/>
      <c r="M229" s="309" t="str">
        <f t="shared" si="23"/>
        <v>〇</v>
      </c>
      <c r="O229" s="117"/>
      <c r="T229" s="332"/>
      <c r="U229" s="332"/>
    </row>
    <row r="230" spans="1:21" ht="14.25" thickBot="1">
      <c r="A230" s="288">
        <v>230</v>
      </c>
      <c r="C230" s="892"/>
      <c r="D230" s="1029"/>
      <c r="E230" s="1030"/>
      <c r="F230" s="1030"/>
      <c r="G230" s="1030"/>
      <c r="H230" s="921" t="s">
        <v>646</v>
      </c>
      <c r="I230" s="961" t="s">
        <v>533</v>
      </c>
      <c r="J230" s="287">
        <v>67</v>
      </c>
      <c r="K230" s="340"/>
      <c r="M230" s="309" t="str">
        <f t="shared" si="23"/>
        <v>〇</v>
      </c>
      <c r="O230" s="117"/>
      <c r="T230" s="332"/>
      <c r="U230" s="332"/>
    </row>
    <row r="231" spans="1:21" ht="14.25" thickBot="1">
      <c r="A231" s="288">
        <v>231</v>
      </c>
      <c r="C231" s="892"/>
      <c r="D231" s="1029"/>
      <c r="E231" s="1030"/>
      <c r="F231" s="1030"/>
      <c r="G231" s="1030"/>
      <c r="H231" s="1033" t="s">
        <v>647</v>
      </c>
      <c r="I231" s="1034" t="s">
        <v>533</v>
      </c>
      <c r="J231" s="373">
        <f>+IFERROR(J230/J229,"")</f>
        <v>0.93055555555555558</v>
      </c>
      <c r="K231" s="351"/>
      <c r="O231" s="117"/>
      <c r="T231" s="332"/>
      <c r="U231" s="332"/>
    </row>
    <row r="232" spans="1:21" ht="14.25" thickBot="1">
      <c r="A232" s="288">
        <v>232</v>
      </c>
      <c r="C232" s="892"/>
      <c r="D232" s="1029"/>
      <c r="E232" s="1030"/>
      <c r="F232" s="1030"/>
      <c r="G232" s="1030"/>
      <c r="H232" s="931" t="s">
        <v>649</v>
      </c>
      <c r="I232" s="978" t="s">
        <v>1227</v>
      </c>
      <c r="J232" s="66" t="s">
        <v>1767</v>
      </c>
      <c r="K232" s="344"/>
      <c r="M232" s="309" t="str">
        <f t="shared" ref="M232:M238" si="24">+IF(I232="A",IF(ISBLANK(J232),"未入力あり",IF(J232="はい","○","×")),"")</f>
        <v>○</v>
      </c>
      <c r="O232" s="117"/>
    </row>
    <row r="233" spans="1:21" ht="27.75" thickBot="1">
      <c r="A233" s="288">
        <v>233</v>
      </c>
      <c r="C233" s="892"/>
      <c r="D233" s="1029"/>
      <c r="E233" s="1030"/>
      <c r="F233" s="1030"/>
      <c r="G233" s="1030"/>
      <c r="H233" s="940" t="s">
        <v>1312</v>
      </c>
      <c r="I233" s="980" t="s">
        <v>1268</v>
      </c>
      <c r="J233" s="99" t="s">
        <v>1834</v>
      </c>
      <c r="K233" s="344"/>
      <c r="M233" s="309" t="str">
        <f t="shared" ref="M233" si="25">IF(ISBLANK(J233),"未入力あり","〇")</f>
        <v>〇</v>
      </c>
      <c r="O233" s="117"/>
    </row>
    <row r="234" spans="1:21" ht="14.25" thickBot="1">
      <c r="A234" s="288">
        <v>234</v>
      </c>
      <c r="C234" s="892"/>
      <c r="D234" s="1029"/>
      <c r="E234" s="1030"/>
      <c r="F234" s="1030"/>
      <c r="G234" s="1030"/>
      <c r="H234" s="898" t="s">
        <v>650</v>
      </c>
      <c r="I234" s="965" t="s">
        <v>1227</v>
      </c>
      <c r="J234" s="66" t="s">
        <v>1767</v>
      </c>
      <c r="K234" s="310"/>
      <c r="M234" s="309" t="str">
        <f t="shared" si="24"/>
        <v>○</v>
      </c>
      <c r="O234" s="117"/>
    </row>
    <row r="235" spans="1:21" ht="14.25" thickBot="1">
      <c r="A235" s="288">
        <v>235</v>
      </c>
      <c r="C235" s="892"/>
      <c r="D235" s="1028" t="s">
        <v>651</v>
      </c>
      <c r="E235" s="945"/>
      <c r="F235" s="945"/>
      <c r="G235" s="945"/>
      <c r="H235" s="895" t="s">
        <v>652</v>
      </c>
      <c r="I235" s="953" t="s">
        <v>1227</v>
      </c>
      <c r="J235" s="66" t="s">
        <v>1767</v>
      </c>
      <c r="K235" s="308"/>
      <c r="M235" s="309" t="str">
        <f t="shared" si="24"/>
        <v>○</v>
      </c>
      <c r="O235" s="117"/>
    </row>
    <row r="236" spans="1:21" ht="33" customHeight="1" thickBot="1">
      <c r="A236" s="288">
        <v>236</v>
      </c>
      <c r="C236" s="892"/>
      <c r="D236" s="1028" t="s">
        <v>653</v>
      </c>
      <c r="E236" s="945"/>
      <c r="F236" s="945"/>
      <c r="G236" s="1035"/>
      <c r="H236" s="1036" t="s">
        <v>1576</v>
      </c>
      <c r="I236" s="953" t="s">
        <v>1227</v>
      </c>
      <c r="J236" s="66" t="s">
        <v>1767</v>
      </c>
      <c r="K236" s="335"/>
      <c r="M236" s="309" t="str">
        <f t="shared" si="24"/>
        <v>○</v>
      </c>
      <c r="O236" s="117"/>
    </row>
    <row r="237" spans="1:21" ht="33" customHeight="1" thickBot="1">
      <c r="A237" s="288">
        <v>237</v>
      </c>
      <c r="C237" s="892"/>
      <c r="D237" s="1037"/>
      <c r="E237" s="1038"/>
      <c r="F237" s="1038"/>
      <c r="G237" s="1039"/>
      <c r="H237" s="1010" t="s">
        <v>1325</v>
      </c>
      <c r="I237" s="951" t="s">
        <v>1268</v>
      </c>
      <c r="J237" s="99" t="s">
        <v>1834</v>
      </c>
      <c r="K237" s="344"/>
      <c r="M237" s="309" t="str">
        <f t="shared" ref="M237" si="26">IF(ISBLANK(J237),"未入力あり","〇")</f>
        <v>〇</v>
      </c>
      <c r="O237" s="117"/>
    </row>
    <row r="238" spans="1:21" ht="27.75" thickBot="1">
      <c r="A238" s="288">
        <v>238</v>
      </c>
      <c r="C238" s="892"/>
      <c r="D238" s="1029" t="s">
        <v>654</v>
      </c>
      <c r="E238" s="1030"/>
      <c r="F238" s="1030"/>
      <c r="G238" s="1030"/>
      <c r="H238" s="899" t="s">
        <v>655</v>
      </c>
      <c r="I238" s="978" t="s">
        <v>1227</v>
      </c>
      <c r="J238" s="66" t="s">
        <v>1767</v>
      </c>
      <c r="K238" s="830"/>
      <c r="M238" s="309" t="str">
        <f t="shared" si="24"/>
        <v>○</v>
      </c>
      <c r="O238" s="117"/>
    </row>
    <row r="239" spans="1:21" ht="14.25" thickBot="1">
      <c r="A239" s="288">
        <v>239</v>
      </c>
      <c r="C239" s="892"/>
      <c r="D239" s="1029"/>
      <c r="E239" s="1030"/>
      <c r="F239" s="1030"/>
      <c r="G239" s="1030"/>
      <c r="H239" s="941" t="s">
        <v>656</v>
      </c>
      <c r="I239" s="1007" t="s">
        <v>1228</v>
      </c>
      <c r="J239" s="66" t="s">
        <v>1780</v>
      </c>
      <c r="K239" s="364"/>
      <c r="M239" s="309" t="str">
        <f t="shared" ref="M239:M241" si="27">IF(ISBLANK(J239),"未入力あり","〇")</f>
        <v>〇</v>
      </c>
      <c r="O239" s="117"/>
    </row>
    <row r="240" spans="1:21" ht="14.25" thickBot="1">
      <c r="A240" s="288">
        <v>240</v>
      </c>
      <c r="C240" s="892"/>
      <c r="D240" s="1029"/>
      <c r="E240" s="1030"/>
      <c r="F240" s="1030"/>
      <c r="G240" s="1040"/>
      <c r="H240" s="1195" t="s">
        <v>1744</v>
      </c>
      <c r="I240" s="962" t="s">
        <v>536</v>
      </c>
      <c r="J240" s="287">
        <v>1</v>
      </c>
      <c r="K240" s="343"/>
      <c r="M240" s="309" t="str">
        <f t="shared" si="27"/>
        <v>〇</v>
      </c>
      <c r="O240" s="117"/>
      <c r="T240" s="332"/>
      <c r="U240" s="333"/>
    </row>
    <row r="241" spans="1:21" ht="45.75" customHeight="1" thickBot="1">
      <c r="A241" s="288">
        <v>241</v>
      </c>
      <c r="C241" s="892"/>
      <c r="D241" s="1037"/>
      <c r="E241" s="1038"/>
      <c r="F241" s="1038"/>
      <c r="G241" s="1039"/>
      <c r="H241" s="1196" t="s">
        <v>1745</v>
      </c>
      <c r="I241" s="957" t="s">
        <v>536</v>
      </c>
      <c r="J241" s="99" t="s">
        <v>1872</v>
      </c>
      <c r="K241" s="337"/>
      <c r="M241" s="309" t="str">
        <f t="shared" si="27"/>
        <v>〇</v>
      </c>
      <c r="O241" s="117"/>
    </row>
    <row r="242" spans="1:21" ht="14.25" thickBot="1">
      <c r="A242" s="288">
        <v>242</v>
      </c>
      <c r="C242" s="892"/>
      <c r="D242" s="1029" t="s">
        <v>657</v>
      </c>
      <c r="E242" s="1030"/>
      <c r="F242" s="1030"/>
      <c r="G242" s="1030"/>
      <c r="H242" s="1197" t="s">
        <v>658</v>
      </c>
      <c r="I242" s="978" t="s">
        <v>1227</v>
      </c>
      <c r="J242" s="66" t="s">
        <v>1767</v>
      </c>
      <c r="K242" s="344"/>
      <c r="M242" s="309" t="str">
        <f t="shared" ref="M242" si="28">+IF(I242="A",IF(ISBLANK(J242),"未入力あり",IF(J242="はい","○","×")),"")</f>
        <v>○</v>
      </c>
      <c r="O242" s="117"/>
    </row>
    <row r="243" spans="1:21" ht="14.25" thickBot="1">
      <c r="A243" s="288">
        <v>243</v>
      </c>
      <c r="C243" s="892"/>
      <c r="D243" s="1029"/>
      <c r="E243" s="1030"/>
      <c r="F243" s="1030"/>
      <c r="G243" s="1040"/>
      <c r="H243" s="1195" t="str">
        <f>H240</f>
        <v>令和６年１月１日～12月31日の開催回数</v>
      </c>
      <c r="I243" s="962" t="s">
        <v>536</v>
      </c>
      <c r="J243" s="287">
        <v>2</v>
      </c>
      <c r="K243" s="343"/>
      <c r="M243" s="309" t="str">
        <f t="shared" ref="M243:M248" si="29">IF(ISBLANK(J243),"未入力あり","〇")</f>
        <v>〇</v>
      </c>
      <c r="O243" s="117"/>
      <c r="T243" s="332"/>
      <c r="U243" s="333"/>
    </row>
    <row r="244" spans="1:21" ht="45.75" customHeight="1" thickBot="1">
      <c r="A244" s="288">
        <v>244</v>
      </c>
      <c r="C244" s="892"/>
      <c r="D244" s="1029"/>
      <c r="E244" s="1030"/>
      <c r="F244" s="1030"/>
      <c r="G244" s="1040"/>
      <c r="H244" s="1195" t="str">
        <f>H241</f>
        <v>令和６年１月１日～12月31日の期間に実施した研修のうち、代表的な内容を一つ記載してください。</v>
      </c>
      <c r="I244" s="962" t="s">
        <v>536</v>
      </c>
      <c r="J244" s="99" t="s">
        <v>1830</v>
      </c>
      <c r="K244" s="343"/>
      <c r="M244" s="309" t="str">
        <f t="shared" si="29"/>
        <v>〇</v>
      </c>
      <c r="O244" s="117"/>
    </row>
    <row r="245" spans="1:21" ht="24.6" customHeight="1" thickBot="1">
      <c r="A245" s="288">
        <v>245</v>
      </c>
      <c r="C245" s="892"/>
      <c r="D245" s="1037"/>
      <c r="E245" s="1038"/>
      <c r="F245" s="1038"/>
      <c r="G245" s="1039"/>
      <c r="H245" s="898" t="s">
        <v>659</v>
      </c>
      <c r="I245" s="965" t="s">
        <v>1227</v>
      </c>
      <c r="J245" s="66" t="s">
        <v>1767</v>
      </c>
      <c r="K245" s="310"/>
      <c r="M245" s="309" t="str">
        <f t="shared" ref="M245" si="30">+IF(I245="A",IF(ISBLANK(J245),"未入力あり",IF(J245="はい","○","×")),"")</f>
        <v>○</v>
      </c>
      <c r="O245" s="117"/>
    </row>
    <row r="246" spans="1:21" ht="26.45" customHeight="1" thickBot="1">
      <c r="A246" s="288">
        <v>246</v>
      </c>
      <c r="C246" s="892"/>
      <c r="D246" s="1028" t="s">
        <v>660</v>
      </c>
      <c r="E246" s="945"/>
      <c r="F246" s="945"/>
      <c r="G246" s="1035"/>
      <c r="H246" s="1042" t="s">
        <v>661</v>
      </c>
      <c r="I246" s="963" t="s">
        <v>1278</v>
      </c>
      <c r="J246" s="66" t="s">
        <v>1780</v>
      </c>
      <c r="K246" s="339"/>
      <c r="M246" s="309" t="str">
        <f t="shared" si="29"/>
        <v>〇</v>
      </c>
      <c r="O246" s="117"/>
    </row>
    <row r="247" spans="1:21" ht="14.25" thickBot="1">
      <c r="A247" s="288">
        <v>247</v>
      </c>
      <c r="C247" s="892"/>
      <c r="D247" s="1029"/>
      <c r="E247" s="1030"/>
      <c r="F247" s="1030"/>
      <c r="G247" s="1040"/>
      <c r="H247" s="940" t="s">
        <v>1314</v>
      </c>
      <c r="I247" s="1043" t="s">
        <v>1268</v>
      </c>
      <c r="J247" s="66" t="s">
        <v>1767</v>
      </c>
      <c r="K247" s="830"/>
      <c r="M247" s="309" t="str">
        <f t="shared" si="29"/>
        <v>〇</v>
      </c>
      <c r="O247" s="117"/>
    </row>
    <row r="248" spans="1:21" ht="14.25" thickBot="1">
      <c r="A248" s="288">
        <v>248</v>
      </c>
      <c r="C248" s="896"/>
      <c r="D248" s="1037"/>
      <c r="E248" s="1038"/>
      <c r="F248" s="1038"/>
      <c r="G248" s="1039"/>
      <c r="H248" s="997" t="s">
        <v>1315</v>
      </c>
      <c r="I248" s="1044" t="s">
        <v>1268</v>
      </c>
      <c r="J248" s="66" t="s">
        <v>1780</v>
      </c>
      <c r="K248" s="835"/>
      <c r="M248" s="309" t="str">
        <f t="shared" si="29"/>
        <v>〇</v>
      </c>
      <c r="O248" s="117"/>
    </row>
    <row r="249" spans="1:21" ht="14.25" thickBot="1">
      <c r="A249" s="288">
        <v>249</v>
      </c>
      <c r="C249" s="947">
        <v>4</v>
      </c>
      <c r="D249" s="1017" t="s">
        <v>662</v>
      </c>
      <c r="E249" s="1018"/>
      <c r="F249" s="1018"/>
      <c r="G249" s="1018"/>
      <c r="H249" s="1019"/>
      <c r="I249" s="1027"/>
      <c r="J249" s="1115"/>
      <c r="K249" s="307"/>
      <c r="O249" s="117"/>
    </row>
    <row r="250" spans="1:21" ht="14.25" thickBot="1">
      <c r="A250" s="288">
        <v>250</v>
      </c>
      <c r="C250" s="892"/>
      <c r="D250" s="1020" t="s">
        <v>509</v>
      </c>
      <c r="E250" s="944" t="s">
        <v>663</v>
      </c>
      <c r="F250" s="945"/>
      <c r="G250" s="945"/>
      <c r="H250" s="946"/>
      <c r="I250" s="993"/>
      <c r="J250" s="1111"/>
      <c r="K250" s="317"/>
      <c r="O250" s="117"/>
    </row>
    <row r="251" spans="1:21" ht="27.75" thickBot="1">
      <c r="A251" s="288">
        <v>251</v>
      </c>
      <c r="C251" s="892"/>
      <c r="D251" s="892"/>
      <c r="E251" s="914"/>
      <c r="F251" s="914"/>
      <c r="G251" s="914"/>
      <c r="H251" s="895" t="s">
        <v>1577</v>
      </c>
      <c r="I251" s="953" t="s">
        <v>1227</v>
      </c>
      <c r="J251" s="66" t="s">
        <v>1767</v>
      </c>
      <c r="K251" s="308" t="s">
        <v>664</v>
      </c>
      <c r="M251" s="309" t="str">
        <f>+IF(I251="A",IF(ISBLANK(J251),"未入力あり",IF(J251="はい","○","×")),"")</f>
        <v>○</v>
      </c>
      <c r="O251" s="117"/>
    </row>
    <row r="252" spans="1:21" ht="14.25" thickBot="1">
      <c r="A252" s="288">
        <v>252</v>
      </c>
      <c r="C252" s="892"/>
      <c r="D252" s="892"/>
      <c r="E252" s="914"/>
      <c r="F252" s="914"/>
      <c r="G252" s="914"/>
      <c r="H252" s="931" t="s">
        <v>665</v>
      </c>
      <c r="I252" s="967" t="s">
        <v>1227</v>
      </c>
      <c r="J252" s="66" t="s">
        <v>1767</v>
      </c>
      <c r="K252" s="346"/>
      <c r="M252" s="309" t="str">
        <f t="shared" ref="M252" si="31">+IF(I252="A",IF(ISBLANK(J252),"未入力あり",IF(J252="はい","○","×")),"")</f>
        <v>○</v>
      </c>
      <c r="O252" s="117"/>
    </row>
    <row r="253" spans="1:21" ht="14.25" thickBot="1">
      <c r="A253" s="288">
        <v>253</v>
      </c>
      <c r="C253" s="892"/>
      <c r="D253" s="892"/>
      <c r="E253" s="914"/>
      <c r="F253" s="914"/>
      <c r="G253" s="914"/>
      <c r="H253" s="938" t="s">
        <v>666</v>
      </c>
      <c r="I253" s="963" t="s">
        <v>1278</v>
      </c>
      <c r="J253" s="66" t="s">
        <v>1767</v>
      </c>
      <c r="K253" s="339"/>
      <c r="M253" s="309" t="str">
        <f t="shared" ref="M253:M260" si="32">IF(ISBLANK(J253),"未入力あり","〇")</f>
        <v>〇</v>
      </c>
      <c r="O253" s="117"/>
    </row>
    <row r="254" spans="1:21" ht="32.25" customHeight="1" thickBot="1">
      <c r="A254" s="288">
        <v>254</v>
      </c>
      <c r="C254" s="892"/>
      <c r="D254" s="892"/>
      <c r="E254" s="914"/>
      <c r="F254" s="914"/>
      <c r="G254" s="914"/>
      <c r="H254" s="940" t="s">
        <v>1427</v>
      </c>
      <c r="I254" s="978" t="s">
        <v>1324</v>
      </c>
      <c r="J254" s="99" t="s">
        <v>1869</v>
      </c>
      <c r="K254" s="344"/>
      <c r="M254" s="309" t="str">
        <f t="shared" si="32"/>
        <v>〇</v>
      </c>
      <c r="O254" s="117"/>
    </row>
    <row r="255" spans="1:21" ht="14.25" thickBot="1">
      <c r="A255" s="288">
        <v>255</v>
      </c>
      <c r="C255" s="892"/>
      <c r="D255" s="892"/>
      <c r="E255" s="897"/>
      <c r="F255" s="914"/>
      <c r="G255" s="914"/>
      <c r="H255" s="922" t="s">
        <v>667</v>
      </c>
      <c r="I255" s="961" t="s">
        <v>533</v>
      </c>
      <c r="J255" s="66" t="s">
        <v>1780</v>
      </c>
      <c r="K255" s="340"/>
      <c r="M255" s="309" t="str">
        <f t="shared" si="32"/>
        <v>〇</v>
      </c>
      <c r="O255" s="117"/>
    </row>
    <row r="256" spans="1:21" ht="14.25" thickBot="1">
      <c r="A256" s="288">
        <v>256</v>
      </c>
      <c r="C256" s="892"/>
      <c r="D256" s="892"/>
      <c r="E256" s="888" t="s">
        <v>1316</v>
      </c>
      <c r="F256" s="890"/>
      <c r="G256" s="890"/>
      <c r="H256" s="895" t="s">
        <v>1478</v>
      </c>
      <c r="I256" s="953" t="s">
        <v>1227</v>
      </c>
      <c r="J256" s="66" t="s">
        <v>1767</v>
      </c>
      <c r="K256" s="830" t="s">
        <v>1480</v>
      </c>
      <c r="M256" s="309" t="str">
        <f>+IF(I256="A",IF(ISBLANK(J256),"未入力あり",IF(J256="はい","○","×")),"")</f>
        <v>○</v>
      </c>
      <c r="O256" s="117"/>
    </row>
    <row r="257" spans="1:21" ht="14.25" thickBot="1">
      <c r="A257" s="288">
        <v>257</v>
      </c>
      <c r="C257" s="892"/>
      <c r="D257" s="892"/>
      <c r="E257" s="1045"/>
      <c r="F257" s="1015"/>
      <c r="G257" s="1015"/>
      <c r="H257" s="931" t="s">
        <v>1479</v>
      </c>
      <c r="I257" s="953" t="s">
        <v>1470</v>
      </c>
      <c r="J257" s="66" t="s">
        <v>1767</v>
      </c>
      <c r="K257" s="344"/>
      <c r="M257" s="309" t="str">
        <f>IF(ISBLANK(J257),"未入力あり","〇")</f>
        <v>〇</v>
      </c>
      <c r="O257" s="117"/>
    </row>
    <row r="258" spans="1:21" ht="45" customHeight="1" thickBot="1">
      <c r="A258" s="288">
        <v>258</v>
      </c>
      <c r="C258" s="892"/>
      <c r="D258" s="892"/>
      <c r="E258" s="1045"/>
      <c r="F258" s="1015"/>
      <c r="G258" s="1015"/>
      <c r="H258" s="1046" t="s">
        <v>1578</v>
      </c>
      <c r="I258" s="950" t="str">
        <f>IF(J257="はい","C",IF(J257="いいえ","-","C／-"))</f>
        <v>C</v>
      </c>
      <c r="J258" s="66" t="s">
        <v>1767</v>
      </c>
      <c r="K258" s="340"/>
      <c r="M258" s="309" t="str">
        <f t="shared" si="32"/>
        <v>〇</v>
      </c>
      <c r="O258" s="117"/>
    </row>
    <row r="259" spans="1:21" ht="14.25" thickBot="1">
      <c r="A259" s="288">
        <v>259</v>
      </c>
      <c r="C259" s="892"/>
      <c r="D259" s="892"/>
      <c r="E259" s="1045"/>
      <c r="F259" s="1015"/>
      <c r="G259" s="1015"/>
      <c r="H259" s="1033" t="s">
        <v>1326</v>
      </c>
      <c r="I259" s="984" t="s">
        <v>1327</v>
      </c>
      <c r="J259" s="287">
        <v>1</v>
      </c>
      <c r="K259" s="837" t="s">
        <v>1481</v>
      </c>
      <c r="M259" s="309" t="str">
        <f t="shared" si="32"/>
        <v>〇</v>
      </c>
      <c r="O259" s="117"/>
    </row>
    <row r="260" spans="1:21" ht="14.25" thickBot="1">
      <c r="A260" s="288">
        <v>260</v>
      </c>
      <c r="C260" s="892"/>
      <c r="D260" s="892"/>
      <c r="E260" s="1045"/>
      <c r="F260" s="1015"/>
      <c r="G260" s="1015"/>
      <c r="H260" s="1047" t="s">
        <v>1328</v>
      </c>
      <c r="I260" s="951" t="s">
        <v>1324</v>
      </c>
      <c r="J260" s="66" t="s">
        <v>1780</v>
      </c>
      <c r="K260" s="344"/>
      <c r="M260" s="309" t="str">
        <f t="shared" si="32"/>
        <v>〇</v>
      </c>
      <c r="O260" s="117"/>
      <c r="T260" s="332"/>
      <c r="U260" s="333"/>
    </row>
    <row r="261" spans="1:21" ht="14.25" thickBot="1">
      <c r="A261" s="288">
        <v>261</v>
      </c>
      <c r="C261" s="892"/>
      <c r="D261" s="892"/>
      <c r="E261" s="888" t="s">
        <v>1317</v>
      </c>
      <c r="F261" s="890"/>
      <c r="G261" s="890"/>
      <c r="H261" s="895" t="s">
        <v>668</v>
      </c>
      <c r="I261" s="953" t="s">
        <v>1227</v>
      </c>
      <c r="J261" s="66" t="s">
        <v>1767</v>
      </c>
      <c r="K261" s="308"/>
      <c r="M261" s="309" t="str">
        <f t="shared" ref="M261:M271" si="33">+IF(I261="A",IF(ISBLANK(J261),"未入力あり",IF(J261="はい","○","×")),"")</f>
        <v>○</v>
      </c>
      <c r="O261" s="117"/>
    </row>
    <row r="262" spans="1:21" ht="36.6" customHeight="1" thickBot="1">
      <c r="A262" s="288">
        <v>262</v>
      </c>
      <c r="C262" s="892"/>
      <c r="D262" s="892"/>
      <c r="E262" s="888" t="s">
        <v>1318</v>
      </c>
      <c r="F262" s="890"/>
      <c r="G262" s="890"/>
      <c r="H262" s="895" t="s">
        <v>1579</v>
      </c>
      <c r="I262" s="953" t="s">
        <v>1227</v>
      </c>
      <c r="J262" s="66" t="s">
        <v>1767</v>
      </c>
      <c r="K262" s="308" t="s">
        <v>669</v>
      </c>
      <c r="M262" s="309" t="str">
        <f t="shared" si="33"/>
        <v>○</v>
      </c>
      <c r="O262" s="117"/>
    </row>
    <row r="263" spans="1:21" ht="18.75" customHeight="1" thickBot="1">
      <c r="A263" s="288">
        <v>263</v>
      </c>
      <c r="C263" s="892"/>
      <c r="D263" s="892"/>
      <c r="E263" s="1045"/>
      <c r="F263" s="1015"/>
      <c r="G263" s="1015"/>
      <c r="H263" s="908" t="s">
        <v>1329</v>
      </c>
      <c r="I263" s="952" t="s">
        <v>1227</v>
      </c>
      <c r="J263" s="66" t="s">
        <v>1767</v>
      </c>
      <c r="K263" s="335" t="s">
        <v>670</v>
      </c>
      <c r="M263" s="309" t="str">
        <f t="shared" si="33"/>
        <v>○</v>
      </c>
      <c r="O263" s="117"/>
    </row>
    <row r="264" spans="1:21" ht="14.25" thickBot="1">
      <c r="A264" s="288">
        <v>264</v>
      </c>
      <c r="C264" s="892"/>
      <c r="D264" s="892"/>
      <c r="E264" s="888" t="s">
        <v>1319</v>
      </c>
      <c r="F264" s="890"/>
      <c r="G264" s="890"/>
      <c r="H264" s="895" t="s">
        <v>671</v>
      </c>
      <c r="I264" s="953" t="s">
        <v>1227</v>
      </c>
      <c r="J264" s="66" t="s">
        <v>1767</v>
      </c>
      <c r="K264" s="308"/>
      <c r="M264" s="309" t="str">
        <f t="shared" si="33"/>
        <v>○</v>
      </c>
      <c r="O264" s="117"/>
    </row>
    <row r="265" spans="1:21" ht="40.5" customHeight="1" thickBot="1">
      <c r="A265" s="288">
        <v>265</v>
      </c>
      <c r="C265" s="892"/>
      <c r="D265" s="892"/>
      <c r="E265" s="1045"/>
      <c r="F265" s="893" t="s">
        <v>1330</v>
      </c>
      <c r="G265" s="894"/>
      <c r="H265" s="895" t="s">
        <v>672</v>
      </c>
      <c r="I265" s="953" t="s">
        <v>1327</v>
      </c>
      <c r="J265" s="66" t="s">
        <v>1780</v>
      </c>
      <c r="K265" s="308" t="s">
        <v>673</v>
      </c>
      <c r="M265" s="309" t="str">
        <f t="shared" ref="M265" si="34">IF(ISBLANK(J265),"未入力あり","〇")</f>
        <v>〇</v>
      </c>
      <c r="O265" s="117"/>
    </row>
    <row r="266" spans="1:21" ht="31.15" customHeight="1" thickBot="1">
      <c r="A266" s="288">
        <v>266</v>
      </c>
      <c r="C266" s="892"/>
      <c r="D266" s="892"/>
      <c r="E266" s="1045"/>
      <c r="F266" s="893" t="s">
        <v>1331</v>
      </c>
      <c r="G266" s="894"/>
      <c r="H266" s="895" t="s">
        <v>1482</v>
      </c>
      <c r="I266" s="953" t="s">
        <v>1227</v>
      </c>
      <c r="J266" s="66" t="s">
        <v>1767</v>
      </c>
      <c r="K266" s="308"/>
      <c r="M266" s="309" t="str">
        <f t="shared" si="33"/>
        <v>○</v>
      </c>
      <c r="O266" s="117"/>
    </row>
    <row r="267" spans="1:21" ht="14.25" thickBot="1">
      <c r="A267" s="288">
        <v>267</v>
      </c>
      <c r="C267" s="892"/>
      <c r="D267" s="892"/>
      <c r="E267" s="1045"/>
      <c r="F267" s="926" t="s">
        <v>1332</v>
      </c>
      <c r="G267" s="907"/>
      <c r="H267" s="908" t="s">
        <v>674</v>
      </c>
      <c r="I267" s="952" t="s">
        <v>1227</v>
      </c>
      <c r="J267" s="66" t="s">
        <v>1767</v>
      </c>
      <c r="K267" s="335"/>
      <c r="M267" s="309" t="str">
        <f t="shared" si="33"/>
        <v>○</v>
      </c>
      <c r="O267" s="117"/>
    </row>
    <row r="268" spans="1:21" ht="14.25" thickBot="1">
      <c r="A268" s="288">
        <v>268</v>
      </c>
      <c r="C268" s="892"/>
      <c r="D268" s="892"/>
      <c r="E268" s="1045"/>
      <c r="F268" s="893" t="s">
        <v>1333</v>
      </c>
      <c r="G268" s="918"/>
      <c r="H268" s="938" t="s">
        <v>675</v>
      </c>
      <c r="I268" s="978" t="s">
        <v>1227</v>
      </c>
      <c r="J268" s="66" t="s">
        <v>1767</v>
      </c>
      <c r="K268" s="830"/>
      <c r="M268" s="309" t="str">
        <f t="shared" si="33"/>
        <v>○</v>
      </c>
      <c r="O268" s="117"/>
    </row>
    <row r="269" spans="1:21" ht="24" customHeight="1" thickBot="1">
      <c r="A269" s="288">
        <v>269</v>
      </c>
      <c r="C269" s="892"/>
      <c r="D269" s="892"/>
      <c r="E269" s="1045"/>
      <c r="F269" s="892"/>
      <c r="G269" s="942"/>
      <c r="H269" s="940" t="s">
        <v>1426</v>
      </c>
      <c r="I269" s="980" t="s">
        <v>1324</v>
      </c>
      <c r="J269" s="99" t="s">
        <v>1870</v>
      </c>
      <c r="K269" s="834"/>
      <c r="M269" s="309" t="str">
        <f t="shared" ref="M269" si="35">IF(ISBLANK(J269),"未入力あり","〇")</f>
        <v>〇</v>
      </c>
      <c r="O269" s="117"/>
    </row>
    <row r="270" spans="1:21" ht="14.25" thickBot="1">
      <c r="A270" s="288">
        <v>270</v>
      </c>
      <c r="C270" s="892"/>
      <c r="D270" s="892"/>
      <c r="E270" s="1045"/>
      <c r="F270" s="896"/>
      <c r="G270" s="905"/>
      <c r="H270" s="898" t="s">
        <v>676</v>
      </c>
      <c r="I270" s="951" t="s">
        <v>1227</v>
      </c>
      <c r="J270" s="66" t="s">
        <v>1767</v>
      </c>
      <c r="K270" s="310"/>
      <c r="M270" s="309" t="str">
        <f t="shared" si="33"/>
        <v>○</v>
      </c>
      <c r="O270" s="117"/>
    </row>
    <row r="271" spans="1:21" ht="14.25" thickBot="1">
      <c r="A271" s="288">
        <v>271</v>
      </c>
      <c r="C271" s="892"/>
      <c r="D271" s="892"/>
      <c r="E271" s="1045"/>
      <c r="F271" s="892" t="s">
        <v>1334</v>
      </c>
      <c r="G271" s="914"/>
      <c r="H271" s="938" t="s">
        <v>677</v>
      </c>
      <c r="I271" s="978" t="s">
        <v>1227</v>
      </c>
      <c r="J271" s="66" t="s">
        <v>1767</v>
      </c>
      <c r="K271" s="344"/>
      <c r="M271" s="309" t="str">
        <f t="shared" si="33"/>
        <v>○</v>
      </c>
      <c r="O271" s="117"/>
    </row>
    <row r="272" spans="1:21" ht="14.25" thickBot="1">
      <c r="A272" s="288">
        <v>272</v>
      </c>
      <c r="C272" s="892"/>
      <c r="D272" s="892"/>
      <c r="E272" s="888" t="s">
        <v>1320</v>
      </c>
      <c r="F272" s="890"/>
      <c r="G272" s="890"/>
      <c r="H272" s="895" t="s">
        <v>678</v>
      </c>
      <c r="I272" s="953" t="s">
        <v>1424</v>
      </c>
      <c r="J272" s="66" t="s">
        <v>1780</v>
      </c>
      <c r="K272" s="308"/>
      <c r="M272" s="309" t="str">
        <f t="shared" ref="M272:M273" si="36">IF(ISBLANK(J272),"未入力あり","〇")</f>
        <v>〇</v>
      </c>
      <c r="O272" s="117"/>
    </row>
    <row r="273" spans="1:15" ht="27.75" thickBot="1">
      <c r="A273" s="288">
        <v>273</v>
      </c>
      <c r="C273" s="892"/>
      <c r="D273" s="892"/>
      <c r="E273" s="1024"/>
      <c r="F273" s="1001"/>
      <c r="G273" s="1001"/>
      <c r="H273" s="898" t="s">
        <v>1580</v>
      </c>
      <c r="I273" s="951" t="s">
        <v>1424</v>
      </c>
      <c r="J273" s="66" t="s">
        <v>1780</v>
      </c>
      <c r="K273" s="310"/>
      <c r="M273" s="309" t="str">
        <f t="shared" si="36"/>
        <v>〇</v>
      </c>
      <c r="O273" s="117"/>
    </row>
    <row r="274" spans="1:15" ht="27.75" thickBot="1">
      <c r="A274" s="288">
        <v>274</v>
      </c>
      <c r="C274" s="892"/>
      <c r="D274" s="892"/>
      <c r="E274" s="1024" t="s">
        <v>1321</v>
      </c>
      <c r="F274" s="1001"/>
      <c r="G274" s="1001"/>
      <c r="H274" s="927" t="s">
        <v>679</v>
      </c>
      <c r="I274" s="963" t="s">
        <v>1227</v>
      </c>
      <c r="J274" s="66" t="s">
        <v>1767</v>
      </c>
      <c r="K274" s="339"/>
      <c r="M274" s="309" t="str">
        <f t="shared" ref="M274:M277" si="37">+IF(I274="A",IF(ISBLANK(J274),"未入力あり",IF(J274="はい","○","×")),"")</f>
        <v>○</v>
      </c>
      <c r="O274" s="117"/>
    </row>
    <row r="275" spans="1:15" ht="34.5" customHeight="1" thickBot="1">
      <c r="A275" s="288">
        <v>275</v>
      </c>
      <c r="C275" s="892"/>
      <c r="D275" s="892"/>
      <c r="E275" s="1024" t="s">
        <v>1322</v>
      </c>
      <c r="F275" s="1001"/>
      <c r="G275" s="1001"/>
      <c r="H275" s="927" t="s">
        <v>1581</v>
      </c>
      <c r="I275" s="963" t="s">
        <v>1227</v>
      </c>
      <c r="J275" s="66" t="s">
        <v>1767</v>
      </c>
      <c r="K275" s="968"/>
      <c r="M275" s="309" t="str">
        <f t="shared" si="37"/>
        <v>○</v>
      </c>
      <c r="O275" s="117"/>
    </row>
    <row r="276" spans="1:15" ht="34.5" customHeight="1" thickBot="1">
      <c r="A276" s="288">
        <v>276</v>
      </c>
      <c r="C276" s="892"/>
      <c r="D276" s="892"/>
      <c r="E276" s="1045" t="s">
        <v>1323</v>
      </c>
      <c r="F276" s="1015"/>
      <c r="G276" s="1015"/>
      <c r="H276" s="938" t="s">
        <v>1582</v>
      </c>
      <c r="I276" s="978" t="s">
        <v>1227</v>
      </c>
      <c r="J276" s="66" t="s">
        <v>1767</v>
      </c>
      <c r="K276" s="344" t="s">
        <v>1607</v>
      </c>
      <c r="M276" s="309" t="str">
        <f t="shared" si="37"/>
        <v>○</v>
      </c>
      <c r="O276" s="117"/>
    </row>
    <row r="277" spans="1:15" ht="30.6" customHeight="1" thickBot="1">
      <c r="A277" s="288">
        <v>277</v>
      </c>
      <c r="C277" s="892"/>
      <c r="D277" s="892"/>
      <c r="E277" s="1045"/>
      <c r="F277" s="1015"/>
      <c r="G277" s="1015"/>
      <c r="H277" s="931" t="s">
        <v>680</v>
      </c>
      <c r="I277" s="980" t="s">
        <v>1526</v>
      </c>
      <c r="J277" s="66" t="s">
        <v>1767</v>
      </c>
      <c r="K277" s="346"/>
      <c r="M277" s="309" t="str">
        <f t="shared" si="37"/>
        <v>○</v>
      </c>
      <c r="O277" s="117"/>
    </row>
    <row r="278" spans="1:15" ht="14.25" thickBot="1">
      <c r="A278" s="288">
        <v>278</v>
      </c>
      <c r="C278" s="892"/>
      <c r="D278" s="1048"/>
      <c r="E278" s="1024"/>
      <c r="F278" s="1015"/>
      <c r="G278" s="1015"/>
      <c r="H278" s="938" t="s">
        <v>681</v>
      </c>
      <c r="I278" s="978" t="s">
        <v>1525</v>
      </c>
      <c r="J278" s="1116" t="s">
        <v>1780</v>
      </c>
      <c r="K278" s="344"/>
      <c r="M278" s="309" t="str">
        <f t="shared" ref="M278" si="38">IF(ISBLANK(J278),"未入力あり","〇")</f>
        <v>〇</v>
      </c>
      <c r="O278" s="117"/>
    </row>
    <row r="279" spans="1:15" ht="14.25" thickBot="1">
      <c r="A279" s="288">
        <v>279</v>
      </c>
      <c r="C279" s="1048"/>
      <c r="D279" s="1048"/>
      <c r="E279" s="1049" t="s">
        <v>1483</v>
      </c>
      <c r="F279" s="893"/>
      <c r="G279" s="894"/>
      <c r="H279" s="1050"/>
      <c r="I279" s="1050"/>
      <c r="J279" s="1117"/>
      <c r="K279" s="877"/>
      <c r="O279" s="117"/>
    </row>
    <row r="280" spans="1:15" ht="14.25" thickBot="1">
      <c r="A280" s="288">
        <v>280</v>
      </c>
      <c r="C280" s="1048"/>
      <c r="D280" s="1048"/>
      <c r="E280" s="1051"/>
      <c r="F280" s="897"/>
      <c r="G280" s="897"/>
      <c r="H280" s="1052" t="s">
        <v>1516</v>
      </c>
      <c r="I280" s="1052"/>
      <c r="J280" s="1118"/>
      <c r="K280" s="880"/>
      <c r="M280" s="881"/>
      <c r="O280" s="117"/>
    </row>
    <row r="281" spans="1:15" ht="14.25" customHeight="1" thickBot="1">
      <c r="A281" s="288">
        <v>281</v>
      </c>
      <c r="C281" s="873"/>
      <c r="D281" s="873"/>
      <c r="E281" s="1048"/>
      <c r="F281" s="1048" t="s">
        <v>1484</v>
      </c>
      <c r="G281" s="1053"/>
      <c r="H281" s="927" t="s">
        <v>1517</v>
      </c>
      <c r="I281" s="963" t="s">
        <v>1227</v>
      </c>
      <c r="J281" s="878" t="s">
        <v>1767</v>
      </c>
      <c r="K281" s="879"/>
      <c r="M281" s="309" t="str">
        <f>+IF(I281="A",IF(ISBLANK(J281),"未入力あり",IF(J281="はい","○","×")),"")</f>
        <v>○</v>
      </c>
      <c r="O281" s="117"/>
    </row>
    <row r="282" spans="1:15" ht="14.25" customHeight="1" thickBot="1">
      <c r="A282" s="288">
        <v>282</v>
      </c>
      <c r="C282" s="873"/>
      <c r="D282" s="873"/>
      <c r="E282" s="1048"/>
      <c r="F282" s="893" t="s">
        <v>1485</v>
      </c>
      <c r="G282" s="1036"/>
      <c r="H282" s="1036" t="s">
        <v>1518</v>
      </c>
      <c r="I282" s="963" t="s">
        <v>1227</v>
      </c>
      <c r="J282" s="66" t="s">
        <v>1767</v>
      </c>
      <c r="K282" s="875"/>
      <c r="M282" s="309" t="str">
        <f t="shared" ref="M282:M294" si="39">+IF(I282="A",IF(ISBLANK(J282),"未入力あり",IF(J282="はい","○","×")),"")</f>
        <v>○</v>
      </c>
      <c r="O282" s="117"/>
    </row>
    <row r="283" spans="1:15" ht="14.25" thickBot="1">
      <c r="A283" s="288">
        <v>283</v>
      </c>
      <c r="C283" s="873"/>
      <c r="D283" s="873"/>
      <c r="E283" s="1048"/>
      <c r="F283" s="1048"/>
      <c r="G283" s="1054" t="s">
        <v>1486</v>
      </c>
      <c r="H283" s="1054" t="s">
        <v>1519</v>
      </c>
      <c r="I283" s="963" t="s">
        <v>1227</v>
      </c>
      <c r="J283" s="66" t="s">
        <v>1767</v>
      </c>
      <c r="K283" s="875"/>
      <c r="M283" s="309" t="str">
        <f t="shared" si="39"/>
        <v>○</v>
      </c>
      <c r="O283" s="117"/>
    </row>
    <row r="284" spans="1:15" ht="14.25" thickBot="1">
      <c r="A284" s="288">
        <v>284</v>
      </c>
      <c r="C284" s="873"/>
      <c r="D284" s="873"/>
      <c r="E284" s="1048"/>
      <c r="F284" s="1048"/>
      <c r="G284" s="1054" t="s">
        <v>1487</v>
      </c>
      <c r="H284" s="1055" t="s">
        <v>1488</v>
      </c>
      <c r="I284" s="963" t="s">
        <v>1227</v>
      </c>
      <c r="J284" s="66" t="s">
        <v>1767</v>
      </c>
      <c r="K284" s="875"/>
      <c r="M284" s="309" t="str">
        <f t="shared" si="39"/>
        <v>○</v>
      </c>
      <c r="O284" s="117"/>
    </row>
    <row r="285" spans="1:15" ht="14.25" thickBot="1">
      <c r="A285" s="288">
        <v>285</v>
      </c>
      <c r="C285" s="873"/>
      <c r="D285" s="873"/>
      <c r="E285" s="1048"/>
      <c r="F285" s="1048"/>
      <c r="G285" s="1054" t="s">
        <v>1489</v>
      </c>
      <c r="H285" s="1054" t="s">
        <v>1490</v>
      </c>
      <c r="I285" s="963" t="s">
        <v>1227</v>
      </c>
      <c r="J285" s="66" t="s">
        <v>1767</v>
      </c>
      <c r="K285" s="875"/>
      <c r="M285" s="309" t="str">
        <f t="shared" si="39"/>
        <v>○</v>
      </c>
      <c r="O285" s="117"/>
    </row>
    <row r="286" spans="1:15" ht="14.25" thickBot="1">
      <c r="A286" s="288">
        <v>286</v>
      </c>
      <c r="C286" s="873"/>
      <c r="D286" s="873"/>
      <c r="E286" s="1048"/>
      <c r="F286" s="1048"/>
      <c r="G286" s="1054" t="s">
        <v>1491</v>
      </c>
      <c r="H286" s="1056" t="s">
        <v>1492</v>
      </c>
      <c r="I286" s="963" t="s">
        <v>1227</v>
      </c>
      <c r="J286" s="66" t="s">
        <v>1767</v>
      </c>
      <c r="K286" s="875"/>
      <c r="M286" s="309" t="str">
        <f t="shared" si="39"/>
        <v>○</v>
      </c>
      <c r="O286" s="117"/>
    </row>
    <row r="287" spans="1:15" ht="14.25" thickBot="1">
      <c r="A287" s="288">
        <v>287</v>
      </c>
      <c r="C287" s="873"/>
      <c r="D287" s="873"/>
      <c r="E287" s="1048"/>
      <c r="F287" s="1048"/>
      <c r="G287" s="1054" t="s">
        <v>1493</v>
      </c>
      <c r="H287" s="1056" t="s">
        <v>1494</v>
      </c>
      <c r="I287" s="963" t="s">
        <v>1227</v>
      </c>
      <c r="J287" s="66" t="s">
        <v>1767</v>
      </c>
      <c r="K287" s="875"/>
      <c r="M287" s="309" t="str">
        <f t="shared" si="39"/>
        <v>○</v>
      </c>
      <c r="O287" s="117"/>
    </row>
    <row r="288" spans="1:15" ht="14.25" thickBot="1">
      <c r="A288" s="288">
        <v>288</v>
      </c>
      <c r="C288" s="873"/>
      <c r="D288" s="873"/>
      <c r="E288" s="1048"/>
      <c r="F288" s="1048"/>
      <c r="G288" s="1054" t="s">
        <v>1495</v>
      </c>
      <c r="H288" s="1056" t="s">
        <v>1496</v>
      </c>
      <c r="I288" s="963" t="s">
        <v>1227</v>
      </c>
      <c r="J288" s="66" t="s">
        <v>1767</v>
      </c>
      <c r="K288" s="875"/>
      <c r="M288" s="309" t="str">
        <f t="shared" si="39"/>
        <v>○</v>
      </c>
      <c r="O288" s="117"/>
    </row>
    <row r="289" spans="1:15" ht="14.25" thickBot="1">
      <c r="A289" s="288">
        <v>289</v>
      </c>
      <c r="C289" s="873"/>
      <c r="D289" s="873"/>
      <c r="E289" s="1048"/>
      <c r="F289" s="1048"/>
      <c r="G289" s="1057" t="s">
        <v>1497</v>
      </c>
      <c r="H289" s="1056" t="s">
        <v>1498</v>
      </c>
      <c r="I289" s="963" t="s">
        <v>1227</v>
      </c>
      <c r="J289" s="66" t="s">
        <v>1767</v>
      </c>
      <c r="K289" s="875"/>
      <c r="M289" s="309" t="str">
        <f t="shared" si="39"/>
        <v>○</v>
      </c>
      <c r="O289" s="117"/>
    </row>
    <row r="290" spans="1:15" ht="14.25" thickBot="1">
      <c r="A290" s="288">
        <v>290</v>
      </c>
      <c r="C290" s="873"/>
      <c r="D290" s="873"/>
      <c r="E290" s="1048"/>
      <c r="F290" s="893" t="s">
        <v>1499</v>
      </c>
      <c r="G290" s="1058"/>
      <c r="H290" s="1056" t="s">
        <v>1520</v>
      </c>
      <c r="I290" s="1059"/>
      <c r="J290" s="1119"/>
      <c r="K290" s="1106"/>
      <c r="O290" s="117"/>
    </row>
    <row r="291" spans="1:15" ht="14.25" thickBot="1">
      <c r="A291" s="288">
        <v>291</v>
      </c>
      <c r="C291" s="873"/>
      <c r="D291" s="873"/>
      <c r="E291" s="1048"/>
      <c r="F291" s="1048"/>
      <c r="G291" s="1057" t="s">
        <v>1486</v>
      </c>
      <c r="H291" s="1056" t="s">
        <v>1500</v>
      </c>
      <c r="I291" s="963" t="s">
        <v>1227</v>
      </c>
      <c r="J291" s="66" t="s">
        <v>1767</v>
      </c>
      <c r="K291" s="875"/>
      <c r="M291" s="309" t="str">
        <f t="shared" si="39"/>
        <v>○</v>
      </c>
      <c r="O291" s="117"/>
    </row>
    <row r="292" spans="1:15" ht="14.25" thickBot="1">
      <c r="A292" s="288">
        <v>292</v>
      </c>
      <c r="C292" s="873"/>
      <c r="D292" s="873"/>
      <c r="E292" s="1048"/>
      <c r="F292" s="1048"/>
      <c r="G292" s="1054" t="s">
        <v>1487</v>
      </c>
      <c r="H292" s="1056" t="s">
        <v>1501</v>
      </c>
      <c r="I292" s="963" t="s">
        <v>1227</v>
      </c>
      <c r="J292" s="66" t="s">
        <v>1767</v>
      </c>
      <c r="K292" s="875"/>
      <c r="M292" s="309" t="str">
        <f t="shared" si="39"/>
        <v>○</v>
      </c>
      <c r="O292" s="117"/>
    </row>
    <row r="293" spans="1:15" ht="14.25" thickBot="1">
      <c r="A293" s="288">
        <v>293</v>
      </c>
      <c r="C293" s="873"/>
      <c r="D293" s="873"/>
      <c r="E293" s="1048"/>
      <c r="F293" s="1048"/>
      <c r="G293" s="1054" t="s">
        <v>1489</v>
      </c>
      <c r="H293" s="1056" t="s">
        <v>1502</v>
      </c>
      <c r="I293" s="963" t="s">
        <v>1227</v>
      </c>
      <c r="J293" s="66" t="s">
        <v>1767</v>
      </c>
      <c r="K293" s="875"/>
      <c r="M293" s="309" t="str">
        <f t="shared" si="39"/>
        <v>○</v>
      </c>
      <c r="O293" s="117"/>
    </row>
    <row r="294" spans="1:15" ht="14.25" thickBot="1">
      <c r="A294" s="288">
        <v>294</v>
      </c>
      <c r="C294" s="873"/>
      <c r="D294" s="873"/>
      <c r="E294" s="1048"/>
      <c r="F294" s="1048"/>
      <c r="G294" s="1054" t="s">
        <v>1491</v>
      </c>
      <c r="H294" s="1056" t="s">
        <v>1503</v>
      </c>
      <c r="I294" s="963" t="s">
        <v>1227</v>
      </c>
      <c r="J294" s="66" t="s">
        <v>1767</v>
      </c>
      <c r="K294" s="875"/>
      <c r="M294" s="309" t="str">
        <f t="shared" si="39"/>
        <v>○</v>
      </c>
      <c r="O294" s="117"/>
    </row>
    <row r="295" spans="1:15" ht="14.25" thickBot="1">
      <c r="A295" s="288">
        <v>295</v>
      </c>
      <c r="C295" s="873"/>
      <c r="D295" s="873"/>
      <c r="E295" s="1048"/>
      <c r="F295" s="1048"/>
      <c r="G295" s="1054" t="s">
        <v>1493</v>
      </c>
      <c r="H295" s="1056" t="s">
        <v>1504</v>
      </c>
      <c r="I295" s="963" t="s">
        <v>1227</v>
      </c>
      <c r="J295" s="66" t="s">
        <v>1767</v>
      </c>
      <c r="K295" s="875"/>
      <c r="M295" s="309" t="str">
        <f>+IF(I295="A",IF(ISBLANK(J295),"未入力あり",IF(J295="はい","○","×")),"")</f>
        <v>○</v>
      </c>
      <c r="O295" s="117"/>
    </row>
    <row r="296" spans="1:15" ht="14.25" thickBot="1">
      <c r="A296" s="288">
        <v>296</v>
      </c>
      <c r="C296" s="873"/>
      <c r="D296" s="873"/>
      <c r="E296" s="1048"/>
      <c r="F296" s="893" t="s">
        <v>1505</v>
      </c>
      <c r="G296" s="1060"/>
      <c r="H296" s="1061" t="s">
        <v>1506</v>
      </c>
      <c r="I296" s="1105"/>
      <c r="J296" s="1119"/>
      <c r="K296" s="1106"/>
      <c r="O296" s="117"/>
    </row>
    <row r="297" spans="1:15" ht="14.25" thickBot="1">
      <c r="A297" s="288">
        <v>297</v>
      </c>
      <c r="C297" s="873"/>
      <c r="D297" s="873"/>
      <c r="E297" s="1048"/>
      <c r="F297" s="1048"/>
      <c r="G297" s="1054" t="s">
        <v>1486</v>
      </c>
      <c r="H297" s="1054" t="s">
        <v>1507</v>
      </c>
      <c r="I297" s="963" t="s">
        <v>1227</v>
      </c>
      <c r="J297" s="66" t="s">
        <v>1767</v>
      </c>
      <c r="K297" s="875"/>
      <c r="M297" s="309" t="str">
        <f t="shared" ref="M297:M300" si="40">+IF(I297="A",IF(ISBLANK(J297),"未入力あり",IF(J297="はい","○","×")),"")</f>
        <v>○</v>
      </c>
      <c r="O297" s="117"/>
    </row>
    <row r="298" spans="1:15" ht="14.25" thickBot="1">
      <c r="A298" s="288">
        <v>298</v>
      </c>
      <c r="C298" s="873"/>
      <c r="D298" s="873"/>
      <c r="E298" s="1048"/>
      <c r="F298" s="1048"/>
      <c r="G298" s="1054" t="s">
        <v>1487</v>
      </c>
      <c r="H298" s="1054" t="s">
        <v>1508</v>
      </c>
      <c r="I298" s="963" t="s">
        <v>1227</v>
      </c>
      <c r="J298" s="66" t="s">
        <v>1767</v>
      </c>
      <c r="K298" s="875"/>
      <c r="M298" s="309" t="str">
        <f t="shared" si="40"/>
        <v>○</v>
      </c>
      <c r="O298" s="117"/>
    </row>
    <row r="299" spans="1:15" ht="14.25" thickBot="1">
      <c r="A299" s="288">
        <v>299</v>
      </c>
      <c r="C299" s="873"/>
      <c r="D299" s="873"/>
      <c r="E299" s="1048"/>
      <c r="F299" s="1048"/>
      <c r="G299" s="1054" t="s">
        <v>1489</v>
      </c>
      <c r="H299" s="1054" t="s">
        <v>1509</v>
      </c>
      <c r="I299" s="963" t="s">
        <v>1227</v>
      </c>
      <c r="J299" s="66" t="s">
        <v>1767</v>
      </c>
      <c r="K299" s="875"/>
      <c r="M299" s="309" t="str">
        <f t="shared" si="40"/>
        <v>○</v>
      </c>
      <c r="O299" s="117"/>
    </row>
    <row r="300" spans="1:15" ht="14.25" thickBot="1">
      <c r="A300" s="288">
        <v>300</v>
      </c>
      <c r="C300" s="873"/>
      <c r="D300" s="873"/>
      <c r="E300" s="1048"/>
      <c r="F300" s="1048"/>
      <c r="G300" s="1057" t="s">
        <v>1491</v>
      </c>
      <c r="H300" s="1054" t="s">
        <v>1521</v>
      </c>
      <c r="I300" s="963" t="s">
        <v>1227</v>
      </c>
      <c r="J300" s="66" t="s">
        <v>1767</v>
      </c>
      <c r="K300" s="875"/>
      <c r="M300" s="309" t="str">
        <f t="shared" si="40"/>
        <v>○</v>
      </c>
      <c r="O300" s="117"/>
    </row>
    <row r="301" spans="1:15" ht="14.25" thickBot="1">
      <c r="A301" s="288">
        <v>301</v>
      </c>
      <c r="C301" s="873"/>
      <c r="D301" s="873"/>
      <c r="E301" s="1048"/>
      <c r="F301" s="893"/>
      <c r="G301" s="1054" t="s">
        <v>1484</v>
      </c>
      <c r="H301" s="1056" t="s">
        <v>1511</v>
      </c>
      <c r="I301" s="963" t="s">
        <v>1227</v>
      </c>
      <c r="J301" s="876" t="s">
        <v>1871</v>
      </c>
      <c r="K301" s="875"/>
      <c r="M301" s="309" t="str">
        <f t="shared" ref="M301:M304" si="41">+IF(I301="A",IF(ISBLANK(J301),"未入力あり",IF(J301="どちらでもない","×","○")),"")</f>
        <v>○</v>
      </c>
      <c r="O301" s="117"/>
    </row>
    <row r="302" spans="1:15" ht="14.25" thickBot="1">
      <c r="A302" s="288">
        <v>302</v>
      </c>
      <c r="C302" s="873"/>
      <c r="D302" s="873"/>
      <c r="E302" s="1048"/>
      <c r="F302" s="1048"/>
      <c r="G302" s="1054" t="s">
        <v>1485</v>
      </c>
      <c r="H302" s="1056" t="s">
        <v>1512</v>
      </c>
      <c r="I302" s="963" t="s">
        <v>1227</v>
      </c>
      <c r="J302" s="876" t="s">
        <v>1871</v>
      </c>
      <c r="K302" s="875"/>
      <c r="M302" s="309" t="str">
        <f t="shared" si="41"/>
        <v>○</v>
      </c>
      <c r="O302" s="117"/>
    </row>
    <row r="303" spans="1:15" ht="14.25" thickBot="1">
      <c r="A303" s="288">
        <v>303</v>
      </c>
      <c r="C303" s="873"/>
      <c r="D303" s="873"/>
      <c r="E303" s="1048"/>
      <c r="F303" s="1048"/>
      <c r="G303" s="1054" t="s">
        <v>1499</v>
      </c>
      <c r="H303" s="1056" t="s">
        <v>1514</v>
      </c>
      <c r="I303" s="963" t="s">
        <v>1227</v>
      </c>
      <c r="J303" s="876" t="s">
        <v>1871</v>
      </c>
      <c r="K303" s="875"/>
      <c r="M303" s="309" t="str">
        <f t="shared" si="41"/>
        <v>○</v>
      </c>
      <c r="O303" s="117"/>
    </row>
    <row r="304" spans="1:15" ht="14.25" thickBot="1">
      <c r="A304" s="288">
        <v>304</v>
      </c>
      <c r="C304" s="873"/>
      <c r="D304" s="873"/>
      <c r="E304" s="1048"/>
      <c r="F304" s="1048"/>
      <c r="G304" s="1054" t="s">
        <v>1505</v>
      </c>
      <c r="H304" s="1056" t="s">
        <v>1513</v>
      </c>
      <c r="I304" s="963" t="s">
        <v>1227</v>
      </c>
      <c r="J304" s="876" t="s">
        <v>1871</v>
      </c>
      <c r="K304" s="875"/>
      <c r="M304" s="309" t="str">
        <f t="shared" si="41"/>
        <v>○</v>
      </c>
      <c r="O304" s="117"/>
    </row>
    <row r="305" spans="1:21" ht="14.25" thickBot="1">
      <c r="A305" s="288">
        <v>305</v>
      </c>
      <c r="C305" s="873"/>
      <c r="D305" s="1048"/>
      <c r="E305" s="896"/>
      <c r="F305" s="896"/>
      <c r="G305" s="1062" t="s">
        <v>1510</v>
      </c>
      <c r="H305" s="1063" t="s">
        <v>1515</v>
      </c>
      <c r="I305" s="963" t="s">
        <v>1227</v>
      </c>
      <c r="J305" s="876" t="s">
        <v>1871</v>
      </c>
      <c r="K305" s="875"/>
      <c r="M305" s="309" t="str">
        <f>+IF(I305="A",IF(ISBLANK(J305),"未入力あり",IF(J305="どちらでもない","×","○")),"")</f>
        <v>○</v>
      </c>
      <c r="O305" s="117"/>
    </row>
    <row r="306" spans="1:21" ht="14.25" thickBot="1">
      <c r="A306" s="288">
        <v>306</v>
      </c>
      <c r="C306" s="311"/>
      <c r="D306" s="1020" t="s">
        <v>603</v>
      </c>
      <c r="E306" s="944" t="s">
        <v>682</v>
      </c>
      <c r="F306" s="945"/>
      <c r="G306" s="945"/>
      <c r="H306" s="946"/>
      <c r="I306" s="993"/>
      <c r="J306" s="1111"/>
      <c r="K306" s="317"/>
      <c r="O306" s="117"/>
      <c r="T306" s="49" t="s">
        <v>828</v>
      </c>
    </row>
    <row r="307" spans="1:21" ht="27.75" thickBot="1">
      <c r="A307" s="288">
        <v>307</v>
      </c>
      <c r="C307" s="311"/>
      <c r="D307" s="892"/>
      <c r="E307" s="888" t="s">
        <v>1316</v>
      </c>
      <c r="F307" s="890"/>
      <c r="G307" s="890"/>
      <c r="H307" s="895" t="s">
        <v>683</v>
      </c>
      <c r="I307" s="953" t="s">
        <v>1227</v>
      </c>
      <c r="J307" s="66" t="s">
        <v>1767</v>
      </c>
      <c r="K307" s="308"/>
      <c r="M307" s="309" t="str">
        <f t="shared" ref="M307" si="42">+IF(I307="A",IF(ISBLANK(J307),"未入力あり",IF(J307="はい","○","×")),"")</f>
        <v>○</v>
      </c>
      <c r="O307" s="117"/>
    </row>
    <row r="308" spans="1:21" ht="27.75" thickBot="1">
      <c r="A308" s="288">
        <v>308</v>
      </c>
      <c r="C308" s="311"/>
      <c r="D308" s="892"/>
      <c r="E308" s="888" t="s">
        <v>1317</v>
      </c>
      <c r="F308" s="890"/>
      <c r="G308" s="890"/>
      <c r="H308" s="895" t="s">
        <v>1583</v>
      </c>
      <c r="I308" s="953" t="s">
        <v>1227</v>
      </c>
      <c r="J308" s="287">
        <v>2</v>
      </c>
      <c r="K308" s="308" t="s">
        <v>1335</v>
      </c>
      <c r="M308" s="309" t="str">
        <f t="shared" ref="M308" si="43">+IF(I308="A",IF(ISBLANK(J308),"未入力あり",IF(J308&gt;=1,"○","×")),"")</f>
        <v>○</v>
      </c>
      <c r="O308" s="117"/>
    </row>
    <row r="309" spans="1:21" ht="14.25" thickBot="1">
      <c r="A309" s="288">
        <v>309</v>
      </c>
      <c r="C309" s="311"/>
      <c r="D309" s="892"/>
      <c r="E309" s="1024"/>
      <c r="F309" s="1001"/>
      <c r="G309" s="1025"/>
      <c r="H309" s="997" t="s">
        <v>1336</v>
      </c>
      <c r="I309" s="951" t="s">
        <v>1327</v>
      </c>
      <c r="J309" s="287">
        <v>1</v>
      </c>
      <c r="K309" s="310"/>
      <c r="M309" s="309" t="str">
        <f t="shared" ref="M309" si="44">IF(ISBLANK(J309),"未入力あり","〇")</f>
        <v>〇</v>
      </c>
      <c r="O309" s="117"/>
      <c r="T309" s="332"/>
      <c r="U309" s="333"/>
    </row>
    <row r="310" spans="1:21" ht="14.25" thickBot="1">
      <c r="A310" s="288">
        <v>310</v>
      </c>
      <c r="C310" s="311"/>
      <c r="D310" s="892"/>
      <c r="E310" s="1024" t="s">
        <v>1318</v>
      </c>
      <c r="F310" s="1001"/>
      <c r="G310" s="1001"/>
      <c r="H310" s="927" t="s">
        <v>684</v>
      </c>
      <c r="I310" s="963" t="s">
        <v>1227</v>
      </c>
      <c r="J310" s="66" t="s">
        <v>1767</v>
      </c>
      <c r="K310" s="339"/>
      <c r="M310" s="309" t="str">
        <f t="shared" ref="M310:M311" si="45">+IF(I310="A",IF(ISBLANK(J310),"未入力あり",IF(J310="はい","○","×")),"")</f>
        <v>○</v>
      </c>
      <c r="O310" s="117"/>
    </row>
    <row r="311" spans="1:21" ht="14.25" thickBot="1">
      <c r="A311" s="288">
        <v>311</v>
      </c>
      <c r="C311" s="311"/>
      <c r="D311" s="896"/>
      <c r="E311" s="1064" t="s">
        <v>1319</v>
      </c>
      <c r="F311" s="1016"/>
      <c r="G311" s="1016"/>
      <c r="H311" s="908" t="s">
        <v>1584</v>
      </c>
      <c r="I311" s="952" t="s">
        <v>1227</v>
      </c>
      <c r="J311" s="66" t="s">
        <v>1767</v>
      </c>
      <c r="K311" s="335"/>
      <c r="M311" s="309" t="str">
        <f t="shared" si="45"/>
        <v>○</v>
      </c>
      <c r="O311" s="117"/>
    </row>
    <row r="312" spans="1:21" ht="14.25" thickBot="1">
      <c r="A312" s="288">
        <v>312</v>
      </c>
      <c r="C312" s="311"/>
      <c r="D312" s="1020" t="s">
        <v>620</v>
      </c>
      <c r="E312" s="944" t="s">
        <v>685</v>
      </c>
      <c r="F312" s="945"/>
      <c r="G312" s="945"/>
      <c r="H312" s="946"/>
      <c r="I312" s="993"/>
      <c r="J312" s="1111"/>
      <c r="K312" s="317"/>
      <c r="O312" s="117"/>
    </row>
    <row r="313" spans="1:21" ht="14.25" thickBot="1">
      <c r="A313" s="288">
        <v>313</v>
      </c>
      <c r="C313" s="311"/>
      <c r="D313" s="892"/>
      <c r="E313" s="888" t="s">
        <v>1316</v>
      </c>
      <c r="F313" s="890"/>
      <c r="G313" s="890"/>
      <c r="H313" s="895" t="s">
        <v>686</v>
      </c>
      <c r="I313" s="1065" t="s">
        <v>1227</v>
      </c>
      <c r="J313" s="66" t="s">
        <v>1767</v>
      </c>
      <c r="K313" s="308"/>
      <c r="M313" s="309" t="str">
        <f t="shared" ref="M313:M340" si="46">+IF(I313="A",IF(ISBLANK(J313),"未入力あり",IF(J313="はい","○","×")),"")</f>
        <v>○</v>
      </c>
      <c r="O313" s="117"/>
    </row>
    <row r="314" spans="1:21" ht="27.75" thickBot="1">
      <c r="A314" s="288">
        <v>314</v>
      </c>
      <c r="C314" s="311"/>
      <c r="D314" s="892"/>
      <c r="E314" s="1045"/>
      <c r="F314" s="1015"/>
      <c r="G314" s="1015"/>
      <c r="H314" s="940" t="s">
        <v>1426</v>
      </c>
      <c r="I314" s="1066" t="s">
        <v>1324</v>
      </c>
      <c r="J314" s="99" t="s">
        <v>1834</v>
      </c>
      <c r="K314" s="344"/>
      <c r="M314" s="309" t="str">
        <f t="shared" ref="M314:M330" si="47">IF(ISBLANK(J314),"未入力あり","〇")</f>
        <v>〇</v>
      </c>
      <c r="O314" s="117"/>
    </row>
    <row r="315" spans="1:21" ht="52.15" customHeight="1" thickBot="1">
      <c r="A315" s="288">
        <v>315</v>
      </c>
      <c r="C315" s="311"/>
      <c r="D315" s="892"/>
      <c r="E315" s="1045"/>
      <c r="F315" s="1015"/>
      <c r="G315" s="1015"/>
      <c r="H315" s="931" t="s">
        <v>1585</v>
      </c>
      <c r="I315" s="1067" t="s">
        <v>1337</v>
      </c>
      <c r="J315" s="66" t="s">
        <v>1767</v>
      </c>
      <c r="K315" s="939" t="s">
        <v>1425</v>
      </c>
      <c r="M315" s="309" t="str">
        <f t="shared" si="47"/>
        <v>〇</v>
      </c>
      <c r="O315" s="117"/>
    </row>
    <row r="316" spans="1:21" ht="14.25" thickBot="1">
      <c r="A316" s="288">
        <v>316</v>
      </c>
      <c r="B316" s="311"/>
      <c r="C316" s="311"/>
      <c r="D316" s="892"/>
      <c r="E316" s="1045"/>
      <c r="F316" s="1015"/>
      <c r="G316" s="1015"/>
      <c r="H316" s="1010" t="s">
        <v>687</v>
      </c>
      <c r="I316" s="1068" t="s">
        <v>533</v>
      </c>
      <c r="J316" s="66" t="s">
        <v>1767</v>
      </c>
      <c r="K316" s="364"/>
      <c r="M316" s="309" t="str">
        <f t="shared" si="47"/>
        <v>〇</v>
      </c>
      <c r="O316" s="117"/>
    </row>
    <row r="317" spans="1:21" ht="27.75" thickBot="1">
      <c r="A317" s="288">
        <v>317</v>
      </c>
      <c r="B317" s="311"/>
      <c r="C317" s="311"/>
      <c r="D317" s="892"/>
      <c r="E317" s="1045"/>
      <c r="F317" s="1015"/>
      <c r="G317" s="1015"/>
      <c r="H317" s="1069" t="s">
        <v>1586</v>
      </c>
      <c r="I317" s="950" t="str">
        <f>IF(J316="はい","B",IF(J316="いいえ","-","B／-"))</f>
        <v>B</v>
      </c>
      <c r="J317" s="66" t="s">
        <v>1780</v>
      </c>
      <c r="K317" s="351"/>
      <c r="M317" s="309" t="str">
        <f t="shared" si="47"/>
        <v>〇</v>
      </c>
      <c r="O317" s="117"/>
    </row>
    <row r="318" spans="1:21" ht="14.25" thickBot="1">
      <c r="A318" s="288">
        <v>318</v>
      </c>
      <c r="B318" s="311"/>
      <c r="C318" s="311"/>
      <c r="D318" s="892"/>
      <c r="E318" s="1045"/>
      <c r="F318" s="1015"/>
      <c r="G318" s="1015"/>
      <c r="H318" s="943" t="s">
        <v>1426</v>
      </c>
      <c r="I318" s="1066" t="s">
        <v>1324</v>
      </c>
      <c r="J318" s="99" t="s">
        <v>1146</v>
      </c>
      <c r="K318" s="344"/>
      <c r="M318" s="309" t="str">
        <f t="shared" si="47"/>
        <v>〇</v>
      </c>
      <c r="O318" s="117"/>
    </row>
    <row r="319" spans="1:21" ht="14.25" thickBot="1">
      <c r="A319" s="288">
        <v>319</v>
      </c>
      <c r="B319" s="311"/>
      <c r="C319" s="311"/>
      <c r="D319" s="892"/>
      <c r="E319" s="1045"/>
      <c r="F319" s="1015"/>
      <c r="G319" s="1015"/>
      <c r="H319" s="1010" t="s">
        <v>688</v>
      </c>
      <c r="I319" s="1068" t="s">
        <v>533</v>
      </c>
      <c r="J319" s="66" t="s">
        <v>1767</v>
      </c>
      <c r="K319" s="364"/>
      <c r="M319" s="309" t="str">
        <f t="shared" si="47"/>
        <v>〇</v>
      </c>
      <c r="O319" s="117"/>
    </row>
    <row r="320" spans="1:21" ht="27.75" thickBot="1">
      <c r="A320" s="288">
        <v>320</v>
      </c>
      <c r="B320" s="311"/>
      <c r="C320" s="311"/>
      <c r="D320" s="892"/>
      <c r="E320" s="1045"/>
      <c r="F320" s="1015"/>
      <c r="G320" s="1015"/>
      <c r="H320" s="1069" t="s">
        <v>1587</v>
      </c>
      <c r="I320" s="950" t="str">
        <f>IF(J319="はい","B",IF(J319="いいえ","-","B／-"))</f>
        <v>B</v>
      </c>
      <c r="J320" s="66" t="s">
        <v>1780</v>
      </c>
      <c r="K320" s="351"/>
      <c r="M320" s="309" t="str">
        <f t="shared" si="47"/>
        <v>〇</v>
      </c>
      <c r="O320" s="117"/>
    </row>
    <row r="321" spans="1:21" ht="14.25" thickBot="1">
      <c r="A321" s="288">
        <v>321</v>
      </c>
      <c r="B321" s="311"/>
      <c r="C321" s="311"/>
      <c r="D321" s="892"/>
      <c r="E321" s="1045"/>
      <c r="F321" s="1015"/>
      <c r="G321" s="1015"/>
      <c r="H321" s="943" t="s">
        <v>1426</v>
      </c>
      <c r="I321" s="1066" t="s">
        <v>1324</v>
      </c>
      <c r="J321" s="99" t="s">
        <v>1146</v>
      </c>
      <c r="K321" s="344"/>
      <c r="M321" s="309" t="str">
        <f t="shared" si="47"/>
        <v>〇</v>
      </c>
      <c r="O321" s="117"/>
    </row>
    <row r="322" spans="1:21" ht="14.25" thickBot="1">
      <c r="A322" s="288">
        <v>322</v>
      </c>
      <c r="B322" s="311"/>
      <c r="C322" s="311"/>
      <c r="D322" s="892"/>
      <c r="E322" s="1045"/>
      <c r="F322" s="1015"/>
      <c r="G322" s="367"/>
      <c r="H322" s="365" t="s">
        <v>689</v>
      </c>
      <c r="I322" s="381" t="s">
        <v>533</v>
      </c>
      <c r="J322" s="66" t="s">
        <v>1767</v>
      </c>
      <c r="K322" s="364"/>
      <c r="M322" s="309" t="str">
        <f t="shared" si="47"/>
        <v>〇</v>
      </c>
      <c r="O322" s="117"/>
    </row>
    <row r="323" spans="1:21" ht="27.75" thickBot="1">
      <c r="A323" s="288">
        <v>323</v>
      </c>
      <c r="B323" s="311"/>
      <c r="C323" s="311"/>
      <c r="D323" s="892"/>
      <c r="E323" s="1045"/>
      <c r="F323" s="1015"/>
      <c r="G323" s="367"/>
      <c r="H323" s="1069" t="s">
        <v>1588</v>
      </c>
      <c r="I323" s="950" t="str">
        <f>IF(J322="はい","B",IF(J322="いいえ","-","B／-"))</f>
        <v>B</v>
      </c>
      <c r="J323" s="970" t="s">
        <v>1780</v>
      </c>
      <c r="K323" s="1069"/>
      <c r="M323" s="309" t="str">
        <f t="shared" si="47"/>
        <v>〇</v>
      </c>
      <c r="O323" s="117"/>
    </row>
    <row r="324" spans="1:21" ht="14.25" thickBot="1">
      <c r="A324" s="288">
        <v>324</v>
      </c>
      <c r="B324" s="311"/>
      <c r="C324" s="311"/>
      <c r="D324" s="892"/>
      <c r="E324" s="1045"/>
      <c r="F324" s="1015"/>
      <c r="G324" s="367"/>
      <c r="H324" s="943" t="s">
        <v>1426</v>
      </c>
      <c r="I324" s="1066" t="s">
        <v>1324</v>
      </c>
      <c r="J324" s="99" t="s">
        <v>1146</v>
      </c>
      <c r="K324" s="979"/>
      <c r="M324" s="309" t="str">
        <f t="shared" si="47"/>
        <v>〇</v>
      </c>
      <c r="O324" s="117"/>
    </row>
    <row r="325" spans="1:21" ht="14.25" thickBot="1">
      <c r="A325" s="288">
        <v>325</v>
      </c>
      <c r="B325" s="311"/>
      <c r="C325" s="311"/>
      <c r="D325" s="892"/>
      <c r="E325" s="1045"/>
      <c r="F325" s="1015"/>
      <c r="G325" s="367"/>
      <c r="H325" s="1010" t="s">
        <v>1589</v>
      </c>
      <c r="I325" s="1068" t="s">
        <v>533</v>
      </c>
      <c r="J325" s="970" t="s">
        <v>1767</v>
      </c>
      <c r="K325" s="988"/>
      <c r="M325" s="309" t="str">
        <f t="shared" si="47"/>
        <v>〇</v>
      </c>
      <c r="O325" s="117"/>
    </row>
    <row r="326" spans="1:21" ht="27.75" thickBot="1">
      <c r="A326" s="288">
        <v>326</v>
      </c>
      <c r="B326" s="311"/>
      <c r="C326" s="311"/>
      <c r="D326" s="892"/>
      <c r="E326" s="1045"/>
      <c r="F326" s="1015"/>
      <c r="G326" s="367"/>
      <c r="H326" s="1069" t="s">
        <v>1590</v>
      </c>
      <c r="I326" s="950" t="str">
        <f>IF(J325="はい","B",IF(J325="いいえ","-","B／-"))</f>
        <v>B</v>
      </c>
      <c r="J326" s="970" t="s">
        <v>1767</v>
      </c>
      <c r="K326" s="1069"/>
      <c r="M326" s="309" t="str">
        <f t="shared" si="47"/>
        <v>〇</v>
      </c>
      <c r="O326" s="117"/>
    </row>
    <row r="327" spans="1:21" ht="14.25" thickBot="1">
      <c r="A327" s="288">
        <v>327</v>
      </c>
      <c r="B327" s="311"/>
      <c r="C327" s="311"/>
      <c r="D327" s="892"/>
      <c r="E327" s="1045"/>
      <c r="F327" s="1015"/>
      <c r="G327" s="367"/>
      <c r="H327" s="943" t="s">
        <v>1426</v>
      </c>
      <c r="I327" s="1066" t="s">
        <v>1324</v>
      </c>
      <c r="J327" s="99" t="s">
        <v>1146</v>
      </c>
      <c r="K327" s="979"/>
      <c r="M327" s="309" t="str">
        <f t="shared" si="47"/>
        <v>〇</v>
      </c>
      <c r="O327" s="117"/>
    </row>
    <row r="328" spans="1:21" ht="14.25" thickBot="1">
      <c r="A328" s="288">
        <v>328</v>
      </c>
      <c r="B328" s="311"/>
      <c r="C328" s="311"/>
      <c r="D328" s="892"/>
      <c r="E328" s="1045"/>
      <c r="F328" s="1015"/>
      <c r="G328" s="367"/>
      <c r="H328" s="1010" t="s">
        <v>690</v>
      </c>
      <c r="I328" s="1068" t="s">
        <v>533</v>
      </c>
      <c r="J328" s="970" t="s">
        <v>1767</v>
      </c>
      <c r="K328" s="988"/>
      <c r="M328" s="309" t="str">
        <f t="shared" si="47"/>
        <v>〇</v>
      </c>
      <c r="O328" s="117"/>
    </row>
    <row r="329" spans="1:21" ht="27.75" thickBot="1">
      <c r="A329" s="288">
        <v>329</v>
      </c>
      <c r="B329" s="311"/>
      <c r="C329" s="311"/>
      <c r="D329" s="892"/>
      <c r="E329" s="1045"/>
      <c r="F329" s="1015"/>
      <c r="G329" s="367"/>
      <c r="H329" s="1069" t="s">
        <v>1591</v>
      </c>
      <c r="I329" s="950" t="str">
        <f>IF(J328="はい","B",IF(J328="いいえ","-","B／-"))</f>
        <v>B</v>
      </c>
      <c r="J329" s="970" t="s">
        <v>1767</v>
      </c>
      <c r="K329" s="1069"/>
      <c r="M329" s="309" t="str">
        <f t="shared" si="47"/>
        <v>〇</v>
      </c>
      <c r="O329" s="117"/>
    </row>
    <row r="330" spans="1:21" ht="27.75" thickBot="1">
      <c r="A330" s="288">
        <v>330</v>
      </c>
      <c r="B330" s="311"/>
      <c r="C330" s="311"/>
      <c r="D330" s="892"/>
      <c r="E330" s="1045"/>
      <c r="F330" s="1015"/>
      <c r="G330" s="367"/>
      <c r="H330" s="943" t="s">
        <v>1426</v>
      </c>
      <c r="I330" s="1066" t="s">
        <v>1324</v>
      </c>
      <c r="J330" s="99" t="s">
        <v>1834</v>
      </c>
      <c r="K330" s="979"/>
      <c r="M330" s="309" t="str">
        <f t="shared" si="47"/>
        <v>〇</v>
      </c>
      <c r="O330" s="117"/>
    </row>
    <row r="331" spans="1:21" ht="14.25" thickBot="1">
      <c r="A331" s="288">
        <v>331</v>
      </c>
      <c r="C331" s="311"/>
      <c r="D331" s="892"/>
      <c r="E331" s="1045"/>
      <c r="F331" s="1015"/>
      <c r="G331" s="367"/>
      <c r="H331" s="898" t="s">
        <v>691</v>
      </c>
      <c r="I331" s="1070" t="s">
        <v>1227</v>
      </c>
      <c r="J331" s="970" t="s">
        <v>1767</v>
      </c>
      <c r="K331" s="985"/>
      <c r="M331" s="309" t="str">
        <f t="shared" si="46"/>
        <v>○</v>
      </c>
      <c r="O331" s="117"/>
    </row>
    <row r="332" spans="1:21" ht="14.25" thickBot="1">
      <c r="A332" s="288">
        <v>332</v>
      </c>
      <c r="C332" s="311"/>
      <c r="D332" s="892"/>
      <c r="E332" s="888" t="s">
        <v>1317</v>
      </c>
      <c r="F332" s="890"/>
      <c r="G332" s="318"/>
      <c r="H332" s="895" t="s">
        <v>692</v>
      </c>
      <c r="I332" s="1065" t="s">
        <v>1227</v>
      </c>
      <c r="J332" s="970" t="s">
        <v>1767</v>
      </c>
      <c r="K332" s="986"/>
      <c r="M332" s="309" t="str">
        <f t="shared" si="46"/>
        <v>○</v>
      </c>
      <c r="O332" s="117"/>
    </row>
    <row r="333" spans="1:21" ht="27.75" thickBot="1">
      <c r="A333" s="288">
        <v>333</v>
      </c>
      <c r="C333" s="311"/>
      <c r="D333" s="892"/>
      <c r="E333" s="1045"/>
      <c r="F333" s="1015"/>
      <c r="G333" s="367"/>
      <c r="H333" s="898" t="s">
        <v>1338</v>
      </c>
      <c r="I333" s="1071" t="s">
        <v>1227</v>
      </c>
      <c r="J333" s="970" t="s">
        <v>1767</v>
      </c>
      <c r="K333" s="982"/>
      <c r="M333" s="309" t="str">
        <f t="shared" si="46"/>
        <v>○</v>
      </c>
      <c r="O333" s="117"/>
    </row>
    <row r="334" spans="1:21" ht="14.25" thickBot="1">
      <c r="A334" s="288">
        <v>334</v>
      </c>
      <c r="C334" s="311"/>
      <c r="D334" s="892"/>
      <c r="E334" s="888" t="s">
        <v>1318</v>
      </c>
      <c r="F334" s="890"/>
      <c r="G334" s="318"/>
      <c r="H334" s="895" t="s">
        <v>693</v>
      </c>
      <c r="I334" s="1072" t="s">
        <v>1227</v>
      </c>
      <c r="J334" s="970" t="s">
        <v>1767</v>
      </c>
      <c r="K334" s="971"/>
      <c r="M334" s="309" t="str">
        <f>+IF(I334="A",IF(ISBLANK(J334),"未入力あり",IF(J334="はい","○","×")),"")</f>
        <v>○</v>
      </c>
      <c r="O334" s="117"/>
    </row>
    <row r="335" spans="1:21" ht="41.25" thickBot="1">
      <c r="A335" s="288">
        <v>335</v>
      </c>
      <c r="C335" s="311"/>
      <c r="D335" s="892"/>
      <c r="E335" s="1024"/>
      <c r="F335" s="1001"/>
      <c r="G335" s="379"/>
      <c r="H335" s="917" t="s">
        <v>1339</v>
      </c>
      <c r="I335" s="1073" t="s">
        <v>533</v>
      </c>
      <c r="J335" s="990">
        <v>1</v>
      </c>
      <c r="K335" s="1198" t="s">
        <v>1746</v>
      </c>
      <c r="M335" s="309" t="str">
        <f>IF(ISBLANK(J335),"未入力あり","〇")</f>
        <v>〇</v>
      </c>
      <c r="O335" s="117"/>
    </row>
    <row r="336" spans="1:21" ht="14.25" thickBot="1">
      <c r="A336" s="288">
        <v>336</v>
      </c>
      <c r="C336" s="311"/>
      <c r="D336" s="892"/>
      <c r="E336" s="888" t="s">
        <v>1319</v>
      </c>
      <c r="F336" s="890"/>
      <c r="G336" s="318"/>
      <c r="H336" s="895" t="s">
        <v>694</v>
      </c>
      <c r="I336" s="1065" t="s">
        <v>1227</v>
      </c>
      <c r="J336" s="970" t="s">
        <v>1767</v>
      </c>
      <c r="K336" s="971"/>
      <c r="M336" s="309" t="str">
        <f t="shared" si="46"/>
        <v>○</v>
      </c>
      <c r="O336" s="117"/>
      <c r="T336" s="332"/>
      <c r="U336" s="333"/>
    </row>
    <row r="337" spans="1:21" ht="27.75" thickBot="1">
      <c r="A337" s="288">
        <v>337</v>
      </c>
      <c r="C337" s="311"/>
      <c r="D337" s="892"/>
      <c r="E337" s="1024"/>
      <c r="F337" s="1001"/>
      <c r="G337" s="379"/>
      <c r="H337" s="997" t="s">
        <v>1426</v>
      </c>
      <c r="I337" s="1066" t="s">
        <v>1340</v>
      </c>
      <c r="J337" s="99" t="s">
        <v>1834</v>
      </c>
      <c r="K337" s="968"/>
      <c r="M337" s="309" t="str">
        <f>IF(ISBLANK(J337),"未入力あり","〇")</f>
        <v>〇</v>
      </c>
      <c r="O337" s="117"/>
      <c r="T337" s="332"/>
      <c r="U337" s="333"/>
    </row>
    <row r="338" spans="1:21" ht="27.75" thickBot="1">
      <c r="A338" s="288">
        <v>338</v>
      </c>
      <c r="C338" s="311"/>
      <c r="D338" s="892"/>
      <c r="E338" s="1024" t="s">
        <v>1320</v>
      </c>
      <c r="F338" s="1001"/>
      <c r="G338" s="368"/>
      <c r="H338" s="927" t="s">
        <v>695</v>
      </c>
      <c r="I338" s="1070" t="s">
        <v>1227</v>
      </c>
      <c r="J338" s="970" t="s">
        <v>1767</v>
      </c>
      <c r="K338" s="968" t="s">
        <v>696</v>
      </c>
      <c r="M338" s="309" t="str">
        <f>+IF(I338="A",IF(ISBLANK(J338),"未入力あり",IF(J338="はい","○","×")),"")</f>
        <v>○</v>
      </c>
      <c r="O338" s="117"/>
    </row>
    <row r="339" spans="1:21" ht="27.75" thickBot="1">
      <c r="A339" s="288">
        <v>339</v>
      </c>
      <c r="C339" s="311"/>
      <c r="D339" s="892"/>
      <c r="E339" s="1045" t="s">
        <v>1321</v>
      </c>
      <c r="F339" s="1015"/>
      <c r="G339" s="367"/>
      <c r="H339" s="938" t="s">
        <v>697</v>
      </c>
      <c r="I339" s="1075" t="s">
        <v>1227</v>
      </c>
      <c r="J339" s="970" t="s">
        <v>1767</v>
      </c>
      <c r="K339" s="979"/>
      <c r="M339" s="309" t="str">
        <f t="shared" si="46"/>
        <v>○</v>
      </c>
      <c r="O339" s="117"/>
    </row>
    <row r="340" spans="1:21" ht="27.75" thickBot="1">
      <c r="A340" s="288">
        <v>340</v>
      </c>
      <c r="C340" s="324"/>
      <c r="D340" s="896"/>
      <c r="E340" s="1024"/>
      <c r="F340" s="1001"/>
      <c r="G340" s="368"/>
      <c r="H340" s="898" t="s">
        <v>698</v>
      </c>
      <c r="I340" s="1071" t="s">
        <v>1227</v>
      </c>
      <c r="J340" s="970" t="s">
        <v>1767</v>
      </c>
      <c r="K340" s="982"/>
      <c r="M340" s="309" t="str">
        <f t="shared" si="46"/>
        <v>○</v>
      </c>
      <c r="O340" s="117"/>
    </row>
    <row r="341" spans="1:21" ht="14.25" thickBot="1">
      <c r="A341" s="288">
        <v>341</v>
      </c>
      <c r="C341" s="947">
        <v>5</v>
      </c>
      <c r="D341" s="303" t="s">
        <v>699</v>
      </c>
      <c r="E341" s="304"/>
      <c r="F341" s="304"/>
      <c r="G341" s="304"/>
      <c r="H341" s="305"/>
      <c r="I341" s="306"/>
      <c r="J341" s="1115"/>
      <c r="K341" s="307"/>
      <c r="O341" s="117"/>
    </row>
    <row r="342" spans="1:21" ht="14.25" thickBot="1">
      <c r="A342" s="288">
        <v>342</v>
      </c>
      <c r="C342" s="892"/>
      <c r="D342" s="1028" t="s">
        <v>639</v>
      </c>
      <c r="E342" s="945"/>
      <c r="F342" s="314"/>
      <c r="G342" s="314"/>
      <c r="H342" s="322" t="s">
        <v>700</v>
      </c>
      <c r="I342" s="380" t="s">
        <v>1227</v>
      </c>
      <c r="J342" s="66" t="s">
        <v>1767</v>
      </c>
      <c r="K342" s="308"/>
      <c r="M342" s="309" t="str">
        <f t="shared" ref="M342" si="48">+IF(I342="A",IF(ISBLANK(J342),"未入力あり",IF(J342="はい","○","×")),"")</f>
        <v>○</v>
      </c>
      <c r="O342" s="117"/>
    </row>
    <row r="343" spans="1:21" ht="14.25" thickBot="1">
      <c r="A343" s="288">
        <v>343</v>
      </c>
      <c r="C343" s="892"/>
      <c r="D343" s="1028" t="s">
        <v>642</v>
      </c>
      <c r="E343" s="945"/>
      <c r="F343" s="314"/>
      <c r="G343" s="314"/>
      <c r="H343" s="322" t="s">
        <v>701</v>
      </c>
      <c r="I343" s="380"/>
      <c r="J343" s="1120"/>
      <c r="K343" s="308" t="s">
        <v>702</v>
      </c>
      <c r="O343" s="117"/>
    </row>
    <row r="344" spans="1:21" ht="14.25" thickBot="1">
      <c r="A344" s="288">
        <v>344</v>
      </c>
      <c r="C344" s="892"/>
      <c r="D344" s="1029"/>
      <c r="E344" s="1030"/>
      <c r="F344" s="371"/>
      <c r="G344" s="371"/>
      <c r="H344" s="382" t="s">
        <v>703</v>
      </c>
      <c r="I344" s="383" t="s">
        <v>533</v>
      </c>
      <c r="J344" s="66" t="s">
        <v>1767</v>
      </c>
      <c r="K344" s="372"/>
      <c r="M344" s="309" t="str">
        <f>+IF(ISBLANK(J344),"未入力あり","〇")</f>
        <v>〇</v>
      </c>
      <c r="O344" s="117"/>
    </row>
    <row r="345" spans="1:21" ht="14.25" thickBot="1">
      <c r="A345" s="288">
        <v>345</v>
      </c>
      <c r="C345" s="892"/>
      <c r="D345" s="1029"/>
      <c r="E345" s="1030"/>
      <c r="F345" s="371"/>
      <c r="G345" s="371"/>
      <c r="H345" s="1041" t="s">
        <v>704</v>
      </c>
      <c r="I345" s="950" t="str">
        <f>IF(J344="はい","C",IF(J344="いいえ","-","C/-"))</f>
        <v>C</v>
      </c>
      <c r="J345" s="970" t="s">
        <v>1767</v>
      </c>
      <c r="K345" s="1076" t="s">
        <v>1710</v>
      </c>
      <c r="M345" s="309" t="str">
        <f>+IF(ISBLANK(J345),"未入力あり","〇")</f>
        <v>〇</v>
      </c>
      <c r="O345" s="117"/>
    </row>
    <row r="346" spans="1:21" ht="14.25" thickBot="1">
      <c r="A346" s="288">
        <v>346</v>
      </c>
      <c r="C346" s="892"/>
      <c r="D346" s="1029"/>
      <c r="E346" s="1030"/>
      <c r="F346" s="371"/>
      <c r="G346" s="371"/>
      <c r="H346" s="1033" t="s">
        <v>705</v>
      </c>
      <c r="I346" s="950" t="str">
        <f>IF(J344="はい","C",IF(J344="いいえ","-","C/-"))</f>
        <v>C</v>
      </c>
      <c r="J346" s="990">
        <v>1</v>
      </c>
      <c r="K346" s="1076" t="s">
        <v>1710</v>
      </c>
      <c r="M346" s="309" t="str">
        <f>+IF(ISBLANK(J346),"未入力あり","〇")</f>
        <v>〇</v>
      </c>
      <c r="O346" s="117"/>
      <c r="T346" s="332"/>
      <c r="U346" s="333"/>
    </row>
    <row r="347" spans="1:21" ht="14.25" thickBot="1">
      <c r="A347" s="288">
        <v>347</v>
      </c>
      <c r="C347" s="892"/>
      <c r="D347" s="1029"/>
      <c r="E347" s="1030"/>
      <c r="F347" s="371"/>
      <c r="G347" s="371"/>
      <c r="H347" s="938" t="s">
        <v>706</v>
      </c>
      <c r="I347" s="1075"/>
      <c r="J347" s="1121"/>
      <c r="K347" s="939"/>
      <c r="O347" s="117"/>
    </row>
    <row r="348" spans="1:21" ht="14.25" thickBot="1">
      <c r="A348" s="288">
        <v>348</v>
      </c>
      <c r="C348" s="892"/>
      <c r="D348" s="1029"/>
      <c r="E348" s="1030"/>
      <c r="F348" s="371"/>
      <c r="G348" s="371"/>
      <c r="H348" s="1077" t="s">
        <v>707</v>
      </c>
      <c r="I348" s="1078" t="s">
        <v>533</v>
      </c>
      <c r="J348" s="970" t="s">
        <v>1767</v>
      </c>
      <c r="K348" s="1046"/>
      <c r="M348" s="309" t="str">
        <f>IF(ISBLANK(J348),"未入力あり","〇")</f>
        <v>〇</v>
      </c>
      <c r="O348" s="117"/>
    </row>
    <row r="349" spans="1:21" ht="14.25" thickBot="1">
      <c r="A349" s="288">
        <v>349</v>
      </c>
      <c r="C349" s="892"/>
      <c r="D349" s="1029"/>
      <c r="E349" s="1030"/>
      <c r="F349" s="371"/>
      <c r="G349" s="371"/>
      <c r="H349" s="1033" t="s">
        <v>708</v>
      </c>
      <c r="I349" s="950" t="str">
        <f>IF(J348="はい","A",IF(J348="いいえ","-","A/-"))</f>
        <v>A</v>
      </c>
      <c r="J349" s="970" t="s">
        <v>1767</v>
      </c>
      <c r="K349" s="1074" t="s">
        <v>1709</v>
      </c>
      <c r="M349" s="831" t="str">
        <f>+IF(I349="A",IF(ISBLANK(J349),"未入力あり",IF(J349&gt;=1,"○","×")),"")</f>
        <v>○</v>
      </c>
      <c r="O349" s="117"/>
    </row>
    <row r="350" spans="1:21" ht="14.25" thickBot="1">
      <c r="A350" s="288">
        <v>350</v>
      </c>
      <c r="C350" s="892"/>
      <c r="D350" s="1029"/>
      <c r="E350" s="1030"/>
      <c r="F350" s="371"/>
      <c r="G350" s="371"/>
      <c r="H350" s="979" t="s">
        <v>1341</v>
      </c>
      <c r="I350" s="978" t="str">
        <f>IF(OR(J344="はい",J348="はい"),"A",IF(AND(J344="いいえ",J348="いいえ"),"-","A/-"))</f>
        <v>A</v>
      </c>
      <c r="J350" s="970" t="s">
        <v>1767</v>
      </c>
      <c r="K350" s="1079" t="s">
        <v>1708</v>
      </c>
      <c r="M350" s="831" t="str">
        <f t="shared" ref="M350" si="49">+IF(I350="A",IF(ISBLANK(J350),"未入力あり",IF(J350&gt;=1,"○","×")),"")</f>
        <v>○</v>
      </c>
      <c r="O350" s="117"/>
    </row>
    <row r="351" spans="1:21" ht="21" customHeight="1" thickBot="1">
      <c r="A351" s="288">
        <v>351</v>
      </c>
      <c r="C351" s="896"/>
      <c r="D351" s="1037"/>
      <c r="E351" s="1038"/>
      <c r="F351" s="377"/>
      <c r="G351" s="377"/>
      <c r="H351" s="997" t="s">
        <v>1342</v>
      </c>
      <c r="I351" s="1071" t="s">
        <v>1340</v>
      </c>
      <c r="J351" s="99" t="s">
        <v>1834</v>
      </c>
      <c r="K351" s="982"/>
      <c r="M351" s="309" t="str">
        <f>IF(ISBLANK(J351),"未入力あり","〇")</f>
        <v>〇</v>
      </c>
      <c r="O351" s="117"/>
    </row>
    <row r="352" spans="1:21" ht="14.25" thickBot="1">
      <c r="A352" s="288">
        <v>352</v>
      </c>
      <c r="C352" s="947">
        <v>6</v>
      </c>
      <c r="D352" s="1017" t="s">
        <v>709</v>
      </c>
      <c r="E352" s="1018"/>
      <c r="F352" s="304"/>
      <c r="G352" s="304"/>
      <c r="H352" s="305"/>
      <c r="I352" s="306"/>
      <c r="J352" s="1115"/>
      <c r="K352" s="307"/>
      <c r="O352" s="117"/>
    </row>
    <row r="353" spans="1:15" ht="27.75" thickBot="1">
      <c r="A353" s="288">
        <v>353</v>
      </c>
      <c r="C353" s="311"/>
      <c r="D353" s="369" t="s">
        <v>639</v>
      </c>
      <c r="E353" s="314"/>
      <c r="F353" s="314"/>
      <c r="G353" s="314"/>
      <c r="H353" s="322" t="s">
        <v>710</v>
      </c>
      <c r="I353" s="323" t="s">
        <v>1227</v>
      </c>
      <c r="J353" s="66" t="s">
        <v>1767</v>
      </c>
      <c r="K353" s="308"/>
      <c r="M353" s="309" t="str">
        <f>+IF(I353="A",IF(ISBLANK(J353),"未入力あり",IF(J353="はい","○","×")),"")</f>
        <v>○</v>
      </c>
      <c r="O353" s="117"/>
    </row>
    <row r="354" spans="1:15" ht="14.25" thickBot="1">
      <c r="A354" s="288">
        <v>354</v>
      </c>
      <c r="C354" s="311"/>
      <c r="D354" s="370"/>
      <c r="E354" s="371"/>
      <c r="F354" s="371"/>
      <c r="G354" s="371"/>
      <c r="H354" s="898" t="s">
        <v>711</v>
      </c>
      <c r="I354" s="965" t="s">
        <v>1227</v>
      </c>
      <c r="J354" s="970" t="s">
        <v>1767</v>
      </c>
      <c r="K354" s="982"/>
      <c r="M354" s="309" t="str">
        <f>+IF(I354="A",IF(ISBLANK(J354),"未入力あり",IF(J354="はい","○","×")),"")</f>
        <v>○</v>
      </c>
      <c r="O354" s="117"/>
    </row>
    <row r="355" spans="1:15" ht="14.25" thickBot="1">
      <c r="A355" s="288">
        <v>355</v>
      </c>
      <c r="C355" s="311"/>
      <c r="D355" s="374" t="s">
        <v>642</v>
      </c>
      <c r="E355" s="375"/>
      <c r="F355" s="375"/>
      <c r="G355" s="375"/>
      <c r="H355" s="908" t="s">
        <v>712</v>
      </c>
      <c r="I355" s="952" t="s">
        <v>1227</v>
      </c>
      <c r="J355" s="970" t="s">
        <v>1767</v>
      </c>
      <c r="K355" s="971" t="s">
        <v>1592</v>
      </c>
      <c r="M355" s="309" t="str">
        <f>+IF(I355="A",IF(ISBLANK(J355),"未入力あり",IF(J355="はい","○","×")),"")</f>
        <v>○</v>
      </c>
      <c r="O355" s="117"/>
    </row>
    <row r="356" spans="1:15" ht="50.25" customHeight="1" thickBot="1">
      <c r="A356" s="288">
        <v>356</v>
      </c>
      <c r="C356" s="311"/>
      <c r="D356" s="370" t="s">
        <v>644</v>
      </c>
      <c r="E356" s="371"/>
      <c r="F356" s="371"/>
      <c r="G356" s="371"/>
      <c r="H356" s="899" t="s">
        <v>713</v>
      </c>
      <c r="I356" s="950" t="s">
        <v>1343</v>
      </c>
      <c r="J356" s="970" t="s">
        <v>1767</v>
      </c>
      <c r="K356" s="972" t="s">
        <v>1593</v>
      </c>
      <c r="M356" s="309" t="str">
        <f t="shared" ref="M356:M357" si="50">IF(ISBLANK(J356),"未入力あり","〇")</f>
        <v>〇</v>
      </c>
      <c r="O356" s="117"/>
    </row>
    <row r="357" spans="1:15" ht="42.75" customHeight="1" thickBot="1">
      <c r="A357" s="288">
        <v>357</v>
      </c>
      <c r="C357" s="311"/>
      <c r="D357" s="370"/>
      <c r="E357" s="371"/>
      <c r="F357" s="371"/>
      <c r="G357" s="371"/>
      <c r="H357" s="1080" t="s">
        <v>1679</v>
      </c>
      <c r="I357" s="1081" t="s">
        <v>533</v>
      </c>
      <c r="J357" s="1161" t="s">
        <v>1835</v>
      </c>
      <c r="K357" s="1082" t="s">
        <v>1592</v>
      </c>
      <c r="M357" s="309" t="str">
        <f t="shared" si="50"/>
        <v>〇</v>
      </c>
      <c r="O357" s="117"/>
    </row>
    <row r="358" spans="1:15" ht="14.25" thickBot="1">
      <c r="A358" s="288">
        <v>358</v>
      </c>
      <c r="C358" s="311"/>
      <c r="D358" s="376"/>
      <c r="E358" s="377"/>
      <c r="F358" s="377"/>
      <c r="G358" s="378"/>
      <c r="H358" s="917" t="s">
        <v>1680</v>
      </c>
      <c r="I358" s="1083" t="s">
        <v>533</v>
      </c>
      <c r="J358" s="99">
        <v>20210507</v>
      </c>
      <c r="K358" s="1084" t="s">
        <v>1592</v>
      </c>
      <c r="M358" s="831" t="str">
        <f>+IF(J356="はい",IF(ISBLANK(J358),"未入力あり",IF(J356="いいえ","×","〇")),"")</f>
        <v>〇</v>
      </c>
      <c r="O358" s="117"/>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37"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H22" sqref="H22"/>
    </sheetView>
  </sheetViews>
  <sheetFormatPr defaultRowHeight="13.5"/>
  <cols>
    <col min="1" max="1" width="3.375" customWidth="1"/>
    <col min="2" max="2" width="9.25" style="78" bestFit="1" customWidth="1"/>
    <col min="18" max="18" width="14.25" customWidth="1"/>
  </cols>
  <sheetData>
    <row r="1" spans="1:17" ht="17.25">
      <c r="A1" s="16" t="s">
        <v>717</v>
      </c>
    </row>
    <row r="3" spans="1:17">
      <c r="A3" s="77" t="s">
        <v>718</v>
      </c>
    </row>
    <row r="4" spans="1:17">
      <c r="A4" t="s">
        <v>406</v>
      </c>
      <c r="B4" s="384"/>
      <c r="C4" t="s">
        <v>1595</v>
      </c>
    </row>
    <row r="5" spans="1:17">
      <c r="A5" t="s">
        <v>412</v>
      </c>
      <c r="B5" s="384"/>
      <c r="C5" t="s">
        <v>1477</v>
      </c>
    </row>
    <row r="6" spans="1:17" ht="14.25" thickBot="1">
      <c r="A6" t="s">
        <v>719</v>
      </c>
      <c r="B6" s="79">
        <f>IFERROR(B5*12,"")</f>
        <v>0</v>
      </c>
      <c r="C6" t="s">
        <v>720</v>
      </c>
    </row>
    <row r="7" spans="1:17" ht="14.25" thickBot="1">
      <c r="A7" t="s">
        <v>721</v>
      </c>
      <c r="B7" s="80" t="str">
        <f>IFERROR(B4/B6,"")</f>
        <v/>
      </c>
      <c r="C7" t="s">
        <v>722</v>
      </c>
    </row>
    <row r="10" spans="1:17">
      <c r="A10" t="s">
        <v>1753</v>
      </c>
    </row>
    <row r="11" spans="1:17">
      <c r="A11" t="s">
        <v>1754</v>
      </c>
    </row>
    <row r="12" spans="1:17">
      <c r="A12" t="s">
        <v>1755</v>
      </c>
    </row>
    <row r="13" spans="1:17">
      <c r="B13" s="1269" t="s">
        <v>1756</v>
      </c>
      <c r="C13" s="1269"/>
      <c r="D13" s="1269"/>
      <c r="E13" s="1269"/>
      <c r="F13" s="1269"/>
      <c r="G13" s="1269"/>
      <c r="H13" s="1269"/>
      <c r="I13" s="1269"/>
      <c r="J13" s="1269"/>
      <c r="K13" s="1269"/>
      <c r="L13" s="1269"/>
      <c r="M13" s="1269"/>
      <c r="N13" s="1269"/>
      <c r="O13" s="1269"/>
      <c r="P13" s="1269"/>
      <c r="Q13" s="1269"/>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E8" sqref="E8:F8"/>
    </sheetView>
  </sheetViews>
  <sheetFormatPr defaultColWidth="9" defaultRowHeight="13.5"/>
  <cols>
    <col min="1" max="1" width="3.625" style="386" customWidth="1"/>
    <col min="2" max="2" width="9.75" style="386" customWidth="1"/>
    <col min="3" max="3" width="64.875" style="386" customWidth="1"/>
    <col min="4" max="4" width="76.625" style="386" customWidth="1"/>
    <col min="5" max="5" width="54.625" style="386" customWidth="1"/>
    <col min="6" max="6" width="6" style="386" customWidth="1"/>
    <col min="7" max="7" width="6" style="385" hidden="1" customWidth="1"/>
    <col min="8" max="8" width="2.625" style="386" customWidth="1"/>
    <col min="9" max="9" width="2.25" style="49" customWidth="1"/>
    <col min="10" max="10" width="80.625" style="292" customWidth="1"/>
    <col min="11" max="16384" width="9" style="386"/>
  </cols>
  <sheetData>
    <row r="1" spans="1:10" ht="20.25" customHeight="1" thickBot="1">
      <c r="A1" s="1272" t="s">
        <v>723</v>
      </c>
      <c r="B1" s="1273"/>
      <c r="C1" s="1273"/>
      <c r="D1" s="1273"/>
      <c r="E1" s="1273"/>
      <c r="F1" s="1273"/>
      <c r="I1" s="82"/>
      <c r="J1" s="84"/>
    </row>
    <row r="2" spans="1:10" ht="24.95" customHeight="1" thickTop="1" thickBot="1">
      <c r="A2" s="1274" t="s">
        <v>724</v>
      </c>
      <c r="B2" s="1275"/>
      <c r="C2" s="1275"/>
      <c r="D2" s="1275"/>
      <c r="E2" s="1275"/>
      <c r="F2" s="387" t="str">
        <f>IF(COUNTIF(G:G,"未入力")&gt;=1,"未入力",IF(COUNTIF(G:G,"入力済")=0,"不要","入力済"))</f>
        <v>不要</v>
      </c>
      <c r="G2" s="1284"/>
      <c r="H2" s="1281"/>
      <c r="I2" s="103"/>
    </row>
    <row r="3" spans="1:10" ht="5.0999999999999996" customHeight="1" thickTop="1">
      <c r="G3" s="1284"/>
      <c r="H3" s="1281"/>
      <c r="I3" s="388"/>
      <c r="J3" s="389"/>
    </row>
    <row r="4" spans="1:10" ht="20.100000000000001" customHeight="1">
      <c r="D4" s="390" t="s">
        <v>725</v>
      </c>
      <c r="E4" s="1276" t="str">
        <f>表紙!E2</f>
        <v>公益財団法人日本生命済生会日本生命病院</v>
      </c>
      <c r="F4" s="1277"/>
      <c r="G4" s="1284"/>
      <c r="H4" s="1281"/>
      <c r="I4" s="391"/>
      <c r="J4" s="138" t="s">
        <v>204</v>
      </c>
    </row>
    <row r="5" spans="1:10" ht="20.100000000000001" customHeight="1">
      <c r="D5" s="390" t="s">
        <v>878</v>
      </c>
      <c r="E5" t="s">
        <v>1716</v>
      </c>
      <c r="F5"/>
      <c r="J5" s="74"/>
    </row>
    <row r="6" spans="1:10" ht="54" customHeight="1">
      <c r="A6" s="1278" t="s">
        <v>1717</v>
      </c>
      <c r="B6" s="1278"/>
      <c r="C6" s="1278"/>
      <c r="D6" s="1278"/>
      <c r="E6" s="1278"/>
      <c r="F6" s="1278"/>
      <c r="J6" s="74"/>
    </row>
    <row r="7" spans="1:10" ht="30" customHeight="1" thickBot="1">
      <c r="A7" s="392"/>
      <c r="B7" s="393" t="s">
        <v>726</v>
      </c>
      <c r="C7" s="1199" t="s">
        <v>1747</v>
      </c>
      <c r="D7" s="394" t="s">
        <v>727</v>
      </c>
      <c r="E7" s="1279" t="s">
        <v>728</v>
      </c>
      <c r="F7" s="1280"/>
      <c r="J7" s="74"/>
    </row>
    <row r="8" spans="1:10" customFormat="1" ht="62.25" customHeight="1" thickBot="1">
      <c r="A8" s="395" t="s">
        <v>729</v>
      </c>
      <c r="B8" s="396">
        <v>126</v>
      </c>
      <c r="C8" s="397" t="s">
        <v>1531</v>
      </c>
      <c r="D8" s="1200" t="s">
        <v>1748</v>
      </c>
      <c r="E8" s="1282" t="s">
        <v>1749</v>
      </c>
      <c r="F8" s="1283"/>
      <c r="G8" s="399"/>
      <c r="I8" s="49"/>
      <c r="J8" s="74"/>
    </row>
    <row r="9" spans="1:10" customFormat="1" ht="62.25" customHeight="1" thickBot="1">
      <c r="A9" s="400">
        <v>1</v>
      </c>
      <c r="B9" s="396"/>
      <c r="C9" s="397" t="str">
        <f>+IFERROR(VLOOKUP($B9,'様式４(機能別)'!$A:$K,8,0),"")</f>
        <v/>
      </c>
      <c r="D9" s="104"/>
      <c r="E9" s="1270"/>
      <c r="F9" s="1271"/>
      <c r="G9" s="401" t="str">
        <f>IF(B9&lt;&gt;"",IF(AND(D9&lt;&gt;"",E9&lt;&gt;""),"入力済","未入力"),"不要")</f>
        <v>不要</v>
      </c>
      <c r="I9" s="49"/>
      <c r="J9" s="74"/>
    </row>
    <row r="10" spans="1:10" ht="62.25" customHeight="1" thickBot="1">
      <c r="A10" s="400">
        <v>2</v>
      </c>
      <c r="B10" s="76"/>
      <c r="C10" s="398" t="str">
        <f>+IFERROR(VLOOKUP($B10,'様式４(機能別)'!$A:$K,8,0),"")</f>
        <v/>
      </c>
      <c r="D10" s="104"/>
      <c r="E10" s="1270"/>
      <c r="F10" s="1271"/>
      <c r="G10" s="401" t="str">
        <f>IF(B10&lt;&gt;"",IF(AND(D10&lt;&gt;"",E10&lt;&gt;""),"入力済","未入力"),"不要")</f>
        <v>不要</v>
      </c>
      <c r="H10" s="402"/>
      <c r="I10" s="403"/>
      <c r="J10" s="115"/>
    </row>
    <row r="11" spans="1:10" ht="62.25" customHeight="1" thickBot="1">
      <c r="A11" s="400">
        <v>3</v>
      </c>
      <c r="B11" s="76"/>
      <c r="C11" s="398" t="str">
        <f>+IFERROR(VLOOKUP($B11,'様式４(機能別)'!$A:$K,8,0),"")</f>
        <v/>
      </c>
      <c r="D11" s="104"/>
      <c r="E11" s="1270"/>
      <c r="F11" s="1271"/>
      <c r="G11" s="401" t="str">
        <f>IF(B11&lt;&gt;"",IF(AND(D11&lt;&gt;"",E11&lt;&gt;""),"入力済","未入力"),"不要")</f>
        <v>不要</v>
      </c>
      <c r="H11" s="402"/>
      <c r="J11" s="115"/>
    </row>
    <row r="12" spans="1:10" ht="62.25" customHeight="1" thickBot="1">
      <c r="A12" s="400">
        <v>4</v>
      </c>
      <c r="B12" s="76"/>
      <c r="C12" s="398" t="str">
        <f>+IFERROR(VLOOKUP($B12,'様式４(機能別)'!$A:$K,8,0),"")</f>
        <v/>
      </c>
      <c r="D12" s="104"/>
      <c r="E12" s="1270"/>
      <c r="F12" s="1271"/>
      <c r="G12" s="385" t="str">
        <f t="shared" ref="G12:G29" si="0">IF(B12&lt;&gt;"",IF(AND(D12&lt;&gt;"",E12&lt;&gt;""),"入力済","未入力"),"不要")</f>
        <v>不要</v>
      </c>
      <c r="J12" s="74"/>
    </row>
    <row r="13" spans="1:10" ht="62.25" customHeight="1" thickBot="1">
      <c r="A13" s="400">
        <v>5</v>
      </c>
      <c r="B13" s="76"/>
      <c r="C13" s="398" t="str">
        <f>+IFERROR(VLOOKUP($B13,'様式４(機能別)'!$A:$K,8,0),"")</f>
        <v/>
      </c>
      <c r="D13" s="104"/>
      <c r="E13" s="1270"/>
      <c r="F13" s="1271"/>
      <c r="G13" s="385" t="str">
        <f t="shared" si="0"/>
        <v>不要</v>
      </c>
      <c r="J13" s="74"/>
    </row>
    <row r="14" spans="1:10" ht="62.25" customHeight="1" thickBot="1">
      <c r="A14" s="400">
        <v>6</v>
      </c>
      <c r="B14" s="76"/>
      <c r="C14" s="398" t="str">
        <f>+IFERROR(VLOOKUP($B14,'様式４(機能別)'!$A:$K,8,0),"")</f>
        <v/>
      </c>
      <c r="D14" s="104"/>
      <c r="E14" s="1270"/>
      <c r="F14" s="1271"/>
      <c r="G14" s="401" t="str">
        <f t="shared" si="0"/>
        <v>不要</v>
      </c>
      <c r="H14" s="404"/>
      <c r="I14" s="403"/>
      <c r="J14" s="74"/>
    </row>
    <row r="15" spans="1:10" ht="62.25" customHeight="1" thickBot="1">
      <c r="A15" s="400">
        <v>7</v>
      </c>
      <c r="B15" s="76"/>
      <c r="C15" s="398" t="str">
        <f>+IFERROR(VLOOKUP($B15,'様式４(機能別)'!$A:$K,8,0),"")</f>
        <v/>
      </c>
      <c r="D15" s="104"/>
      <c r="E15" s="1270"/>
      <c r="F15" s="1271"/>
      <c r="G15" s="401" t="str">
        <f t="shared" si="0"/>
        <v>不要</v>
      </c>
      <c r="H15" s="404"/>
      <c r="J15" s="74"/>
    </row>
    <row r="16" spans="1:10" ht="62.25" customHeight="1" thickBot="1">
      <c r="A16" s="400">
        <v>8</v>
      </c>
      <c r="B16" s="76"/>
      <c r="C16" s="398" t="str">
        <f>+IFERROR(VLOOKUP($B16,'様式４(機能別)'!$A:$K,8,0),"")</f>
        <v/>
      </c>
      <c r="D16" s="104"/>
      <c r="E16" s="1270"/>
      <c r="F16" s="1271"/>
      <c r="G16" s="385" t="str">
        <f t="shared" si="0"/>
        <v>不要</v>
      </c>
      <c r="J16" s="74"/>
    </row>
    <row r="17" spans="1:10" ht="62.25" customHeight="1" thickBot="1">
      <c r="A17" s="400">
        <v>9</v>
      </c>
      <c r="B17" s="76"/>
      <c r="C17" s="398" t="str">
        <f>+IFERROR(VLOOKUP($B17,'様式４(機能別)'!$A:$K,8,0),"")</f>
        <v/>
      </c>
      <c r="D17" s="104"/>
      <c r="E17" s="1270"/>
      <c r="F17" s="1271"/>
      <c r="G17" s="385" t="str">
        <f t="shared" si="0"/>
        <v>不要</v>
      </c>
      <c r="J17" s="74"/>
    </row>
    <row r="18" spans="1:10" ht="62.25" customHeight="1" thickBot="1">
      <c r="A18" s="400">
        <v>10</v>
      </c>
      <c r="B18" s="76"/>
      <c r="C18" s="398" t="str">
        <f>+IFERROR(VLOOKUP($B18,'様式４(機能別)'!$A:$K,8,0),"")</f>
        <v/>
      </c>
      <c r="D18" s="104"/>
      <c r="E18" s="1270"/>
      <c r="F18" s="1271"/>
      <c r="G18" s="385" t="str">
        <f t="shared" si="0"/>
        <v>不要</v>
      </c>
      <c r="J18" s="74"/>
    </row>
    <row r="19" spans="1:10" ht="62.25" customHeight="1" thickBot="1">
      <c r="A19" s="400">
        <v>11</v>
      </c>
      <c r="B19" s="76"/>
      <c r="C19" s="398" t="str">
        <f>+IFERROR(VLOOKUP($B19,'様式４(機能別)'!$A:$K,8,0),"")</f>
        <v/>
      </c>
      <c r="D19" s="104"/>
      <c r="E19" s="1270"/>
      <c r="F19" s="1271"/>
      <c r="G19" s="385" t="str">
        <f t="shared" si="0"/>
        <v>不要</v>
      </c>
      <c r="J19" s="74"/>
    </row>
    <row r="20" spans="1:10" ht="62.25" customHeight="1" thickBot="1">
      <c r="A20" s="400">
        <v>12</v>
      </c>
      <c r="B20" s="76"/>
      <c r="C20" s="398" t="str">
        <f>+IFERROR(VLOOKUP($B20,'様式４(機能別)'!$A:$K,8,0),"")</f>
        <v/>
      </c>
      <c r="D20" s="104"/>
      <c r="E20" s="1270"/>
      <c r="F20" s="1271"/>
      <c r="G20" s="385" t="str">
        <f t="shared" si="0"/>
        <v>不要</v>
      </c>
      <c r="J20" s="74"/>
    </row>
    <row r="21" spans="1:10" ht="62.25" customHeight="1" thickBot="1">
      <c r="A21" s="400">
        <v>13</v>
      </c>
      <c r="B21" s="76"/>
      <c r="C21" s="398" t="str">
        <f>+IFERROR(VLOOKUP($B21,'様式４(機能別)'!$A:$K,8,0),"")</f>
        <v/>
      </c>
      <c r="D21" s="104"/>
      <c r="E21" s="1270"/>
      <c r="F21" s="1271"/>
      <c r="G21" s="385" t="str">
        <f t="shared" si="0"/>
        <v>不要</v>
      </c>
      <c r="J21" s="74"/>
    </row>
    <row r="22" spans="1:10" ht="62.25" customHeight="1" thickBot="1">
      <c r="A22" s="400">
        <v>14</v>
      </c>
      <c r="B22" s="76"/>
      <c r="C22" s="398" t="str">
        <f>+IFERROR(VLOOKUP($B22,'様式４(機能別)'!$A:$K,8,0),"")</f>
        <v/>
      </c>
      <c r="D22" s="104"/>
      <c r="E22" s="1270"/>
      <c r="F22" s="1271"/>
      <c r="G22" s="385" t="str">
        <f t="shared" si="0"/>
        <v>不要</v>
      </c>
      <c r="J22" s="74"/>
    </row>
    <row r="23" spans="1:10" ht="62.25" customHeight="1" thickBot="1">
      <c r="A23" s="400">
        <v>15</v>
      </c>
      <c r="B23" s="76"/>
      <c r="C23" s="398" t="str">
        <f>+IFERROR(VLOOKUP($B23,'様式４(機能別)'!$A:$K,8,0),"")</f>
        <v/>
      </c>
      <c r="D23" s="104"/>
      <c r="E23" s="1270"/>
      <c r="F23" s="1271"/>
      <c r="G23" s="385" t="str">
        <f t="shared" si="0"/>
        <v>不要</v>
      </c>
      <c r="J23" s="74"/>
    </row>
    <row r="24" spans="1:10" ht="62.25" customHeight="1" thickBot="1">
      <c r="A24" s="400">
        <v>16</v>
      </c>
      <c r="B24" s="76"/>
      <c r="C24" s="398" t="str">
        <f>+IFERROR(VLOOKUP($B24,'様式４(機能別)'!$A:$K,8,0),"")</f>
        <v/>
      </c>
      <c r="D24" s="104"/>
      <c r="E24" s="1270"/>
      <c r="F24" s="1271"/>
      <c r="G24" s="385" t="str">
        <f t="shared" si="0"/>
        <v>不要</v>
      </c>
      <c r="I24" s="405"/>
      <c r="J24" s="819"/>
    </row>
    <row r="25" spans="1:10" ht="62.25" customHeight="1" thickBot="1">
      <c r="A25" s="400">
        <v>17</v>
      </c>
      <c r="B25" s="76"/>
      <c r="C25" s="398" t="str">
        <f>+IFERROR(VLOOKUP($B25,'様式４(機能別)'!$A:$K,8,0),"")</f>
        <v/>
      </c>
      <c r="D25" s="104"/>
      <c r="E25" s="1270"/>
      <c r="F25" s="1271"/>
      <c r="G25" s="385" t="str">
        <f t="shared" si="0"/>
        <v>不要</v>
      </c>
      <c r="J25" s="819"/>
    </row>
    <row r="26" spans="1:10" ht="62.25" customHeight="1" thickBot="1">
      <c r="A26" s="400">
        <v>18</v>
      </c>
      <c r="B26" s="76"/>
      <c r="C26" s="398" t="str">
        <f>+IFERROR(VLOOKUP($B26,'様式４(機能別)'!$A:$K,8,0),"")</f>
        <v/>
      </c>
      <c r="D26" s="104"/>
      <c r="E26" s="1270"/>
      <c r="F26" s="1271"/>
      <c r="G26" s="385" t="str">
        <f t="shared" si="0"/>
        <v>不要</v>
      </c>
      <c r="J26" s="819"/>
    </row>
    <row r="27" spans="1:10" ht="62.25" customHeight="1" thickBot="1">
      <c r="A27" s="400">
        <v>19</v>
      </c>
      <c r="B27" s="76"/>
      <c r="C27" s="398" t="str">
        <f>+IFERROR(VLOOKUP($B27,'様式４(機能別)'!$A:$K,8,0),"")</f>
        <v/>
      </c>
      <c r="D27" s="104"/>
      <c r="E27" s="1270"/>
      <c r="F27" s="1271"/>
      <c r="G27" s="385" t="str">
        <f t="shared" si="0"/>
        <v>不要</v>
      </c>
      <c r="J27" s="819"/>
    </row>
    <row r="28" spans="1:10" ht="62.25" customHeight="1" thickBot="1">
      <c r="A28" s="400">
        <v>20</v>
      </c>
      <c r="B28" s="76"/>
      <c r="C28" s="398" t="str">
        <f>+IFERROR(VLOOKUP($B28,'様式４(機能別)'!$A:$K,8,0),"")</f>
        <v/>
      </c>
      <c r="D28" s="104"/>
      <c r="E28" s="1270"/>
      <c r="F28" s="1271"/>
      <c r="G28" s="385" t="str">
        <f t="shared" si="0"/>
        <v>不要</v>
      </c>
      <c r="J28" s="819"/>
    </row>
    <row r="29" spans="1:10" ht="62.25" customHeight="1" thickBot="1">
      <c r="A29" s="400">
        <v>21</v>
      </c>
      <c r="B29" s="76"/>
      <c r="C29" s="398" t="str">
        <f>+IFERROR(VLOOKUP($B29,'様式４(機能別)'!$A:$K,8,0),"")</f>
        <v/>
      </c>
      <c r="D29" s="104"/>
      <c r="E29" s="1270"/>
      <c r="F29" s="1271"/>
      <c r="G29" s="385" t="str">
        <f t="shared" si="0"/>
        <v>不要</v>
      </c>
      <c r="J29" s="819"/>
    </row>
    <row r="30" spans="1:10" ht="62.25" customHeight="1" thickBot="1">
      <c r="A30" s="400">
        <v>22</v>
      </c>
      <c r="B30" s="76"/>
      <c r="C30" s="398" t="str">
        <f>+IFERROR(VLOOKUP($B30,'様式４(機能別)'!$A:$K,8,0),"")</f>
        <v/>
      </c>
      <c r="D30" s="104"/>
      <c r="E30" s="1270"/>
      <c r="F30" s="1271"/>
      <c r="J30" s="819"/>
    </row>
    <row r="31" spans="1:10" ht="62.25" customHeight="1" thickBot="1">
      <c r="A31" s="400">
        <v>23</v>
      </c>
      <c r="B31" s="76"/>
      <c r="C31" s="398" t="str">
        <f>+IFERROR(VLOOKUP($B31,'様式４(機能別)'!$A:$K,8,0),"")</f>
        <v/>
      </c>
      <c r="D31" s="104"/>
      <c r="E31" s="1270"/>
      <c r="F31" s="1271"/>
      <c r="J31" s="819"/>
    </row>
    <row r="32" spans="1:10" ht="62.25" customHeight="1" thickBot="1">
      <c r="A32" s="400">
        <v>24</v>
      </c>
      <c r="B32" s="76"/>
      <c r="C32" s="398" t="str">
        <f>+IFERROR(VLOOKUP($B32,'様式４(機能別)'!$A:$K,8,0),"")</f>
        <v/>
      </c>
      <c r="D32" s="104"/>
      <c r="E32" s="1270"/>
      <c r="F32" s="1271"/>
      <c r="J32" s="819"/>
    </row>
    <row r="33" spans="1:10" ht="62.25" customHeight="1" thickBot="1">
      <c r="A33" s="400">
        <v>25</v>
      </c>
      <c r="B33" s="76"/>
      <c r="C33" s="398" t="str">
        <f>+IFERROR(VLOOKUP($B33,'様式４(機能別)'!$A:$K,8,0),"")</f>
        <v/>
      </c>
      <c r="D33" s="104"/>
      <c r="E33" s="1270"/>
      <c r="F33" s="1271"/>
      <c r="J33" s="819"/>
    </row>
    <row r="34" spans="1:10" ht="62.25" customHeight="1" thickBot="1">
      <c r="A34" s="400">
        <v>26</v>
      </c>
      <c r="B34" s="76"/>
      <c r="C34" s="398" t="str">
        <f>+IFERROR(VLOOKUP($B34,'様式４(機能別)'!$A:$K,8,0),"")</f>
        <v/>
      </c>
      <c r="D34" s="104"/>
      <c r="E34" s="1270"/>
      <c r="F34" s="1271"/>
      <c r="J34" s="819"/>
    </row>
    <row r="35" spans="1:10" ht="62.25" customHeight="1" thickBot="1">
      <c r="A35" s="400">
        <v>27</v>
      </c>
      <c r="B35" s="76"/>
      <c r="C35" s="398" t="str">
        <f>+IFERROR(VLOOKUP($B35,'様式４(機能別)'!$A:$K,8,0),"")</f>
        <v/>
      </c>
      <c r="D35" s="104"/>
      <c r="E35" s="1270"/>
      <c r="F35" s="1271"/>
      <c r="J35" s="819"/>
    </row>
    <row r="36" spans="1:10" ht="62.25" customHeight="1" thickBot="1">
      <c r="A36" s="400">
        <v>28</v>
      </c>
      <c r="B36" s="76"/>
      <c r="C36" s="398" t="str">
        <f>+IFERROR(VLOOKUP($B36,'様式４(機能別)'!$A:$K,8,0),"")</f>
        <v/>
      </c>
      <c r="D36" s="104"/>
      <c r="E36" s="1270"/>
      <c r="F36" s="1271"/>
      <c r="J36" s="819"/>
    </row>
    <row r="37" spans="1:10" ht="62.25" customHeight="1" thickBot="1">
      <c r="A37" s="400">
        <v>29</v>
      </c>
      <c r="B37" s="76"/>
      <c r="C37" s="398" t="str">
        <f>+IFERROR(VLOOKUP($B37,'様式４(機能別)'!$A:$K,8,0),"")</f>
        <v/>
      </c>
      <c r="D37" s="104"/>
      <c r="E37" s="1270"/>
      <c r="F37" s="1271"/>
      <c r="J37" s="819"/>
    </row>
    <row r="38" spans="1:10" ht="62.25" customHeight="1" thickBot="1">
      <c r="A38" s="400">
        <v>30</v>
      </c>
      <c r="B38" s="76"/>
      <c r="C38" s="398" t="str">
        <f>+IFERROR(VLOOKUP($B38,'様式４(機能別)'!$A:$K,8,0),"")</f>
        <v/>
      </c>
      <c r="D38" s="104"/>
      <c r="E38" s="1270"/>
      <c r="F38" s="1271"/>
      <c r="J38" s="819"/>
    </row>
    <row r="39" spans="1:10" ht="62.25" customHeight="1" thickBot="1">
      <c r="A39" s="400">
        <v>31</v>
      </c>
      <c r="B39" s="76"/>
      <c r="C39" s="398" t="str">
        <f>+IFERROR(VLOOKUP($B39,'様式４(機能別)'!$A:$K,8,0),"")</f>
        <v/>
      </c>
      <c r="D39" s="104"/>
      <c r="E39" s="1270"/>
      <c r="F39" s="1271"/>
      <c r="J39" s="819"/>
    </row>
    <row r="40" spans="1:10" ht="62.25" customHeight="1" thickBot="1">
      <c r="A40" s="400">
        <v>32</v>
      </c>
      <c r="B40" s="76"/>
      <c r="C40" s="398" t="str">
        <f>+IFERROR(VLOOKUP($B40,'様式４(機能別)'!$A:$K,8,0),"")</f>
        <v/>
      </c>
      <c r="D40" s="104"/>
      <c r="E40" s="1270"/>
      <c r="F40" s="1271"/>
      <c r="J40" s="819"/>
    </row>
    <row r="41" spans="1:10" ht="62.25" customHeight="1" thickBot="1">
      <c r="A41" s="400">
        <v>33</v>
      </c>
      <c r="B41" s="76"/>
      <c r="C41" s="398" t="str">
        <f>+IFERROR(VLOOKUP($B41,'様式４(機能別)'!$A:$K,8,0),"")</f>
        <v/>
      </c>
      <c r="D41" s="104"/>
      <c r="E41" s="1270"/>
      <c r="F41" s="1271"/>
      <c r="J41" s="819"/>
    </row>
    <row r="42" spans="1:10" ht="62.25" customHeight="1" thickBot="1">
      <c r="A42" s="400">
        <v>34</v>
      </c>
      <c r="B42" s="76"/>
      <c r="C42" s="398" t="str">
        <f>+IFERROR(VLOOKUP($B42,'様式４(機能別)'!$A:$K,8,0),"")</f>
        <v/>
      </c>
      <c r="D42" s="104"/>
      <c r="E42" s="1270"/>
      <c r="F42" s="1271"/>
      <c r="J42" s="819"/>
    </row>
    <row r="43" spans="1:10" ht="62.25" customHeight="1" thickBot="1">
      <c r="A43" s="400">
        <v>35</v>
      </c>
      <c r="B43" s="76"/>
      <c r="C43" s="398" t="str">
        <f>+IFERROR(VLOOKUP($B43,'様式４(機能別)'!$A:$K,8,0),"")</f>
        <v/>
      </c>
      <c r="D43" s="104"/>
      <c r="E43" s="1270"/>
      <c r="F43" s="1271"/>
      <c r="J43" s="819"/>
    </row>
    <row r="44" spans="1:10" ht="62.25" customHeight="1" thickBot="1">
      <c r="A44" s="400">
        <v>36</v>
      </c>
      <c r="B44" s="76"/>
      <c r="C44" s="398" t="str">
        <f>+IFERROR(VLOOKUP($B44,'様式４(機能別)'!$A:$K,8,0),"")</f>
        <v/>
      </c>
      <c r="D44" s="104"/>
      <c r="E44" s="1270"/>
      <c r="F44" s="1271"/>
      <c r="J44" s="819"/>
    </row>
    <row r="45" spans="1:10" ht="62.25" customHeight="1" thickBot="1">
      <c r="A45" s="400">
        <v>37</v>
      </c>
      <c r="B45" s="76"/>
      <c r="C45" s="398" t="str">
        <f>+IFERROR(VLOOKUP($B45,'様式４(機能別)'!$A:$K,8,0),"")</f>
        <v/>
      </c>
      <c r="D45" s="104"/>
      <c r="E45" s="1270"/>
      <c r="F45" s="1271"/>
      <c r="J45" s="819"/>
    </row>
    <row r="46" spans="1:10" ht="62.25" customHeight="1" thickBot="1">
      <c r="A46" s="400">
        <v>38</v>
      </c>
      <c r="B46" s="76"/>
      <c r="C46" s="398" t="str">
        <f>+IFERROR(VLOOKUP($B46,'様式４(機能別)'!$A:$K,8,0),"")</f>
        <v/>
      </c>
      <c r="D46" s="104"/>
      <c r="E46" s="1270"/>
      <c r="F46" s="1271"/>
      <c r="J46" s="819"/>
    </row>
    <row r="47" spans="1:10" ht="62.25" customHeight="1" thickBot="1">
      <c r="A47" s="400">
        <v>39</v>
      </c>
      <c r="B47" s="76"/>
      <c r="C47" s="398" t="str">
        <f>+IFERROR(VLOOKUP($B47,'様式４(機能別)'!$A:$K,8,0),"")</f>
        <v/>
      </c>
      <c r="D47" s="104"/>
      <c r="E47" s="1270"/>
      <c r="F47" s="1271"/>
      <c r="J47" s="819"/>
    </row>
    <row r="48" spans="1:10" ht="62.25" customHeight="1" thickBot="1">
      <c r="A48" s="400">
        <v>40</v>
      </c>
      <c r="B48" s="76"/>
      <c r="C48" s="398" t="str">
        <f>+IFERROR(VLOOKUP($B48,'様式４(機能別)'!$A:$K,8,0),"")</f>
        <v/>
      </c>
      <c r="D48" s="104"/>
      <c r="E48" s="1270"/>
      <c r="F48" s="1271"/>
      <c r="J48" s="819"/>
    </row>
    <row r="49" spans="2:2">
      <c r="B49" s="406"/>
    </row>
    <row r="50" spans="2:2">
      <c r="B50" s="406"/>
    </row>
    <row r="51" spans="2:2">
      <c r="B51" s="406"/>
    </row>
    <row r="52" spans="2:2">
      <c r="B52" s="406"/>
    </row>
    <row r="53" spans="2:2">
      <c r="B53" s="406"/>
    </row>
    <row r="54" spans="2:2">
      <c r="B54" s="406"/>
    </row>
    <row r="55" spans="2:2">
      <c r="B55" s="406"/>
    </row>
    <row r="56" spans="2:2">
      <c r="B56" s="406"/>
    </row>
    <row r="57" spans="2:2">
      <c r="B57" s="406"/>
    </row>
    <row r="58" spans="2:2">
      <c r="B58" s="406"/>
    </row>
    <row r="59" spans="2:2">
      <c r="B59" s="406"/>
    </row>
    <row r="60" spans="2:2">
      <c r="B60" s="406"/>
    </row>
    <row r="61" spans="2:2">
      <c r="B61" s="406"/>
    </row>
    <row r="62" spans="2:2">
      <c r="B62" s="406"/>
    </row>
    <row r="63" spans="2:2">
      <c r="B63" s="406"/>
    </row>
    <row r="64" spans="2:2">
      <c r="B64" s="406"/>
    </row>
    <row r="65" spans="2:2">
      <c r="B65" s="406"/>
    </row>
    <row r="66" spans="2:2">
      <c r="B66" s="406"/>
    </row>
    <row r="67" spans="2:2">
      <c r="B67" s="406"/>
    </row>
    <row r="68" spans="2:2">
      <c r="B68" s="406"/>
    </row>
    <row r="69" spans="2:2">
      <c r="B69" s="406"/>
    </row>
    <row r="70" spans="2:2">
      <c r="B70" s="406"/>
    </row>
    <row r="71" spans="2:2">
      <c r="B71" s="406"/>
    </row>
    <row r="72" spans="2:2">
      <c r="B72" s="406"/>
    </row>
    <row r="73" spans="2:2">
      <c r="B73" s="406"/>
    </row>
    <row r="74" spans="2:2">
      <c r="B74" s="406"/>
    </row>
    <row r="75" spans="2:2">
      <c r="B75" s="406"/>
    </row>
    <row r="76" spans="2:2">
      <c r="B76" s="406"/>
    </row>
    <row r="77" spans="2:2">
      <c r="B77" s="406"/>
    </row>
    <row r="78" spans="2:2">
      <c r="B78" s="406"/>
    </row>
    <row r="79" spans="2:2">
      <c r="B79" s="406"/>
    </row>
    <row r="80" spans="2:2">
      <c r="B80" s="406"/>
    </row>
    <row r="81" spans="2:2">
      <c r="B81" s="406"/>
    </row>
    <row r="82" spans="2:2">
      <c r="B82" s="406"/>
    </row>
    <row r="83" spans="2:2">
      <c r="B83" s="406"/>
    </row>
    <row r="84" spans="2:2">
      <c r="B84" s="406"/>
    </row>
    <row r="85" spans="2:2">
      <c r="B85" s="406"/>
    </row>
    <row r="86" spans="2:2">
      <c r="B86" s="406"/>
    </row>
    <row r="87" spans="2:2">
      <c r="B87" s="406"/>
    </row>
    <row r="88" spans="2:2">
      <c r="B88" s="406"/>
    </row>
    <row r="89" spans="2:2">
      <c r="B89" s="406"/>
    </row>
    <row r="90" spans="2:2">
      <c r="B90" s="406"/>
    </row>
    <row r="91" spans="2:2">
      <c r="B91" s="406"/>
    </row>
    <row r="92" spans="2:2">
      <c r="B92" s="406"/>
    </row>
    <row r="93" spans="2:2">
      <c r="B93" s="406"/>
    </row>
    <row r="94" spans="2:2">
      <c r="B94" s="406"/>
    </row>
    <row r="95" spans="2:2">
      <c r="B95" s="406"/>
    </row>
    <row r="96" spans="2:2">
      <c r="B96" s="406"/>
    </row>
    <row r="97" spans="2:2">
      <c r="B97" s="406"/>
    </row>
    <row r="98" spans="2:2">
      <c r="B98" s="406"/>
    </row>
    <row r="99" spans="2:2">
      <c r="B99" s="293"/>
    </row>
    <row r="100" spans="2:2">
      <c r="B100" s="293"/>
    </row>
    <row r="101" spans="2:2">
      <c r="B101" s="293"/>
    </row>
    <row r="102" spans="2:2">
      <c r="B102" s="293"/>
    </row>
    <row r="103" spans="2:2">
      <c r="B103" s="293"/>
    </row>
    <row r="104" spans="2:2">
      <c r="B104" s="293"/>
    </row>
    <row r="105" spans="2:2">
      <c r="B105" s="293"/>
    </row>
    <row r="106" spans="2:2">
      <c r="B106" s="293"/>
    </row>
    <row r="107" spans="2:2">
      <c r="B107" s="293"/>
    </row>
    <row r="108" spans="2:2">
      <c r="B108" s="293"/>
    </row>
    <row r="109" spans="2:2">
      <c r="B109" s="293"/>
    </row>
    <row r="110" spans="2:2">
      <c r="B110" s="293"/>
    </row>
    <row r="111" spans="2:2">
      <c r="B111" s="293"/>
    </row>
    <row r="112" spans="2:2">
      <c r="B112" s="293"/>
    </row>
    <row r="113" spans="2:2">
      <c r="B113" s="293"/>
    </row>
    <row r="114" spans="2:2">
      <c r="B114" s="293"/>
    </row>
    <row r="115" spans="2:2">
      <c r="B115" s="293"/>
    </row>
    <row r="116" spans="2:2">
      <c r="B116" s="293"/>
    </row>
    <row r="117" spans="2:2">
      <c r="B117" s="293"/>
    </row>
    <row r="118" spans="2:2">
      <c r="B118" s="293"/>
    </row>
    <row r="119" spans="2:2">
      <c r="B119" s="293"/>
    </row>
    <row r="120" spans="2:2">
      <c r="B120" s="293"/>
    </row>
    <row r="121" spans="2:2">
      <c r="B121" s="293"/>
    </row>
    <row r="122" spans="2:2">
      <c r="B122" s="293"/>
    </row>
    <row r="123" spans="2:2">
      <c r="B123" s="293"/>
    </row>
    <row r="124" spans="2:2">
      <c r="B124" s="293"/>
    </row>
    <row r="125" spans="2:2">
      <c r="B125" s="293"/>
    </row>
    <row r="126" spans="2:2">
      <c r="B126" s="293"/>
    </row>
    <row r="127" spans="2:2">
      <c r="B127" s="293"/>
    </row>
    <row r="128" spans="2:2">
      <c r="B128" s="293"/>
    </row>
    <row r="129" spans="2:2">
      <c r="B129" s="293"/>
    </row>
    <row r="130" spans="2:2">
      <c r="B130" s="293"/>
    </row>
    <row r="131" spans="2:2">
      <c r="B131" s="293"/>
    </row>
    <row r="132" spans="2:2">
      <c r="B132" s="293"/>
    </row>
    <row r="133" spans="2:2">
      <c r="B133" s="293"/>
    </row>
    <row r="134" spans="2:2">
      <c r="B134" s="293"/>
    </row>
    <row r="135" spans="2:2">
      <c r="B135" s="293"/>
    </row>
    <row r="136" spans="2:2">
      <c r="B136" s="293"/>
    </row>
    <row r="137" spans="2:2">
      <c r="B137" s="293"/>
    </row>
    <row r="138" spans="2:2">
      <c r="B138" s="293"/>
    </row>
    <row r="139" spans="2:2">
      <c r="B139" s="293"/>
    </row>
    <row r="140" spans="2:2">
      <c r="B140" s="293"/>
    </row>
    <row r="141" spans="2:2">
      <c r="B141" s="293"/>
    </row>
    <row r="142" spans="2:2">
      <c r="B142" s="293"/>
    </row>
    <row r="143" spans="2:2">
      <c r="B143" s="293"/>
    </row>
    <row r="144" spans="2:2">
      <c r="B144" s="293"/>
    </row>
    <row r="145" spans="2:2">
      <c r="B145" s="293"/>
    </row>
    <row r="146" spans="2:2">
      <c r="B146" s="293"/>
    </row>
    <row r="147" spans="2:2">
      <c r="B147" s="293"/>
    </row>
    <row r="148" spans="2:2">
      <c r="B148" s="293"/>
    </row>
    <row r="149" spans="2:2">
      <c r="B149" s="293"/>
    </row>
    <row r="150" spans="2:2">
      <c r="B150" s="293"/>
    </row>
    <row r="151" spans="2:2">
      <c r="B151" s="293"/>
    </row>
    <row r="152" spans="2:2">
      <c r="B152" s="293"/>
    </row>
    <row r="153" spans="2:2">
      <c r="B153" s="293"/>
    </row>
    <row r="154" spans="2:2">
      <c r="B154" s="293"/>
    </row>
    <row r="155" spans="2:2">
      <c r="B155" s="293"/>
    </row>
    <row r="156" spans="2:2">
      <c r="B156" s="293"/>
    </row>
    <row r="157" spans="2:2">
      <c r="B157" s="293"/>
    </row>
    <row r="158" spans="2:2">
      <c r="B158" s="293"/>
    </row>
    <row r="159" spans="2:2">
      <c r="B159" s="293"/>
    </row>
    <row r="160" spans="2:2">
      <c r="B160" s="293"/>
    </row>
    <row r="161" spans="2:2">
      <c r="B161" s="293"/>
    </row>
    <row r="162" spans="2:2">
      <c r="B162" s="293"/>
    </row>
    <row r="163" spans="2:2">
      <c r="B163" s="293"/>
    </row>
    <row r="164" spans="2:2">
      <c r="B164" s="293"/>
    </row>
    <row r="165" spans="2:2">
      <c r="B165" s="293"/>
    </row>
    <row r="166" spans="2:2">
      <c r="B166" s="293"/>
    </row>
    <row r="167" spans="2:2">
      <c r="B167" s="293"/>
    </row>
    <row r="168" spans="2:2">
      <c r="B168" s="293"/>
    </row>
    <row r="169" spans="2:2">
      <c r="B169" s="293"/>
    </row>
    <row r="170" spans="2:2">
      <c r="B170" s="293"/>
    </row>
    <row r="171" spans="2:2">
      <c r="B171" s="293"/>
    </row>
    <row r="172" spans="2:2">
      <c r="B172" s="293"/>
    </row>
    <row r="173" spans="2:2">
      <c r="B173" s="293"/>
    </row>
    <row r="174" spans="2:2">
      <c r="B174" s="293"/>
    </row>
    <row r="175" spans="2:2">
      <c r="B175" s="293"/>
    </row>
    <row r="176" spans="2:2">
      <c r="B176" s="293"/>
    </row>
    <row r="177" spans="2:2">
      <c r="B177" s="293"/>
    </row>
    <row r="178" spans="2:2">
      <c r="B178" s="293"/>
    </row>
    <row r="179" spans="2:2">
      <c r="B179" s="293"/>
    </row>
    <row r="180" spans="2:2">
      <c r="B180" s="293"/>
    </row>
    <row r="181" spans="2:2">
      <c r="B181" s="293"/>
    </row>
    <row r="182" spans="2:2">
      <c r="B182" s="293"/>
    </row>
    <row r="183" spans="2:2">
      <c r="B183" s="293"/>
    </row>
    <row r="184" spans="2:2">
      <c r="B184" s="293"/>
    </row>
    <row r="185" spans="2:2">
      <c r="B185" s="293"/>
    </row>
    <row r="186" spans="2:2">
      <c r="B186" s="293"/>
    </row>
    <row r="187" spans="2:2">
      <c r="B187" s="293"/>
    </row>
    <row r="188" spans="2:2">
      <c r="B188" s="293"/>
    </row>
    <row r="189" spans="2:2">
      <c r="B189" s="293"/>
    </row>
    <row r="190" spans="2:2">
      <c r="B190" s="293"/>
    </row>
    <row r="191" spans="2:2">
      <c r="B191" s="293"/>
    </row>
    <row r="192" spans="2:2">
      <c r="B192" s="293"/>
    </row>
    <row r="193" spans="2:2">
      <c r="B193" s="293"/>
    </row>
    <row r="194" spans="2:2">
      <c r="B194" s="293"/>
    </row>
    <row r="195" spans="2:2">
      <c r="B195" s="293"/>
    </row>
    <row r="196" spans="2:2">
      <c r="B196" s="293"/>
    </row>
    <row r="197" spans="2:2">
      <c r="B197" s="293"/>
    </row>
    <row r="198" spans="2:2">
      <c r="B198" s="293"/>
    </row>
    <row r="199" spans="2:2">
      <c r="B199" s="293"/>
    </row>
    <row r="200" spans="2:2">
      <c r="B200" s="293"/>
    </row>
    <row r="201" spans="2:2">
      <c r="B201" s="293"/>
    </row>
    <row r="202" spans="2:2">
      <c r="B202" s="293"/>
    </row>
    <row r="203" spans="2:2">
      <c r="B203" s="293"/>
    </row>
    <row r="204" spans="2:2">
      <c r="B204" s="293"/>
    </row>
    <row r="205" spans="2:2">
      <c r="B205" s="293"/>
    </row>
    <row r="206" spans="2:2">
      <c r="B206" s="293"/>
    </row>
    <row r="207" spans="2:2">
      <c r="B207" s="293"/>
    </row>
    <row r="208" spans="2:2">
      <c r="B208" s="293"/>
    </row>
    <row r="209" spans="2:2">
      <c r="B209" s="293"/>
    </row>
    <row r="210" spans="2:2">
      <c r="B210" s="293"/>
    </row>
    <row r="211" spans="2:2">
      <c r="B211" s="293"/>
    </row>
    <row r="212" spans="2:2">
      <c r="B212" s="293"/>
    </row>
    <row r="213" spans="2:2">
      <c r="B213" s="293"/>
    </row>
    <row r="214" spans="2:2">
      <c r="B214" s="293"/>
    </row>
    <row r="215" spans="2:2">
      <c r="B215" s="293"/>
    </row>
    <row r="216" spans="2:2">
      <c r="B216" s="293"/>
    </row>
    <row r="217" spans="2:2">
      <c r="B217" s="293"/>
    </row>
    <row r="218" spans="2:2">
      <c r="B218" s="293"/>
    </row>
    <row r="219" spans="2:2">
      <c r="B219" s="293"/>
    </row>
    <row r="220" spans="2:2">
      <c r="B220" s="293"/>
    </row>
    <row r="221" spans="2:2">
      <c r="B221" s="293"/>
    </row>
    <row r="222" spans="2:2">
      <c r="B222" s="293"/>
    </row>
    <row r="223" spans="2:2">
      <c r="B223" s="293"/>
    </row>
    <row r="224" spans="2:2">
      <c r="B224" s="293"/>
    </row>
    <row r="225" spans="2:2">
      <c r="B225" s="293"/>
    </row>
    <row r="226" spans="2:2">
      <c r="B226" s="293"/>
    </row>
    <row r="227" spans="2:2">
      <c r="B227" s="293"/>
    </row>
    <row r="228" spans="2:2">
      <c r="B228" s="293"/>
    </row>
    <row r="229" spans="2:2">
      <c r="B229" s="293"/>
    </row>
    <row r="230" spans="2:2">
      <c r="B230" s="293"/>
    </row>
    <row r="231" spans="2:2">
      <c r="B231" s="293"/>
    </row>
    <row r="232" spans="2:2">
      <c r="B232" s="293"/>
    </row>
    <row r="233" spans="2:2">
      <c r="B233" s="293"/>
    </row>
    <row r="234" spans="2:2">
      <c r="B234" s="293"/>
    </row>
    <row r="235" spans="2:2">
      <c r="B235" s="293"/>
    </row>
    <row r="236" spans="2:2">
      <c r="B236" s="293"/>
    </row>
    <row r="237" spans="2:2">
      <c r="B237" s="293"/>
    </row>
    <row r="238" spans="2:2">
      <c r="B238" s="293"/>
    </row>
    <row r="239" spans="2:2">
      <c r="B239" s="293"/>
    </row>
    <row r="240" spans="2:2">
      <c r="B240" s="293"/>
    </row>
    <row r="241" spans="2:2">
      <c r="B241" s="293"/>
    </row>
    <row r="242" spans="2:2">
      <c r="B242" s="293"/>
    </row>
    <row r="243" spans="2:2">
      <c r="B243" s="293"/>
    </row>
    <row r="244" spans="2:2">
      <c r="B244" s="293"/>
    </row>
    <row r="245" spans="2:2">
      <c r="B245" s="293"/>
    </row>
    <row r="246" spans="2:2">
      <c r="B246" s="293"/>
    </row>
    <row r="247" spans="2:2">
      <c r="B247" s="293"/>
    </row>
    <row r="248" spans="2:2">
      <c r="B248" s="293"/>
    </row>
    <row r="249" spans="2:2">
      <c r="B249" s="293"/>
    </row>
    <row r="250" spans="2:2">
      <c r="B250" s="293"/>
    </row>
    <row r="251" spans="2:2">
      <c r="B251" s="293"/>
    </row>
    <row r="252" spans="2:2">
      <c r="B252" s="293"/>
    </row>
    <row r="253" spans="2:2">
      <c r="B253" s="293"/>
    </row>
    <row r="254" spans="2:2">
      <c r="B254" s="293"/>
    </row>
    <row r="255" spans="2:2">
      <c r="B255" s="293"/>
    </row>
    <row r="256" spans="2:2">
      <c r="B256" s="293"/>
    </row>
    <row r="257" spans="2:2">
      <c r="B257" s="293"/>
    </row>
    <row r="258" spans="2:2">
      <c r="B258" s="293"/>
    </row>
    <row r="259" spans="2:2">
      <c r="B259" s="293"/>
    </row>
    <row r="260" spans="2:2">
      <c r="B260" s="293"/>
    </row>
    <row r="261" spans="2:2">
      <c r="B261" s="293"/>
    </row>
    <row r="262" spans="2:2">
      <c r="B262" s="293"/>
    </row>
    <row r="263" spans="2:2">
      <c r="B263" s="293"/>
    </row>
    <row r="264" spans="2:2">
      <c r="B264" s="293"/>
    </row>
    <row r="265" spans="2:2">
      <c r="B265" s="293"/>
    </row>
    <row r="266" spans="2:2">
      <c r="B266" s="293"/>
    </row>
    <row r="267" spans="2:2">
      <c r="B267" s="293"/>
    </row>
    <row r="268" spans="2:2">
      <c r="B268" s="293"/>
    </row>
    <row r="269" spans="2:2">
      <c r="B269" s="293"/>
    </row>
    <row r="270" spans="2:2">
      <c r="B270" s="293"/>
    </row>
    <row r="271" spans="2:2">
      <c r="B271" s="293"/>
    </row>
    <row r="272" spans="2:2">
      <c r="B272" s="293"/>
    </row>
    <row r="273" spans="2:2">
      <c r="B273" s="293"/>
    </row>
    <row r="274" spans="2:2">
      <c r="B274" s="293"/>
    </row>
    <row r="275" spans="2:2">
      <c r="B275" s="293"/>
    </row>
    <row r="276" spans="2:2">
      <c r="B276" s="293"/>
    </row>
    <row r="277" spans="2:2">
      <c r="B277" s="293"/>
    </row>
    <row r="278" spans="2:2">
      <c r="B278" s="293"/>
    </row>
    <row r="279" spans="2:2">
      <c r="B279" s="293"/>
    </row>
    <row r="280" spans="2:2">
      <c r="B280" s="293"/>
    </row>
    <row r="281" spans="2:2">
      <c r="B281" s="293"/>
    </row>
    <row r="282" spans="2:2">
      <c r="B282" s="293"/>
    </row>
    <row r="283" spans="2:2">
      <c r="B283" s="293"/>
    </row>
    <row r="284" spans="2:2">
      <c r="B284" s="293"/>
    </row>
    <row r="285" spans="2:2">
      <c r="B285" s="293"/>
    </row>
    <row r="286" spans="2:2">
      <c r="B286" s="293"/>
    </row>
    <row r="287" spans="2:2">
      <c r="B287" s="293"/>
    </row>
    <row r="288" spans="2:2">
      <c r="B288" s="293"/>
    </row>
    <row r="289" spans="2:2">
      <c r="B289" s="293"/>
    </row>
    <row r="290" spans="2:2">
      <c r="B290" s="293"/>
    </row>
    <row r="291" spans="2:2">
      <c r="B291" s="293"/>
    </row>
    <row r="292" spans="2:2">
      <c r="B292" s="293"/>
    </row>
    <row r="293" spans="2:2">
      <c r="B293" s="293"/>
    </row>
    <row r="294" spans="2:2">
      <c r="B294" s="293"/>
    </row>
    <row r="295" spans="2:2">
      <c r="B295" s="293"/>
    </row>
    <row r="296" spans="2:2">
      <c r="B296" s="293"/>
    </row>
    <row r="297" spans="2:2">
      <c r="B297" s="293"/>
    </row>
    <row r="298" spans="2:2">
      <c r="B298" s="293"/>
    </row>
    <row r="299" spans="2:2">
      <c r="B299" s="293"/>
    </row>
    <row r="300" spans="2:2">
      <c r="B300" s="293"/>
    </row>
    <row r="301" spans="2:2">
      <c r="B301" s="293"/>
    </row>
    <row r="302" spans="2:2">
      <c r="B302" s="293"/>
    </row>
    <row r="303" spans="2:2">
      <c r="B303" s="293"/>
    </row>
    <row r="304" spans="2:2">
      <c r="B304" s="293"/>
    </row>
    <row r="305" spans="2:2">
      <c r="B305" s="293"/>
    </row>
    <row r="306" spans="2:2">
      <c r="B306" s="293"/>
    </row>
    <row r="307" spans="2:2">
      <c r="B307" s="293"/>
    </row>
    <row r="308" spans="2:2">
      <c r="B308" s="293"/>
    </row>
    <row r="309" spans="2:2">
      <c r="B309" s="293"/>
    </row>
    <row r="310" spans="2:2">
      <c r="B310" s="293"/>
    </row>
    <row r="311" spans="2:2">
      <c r="B311" s="293"/>
    </row>
    <row r="312" spans="2:2">
      <c r="B312" s="293"/>
    </row>
    <row r="313" spans="2:2">
      <c r="B313" s="293"/>
    </row>
    <row r="314" spans="2:2">
      <c r="B314" s="293"/>
    </row>
    <row r="315" spans="2:2">
      <c r="B315" s="293"/>
    </row>
    <row r="316" spans="2:2">
      <c r="B316" s="293"/>
    </row>
    <row r="317" spans="2:2">
      <c r="B317" s="293"/>
    </row>
    <row r="318" spans="2:2">
      <c r="B318" s="293"/>
    </row>
    <row r="319" spans="2:2">
      <c r="B319" s="293"/>
    </row>
    <row r="320" spans="2:2">
      <c r="B320" s="293"/>
    </row>
    <row r="321" spans="2:2">
      <c r="B321" s="293"/>
    </row>
    <row r="322" spans="2:2">
      <c r="B322" s="293"/>
    </row>
    <row r="323" spans="2:2">
      <c r="B323" s="293"/>
    </row>
    <row r="324" spans="2:2">
      <c r="B324" s="293"/>
    </row>
    <row r="325" spans="2:2">
      <c r="B325" s="293"/>
    </row>
    <row r="326" spans="2:2">
      <c r="B326" s="293"/>
    </row>
    <row r="327" spans="2:2">
      <c r="B327" s="293"/>
    </row>
    <row r="328" spans="2:2">
      <c r="B328" s="293"/>
    </row>
    <row r="329" spans="2:2">
      <c r="B329" s="293"/>
    </row>
    <row r="330" spans="2:2">
      <c r="B330" s="293"/>
    </row>
    <row r="331" spans="2:2">
      <c r="B331" s="293"/>
    </row>
    <row r="332" spans="2:2">
      <c r="B332" s="29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sqref="A1:K1"/>
    </sheetView>
  </sheetViews>
  <sheetFormatPr defaultColWidth="9" defaultRowHeight="13.5"/>
  <cols>
    <col min="1" max="1" width="39.25" style="408" customWidth="1"/>
    <col min="2" max="2" width="11.375" style="408" customWidth="1"/>
    <col min="3" max="3" width="12.125" style="408" customWidth="1"/>
    <col min="4" max="4" width="13" style="408" customWidth="1"/>
    <col min="5" max="6" width="12" style="408" customWidth="1"/>
    <col min="7" max="8" width="13.25" style="408" customWidth="1"/>
    <col min="9" max="9" width="13.875" style="408" customWidth="1"/>
    <col min="10" max="10" width="18.875" style="408" customWidth="1"/>
    <col min="11" max="11" width="23.875" style="408" customWidth="1"/>
    <col min="12" max="12" width="2.625" style="408" customWidth="1"/>
    <col min="13" max="14" width="9" style="408" hidden="1" customWidth="1"/>
    <col min="15" max="15" width="3.625" style="415" customWidth="1"/>
    <col min="16" max="16" width="82.75" style="416" bestFit="1" customWidth="1"/>
    <col min="17" max="24" width="9" style="416"/>
    <col min="25" max="16384" width="9" style="408"/>
  </cols>
  <sheetData>
    <row r="1" spans="1:24" customFormat="1" ht="20.100000000000001" customHeight="1" thickBot="1">
      <c r="A1" s="1296" t="s">
        <v>170</v>
      </c>
      <c r="B1" s="1296"/>
      <c r="C1" s="1296"/>
      <c r="D1" s="1296"/>
      <c r="E1" s="1296"/>
      <c r="F1" s="1296"/>
      <c r="G1" s="1296"/>
      <c r="H1" s="1296"/>
      <c r="I1" s="1296"/>
      <c r="J1" s="1296"/>
      <c r="K1" s="1296"/>
      <c r="N1" s="53"/>
      <c r="O1" s="82"/>
      <c r="P1" s="84"/>
      <c r="Q1" s="292"/>
      <c r="R1" s="292"/>
      <c r="S1" s="292"/>
      <c r="T1" s="292"/>
      <c r="U1" s="292"/>
      <c r="V1" s="292"/>
      <c r="W1" s="292"/>
      <c r="X1" s="292"/>
    </row>
    <row r="2" spans="1:24" customFormat="1" ht="24.95" customHeight="1" thickTop="1" thickBot="1">
      <c r="A2" s="407"/>
      <c r="B2" s="1275" t="s">
        <v>730</v>
      </c>
      <c r="C2" s="1275"/>
      <c r="D2" s="1275"/>
      <c r="E2" s="1275"/>
      <c r="F2" s="1275"/>
      <c r="G2" s="1275"/>
      <c r="H2" s="1275"/>
      <c r="I2" s="1275"/>
      <c r="J2" s="1297"/>
      <c r="K2" s="387" t="str">
        <f>IF(COUNTIF(M15:N80,"×")=0,"入力済","未入力あり")</f>
        <v>入力済</v>
      </c>
      <c r="L2" s="408"/>
      <c r="M2" s="408"/>
      <c r="N2" s="53"/>
      <c r="O2" s="82"/>
      <c r="P2" s="84"/>
      <c r="Q2" s="292"/>
      <c r="R2" s="292"/>
      <c r="S2" s="292"/>
      <c r="T2" s="292"/>
      <c r="U2" s="292"/>
      <c r="V2" s="292"/>
      <c r="W2" s="292"/>
      <c r="X2" s="292"/>
    </row>
    <row r="3" spans="1:24" customFormat="1" ht="5.0999999999999996" customHeight="1" thickTop="1">
      <c r="A3" s="409"/>
      <c r="B3" s="409"/>
      <c r="C3" s="409"/>
      <c r="D3" s="409"/>
      <c r="E3" s="409"/>
      <c r="F3" s="409"/>
      <c r="G3" s="409"/>
      <c r="H3" s="409"/>
      <c r="I3" s="409"/>
      <c r="J3" s="409"/>
      <c r="K3" s="409"/>
      <c r="L3" s="408"/>
      <c r="M3" s="408"/>
      <c r="N3" s="410"/>
      <c r="O3" s="411"/>
      <c r="P3" s="292"/>
      <c r="Q3" s="292"/>
      <c r="R3" s="292"/>
      <c r="S3" s="292"/>
      <c r="T3" s="292"/>
      <c r="U3" s="292"/>
      <c r="V3" s="292"/>
      <c r="W3" s="292"/>
      <c r="X3" s="292"/>
    </row>
    <row r="4" spans="1:24" customFormat="1" ht="20.100000000000001" customHeight="1">
      <c r="A4" s="409"/>
      <c r="B4" s="409"/>
      <c r="C4" s="409"/>
      <c r="D4" s="409"/>
      <c r="E4" s="409"/>
      <c r="F4" s="412" t="s">
        <v>731</v>
      </c>
      <c r="G4" s="1298" t="str">
        <f>表紙!E2</f>
        <v>公益財団法人日本生命済生会日本生命病院</v>
      </c>
      <c r="H4" s="1299"/>
      <c r="I4" s="1299"/>
      <c r="J4" s="1299"/>
      <c r="K4" s="1300"/>
      <c r="L4" s="408"/>
      <c r="M4" s="408"/>
      <c r="N4" s="53"/>
      <c r="O4" s="82"/>
      <c r="P4" s="292"/>
      <c r="Q4" s="292"/>
      <c r="R4" s="292"/>
      <c r="S4" s="292"/>
      <c r="T4" s="292"/>
      <c r="U4" s="292"/>
      <c r="V4" s="292"/>
      <c r="W4" s="292"/>
      <c r="X4" s="292"/>
    </row>
    <row r="5" spans="1:24" customFormat="1" ht="19.5" customHeight="1">
      <c r="A5" s="409"/>
      <c r="B5" s="412"/>
      <c r="C5" s="412"/>
      <c r="D5" s="412"/>
      <c r="E5" s="412"/>
      <c r="F5" s="412" t="s">
        <v>892</v>
      </c>
      <c r="G5" s="413" t="s">
        <v>1718</v>
      </c>
      <c r="J5" s="413"/>
      <c r="K5" s="413"/>
      <c r="L5" s="408"/>
      <c r="M5" s="408"/>
      <c r="N5" s="163"/>
      <c r="O5" s="414"/>
      <c r="P5" s="820" t="s">
        <v>204</v>
      </c>
      <c r="Q5" s="821"/>
      <c r="R5" s="292"/>
      <c r="S5" s="292"/>
      <c r="T5" s="292"/>
      <c r="U5" s="292"/>
      <c r="V5" s="292"/>
      <c r="W5" s="292"/>
      <c r="X5" s="292"/>
    </row>
    <row r="6" spans="1:24" ht="162.75" customHeight="1">
      <c r="A6" s="1301" t="s">
        <v>1720</v>
      </c>
      <c r="B6" s="1301"/>
      <c r="C6" s="1301"/>
      <c r="D6" s="1301"/>
      <c r="E6" s="1301"/>
      <c r="F6" s="1301"/>
      <c r="G6" s="1301"/>
      <c r="H6" s="1301"/>
      <c r="I6" s="1301"/>
      <c r="J6" s="1301"/>
      <c r="K6" s="1301"/>
      <c r="P6" s="119"/>
      <c r="Q6" s="822"/>
    </row>
    <row r="7" spans="1:24" ht="18" customHeight="1">
      <c r="B7" s="417" t="s">
        <v>732</v>
      </c>
      <c r="C7" s="408" t="s">
        <v>733</v>
      </c>
      <c r="F7" s="418"/>
      <c r="G7" s="418"/>
      <c r="P7" s="119"/>
      <c r="Q7" s="822"/>
    </row>
    <row r="8" spans="1:24" ht="18" customHeight="1">
      <c r="C8" s="408" t="s">
        <v>734</v>
      </c>
      <c r="F8" s="418"/>
      <c r="G8" s="418"/>
      <c r="P8" s="119"/>
      <c r="Q8" s="822"/>
    </row>
    <row r="9" spans="1:24" ht="18" customHeight="1">
      <c r="C9" s="408" t="s">
        <v>735</v>
      </c>
      <c r="F9" s="418"/>
      <c r="G9" s="418"/>
      <c r="H9" s="418"/>
      <c r="P9" s="119"/>
      <c r="Q9" s="822"/>
    </row>
    <row r="10" spans="1:24" ht="18" customHeight="1">
      <c r="B10" s="417" t="s">
        <v>736</v>
      </c>
      <c r="C10" s="415" t="s">
        <v>737</v>
      </c>
      <c r="D10" s="415"/>
      <c r="E10" s="415"/>
      <c r="F10" s="415"/>
      <c r="P10" s="119"/>
      <c r="Q10" s="822"/>
    </row>
    <row r="11" spans="1:24">
      <c r="B11" s="1302" t="s">
        <v>738</v>
      </c>
      <c r="C11" s="1303"/>
      <c r="D11" s="1303"/>
      <c r="E11" s="1303"/>
      <c r="F11" s="1303"/>
      <c r="G11" s="1304"/>
      <c r="H11" s="1305" t="s">
        <v>1692</v>
      </c>
      <c r="I11" s="1305"/>
      <c r="J11" s="1305"/>
      <c r="P11" s="119"/>
      <c r="Q11" s="822"/>
    </row>
    <row r="12" spans="1:24">
      <c r="A12" s="419"/>
      <c r="B12" s="1306" t="s">
        <v>739</v>
      </c>
      <c r="C12" s="1307"/>
      <c r="D12" s="1307"/>
      <c r="E12" s="1307"/>
      <c r="F12" s="1308"/>
      <c r="G12" s="1294" t="s">
        <v>740</v>
      </c>
      <c r="H12" s="1309" t="s">
        <v>741</v>
      </c>
      <c r="I12" s="1310"/>
      <c r="J12" s="1309" t="s">
        <v>742</v>
      </c>
      <c r="K12" s="420" t="s">
        <v>743</v>
      </c>
      <c r="P12" s="119"/>
      <c r="Q12" s="822"/>
    </row>
    <row r="13" spans="1:24" ht="13.5" customHeight="1">
      <c r="A13" s="1292" t="s">
        <v>744</v>
      </c>
      <c r="B13" s="1294" t="s">
        <v>745</v>
      </c>
      <c r="C13" s="1306" t="s">
        <v>746</v>
      </c>
      <c r="D13" s="1307"/>
      <c r="E13" s="1308"/>
      <c r="F13" s="1294" t="s">
        <v>747</v>
      </c>
      <c r="G13" s="1311"/>
      <c r="H13" s="1285" t="s">
        <v>1681</v>
      </c>
      <c r="I13" s="1285" t="s">
        <v>1719</v>
      </c>
      <c r="J13" s="1295"/>
      <c r="K13" s="421"/>
      <c r="P13" s="119"/>
      <c r="Q13" s="822"/>
    </row>
    <row r="14" spans="1:24" ht="57.75" customHeight="1">
      <c r="A14" s="1293"/>
      <c r="B14" s="1295"/>
      <c r="C14" s="422" t="s">
        <v>748</v>
      </c>
      <c r="D14" s="422" t="s">
        <v>749</v>
      </c>
      <c r="E14" s="422" t="s">
        <v>750</v>
      </c>
      <c r="F14" s="1295"/>
      <c r="G14" s="1295"/>
      <c r="H14" s="1286"/>
      <c r="I14" s="1286"/>
      <c r="J14" s="1286"/>
      <c r="K14" s="423" t="s">
        <v>751</v>
      </c>
      <c r="P14" s="119"/>
      <c r="Q14" s="822"/>
    </row>
    <row r="15" spans="1:24">
      <c r="A15" s="424" t="s">
        <v>752</v>
      </c>
      <c r="B15" s="1204" t="s">
        <v>829</v>
      </c>
      <c r="C15" s="1204" t="s">
        <v>1808</v>
      </c>
      <c r="D15" s="1204" t="s">
        <v>829</v>
      </c>
      <c r="E15" s="1204" t="s">
        <v>1808</v>
      </c>
      <c r="F15" s="1204" t="s">
        <v>1808</v>
      </c>
      <c r="G15" s="1204" t="s">
        <v>1809</v>
      </c>
      <c r="H15" s="1162" t="s">
        <v>753</v>
      </c>
      <c r="I15" s="1162"/>
      <c r="J15" s="824" t="s">
        <v>1812</v>
      </c>
      <c r="K15" s="825"/>
      <c r="M15" s="408" t="str">
        <f>IF(COUNTBLANK(B15:G15)=0,"○","×")</f>
        <v>○</v>
      </c>
      <c r="N15" s="408" t="str">
        <f>IF(AND(COUNTIF(B15:F15,"◎")&gt;=1,J15=""),"×","○")</f>
        <v>○</v>
      </c>
      <c r="P15" s="119"/>
      <c r="Q15" s="822"/>
    </row>
    <row r="16" spans="1:24">
      <c r="A16" s="424" t="s">
        <v>754</v>
      </c>
      <c r="B16" s="1204" t="s">
        <v>829</v>
      </c>
      <c r="C16" s="1205"/>
      <c r="D16" s="1204" t="s">
        <v>829</v>
      </c>
      <c r="E16" s="1204" t="s">
        <v>1808</v>
      </c>
      <c r="F16" s="1204" t="s">
        <v>1808</v>
      </c>
      <c r="G16" s="1204" t="s">
        <v>1809</v>
      </c>
      <c r="H16" s="1162"/>
      <c r="I16" s="1162"/>
      <c r="J16" s="824" t="s">
        <v>1812</v>
      </c>
      <c r="K16" s="825"/>
      <c r="M16" s="426" t="str">
        <f>IF(OR(B16="",D16="",E16="",F16="",G16=""),"×","○")</f>
        <v>○</v>
      </c>
      <c r="N16" s="408" t="str">
        <f>IF(AND(COUNTIF(B16:F16,"◎")&gt;=1,J16=""),"×","○")</f>
        <v>○</v>
      </c>
      <c r="P16" s="119"/>
      <c r="Q16" s="822"/>
    </row>
    <row r="17" spans="1:17">
      <c r="A17" s="424" t="s">
        <v>755</v>
      </c>
      <c r="B17" s="1204" t="s">
        <v>829</v>
      </c>
      <c r="C17" s="1204" t="s">
        <v>1808</v>
      </c>
      <c r="D17" s="1204" t="s">
        <v>829</v>
      </c>
      <c r="E17" s="1204" t="s">
        <v>1808</v>
      </c>
      <c r="F17" s="1204" t="s">
        <v>1808</v>
      </c>
      <c r="G17" s="1204" t="s">
        <v>1809</v>
      </c>
      <c r="H17" s="1162"/>
      <c r="I17" s="1162"/>
      <c r="J17" s="824" t="s">
        <v>1812</v>
      </c>
      <c r="K17" s="825"/>
      <c r="M17" s="408" t="str">
        <f t="shared" ref="M17:M80" si="0">IF(COUNTBLANK(B17:G17)=0,"○","×")</f>
        <v>○</v>
      </c>
      <c r="N17" s="408" t="str">
        <f t="shared" ref="N17:N80" si="1">IF(AND(COUNTIF(B17:F17,"◎")&gt;=1,J17=""),"×","○")</f>
        <v>○</v>
      </c>
      <c r="P17" s="119"/>
      <c r="Q17" s="822"/>
    </row>
    <row r="18" spans="1:17">
      <c r="A18" s="424" t="s">
        <v>756</v>
      </c>
      <c r="B18" s="1204" t="s">
        <v>1808</v>
      </c>
      <c r="C18" s="1204" t="s">
        <v>1808</v>
      </c>
      <c r="D18" s="1204" t="s">
        <v>1808</v>
      </c>
      <c r="E18" s="1204" t="s">
        <v>1808</v>
      </c>
      <c r="F18" s="1204" t="s">
        <v>1808</v>
      </c>
      <c r="G18" s="1204" t="s">
        <v>1809</v>
      </c>
      <c r="H18" s="1162"/>
      <c r="I18" s="1162"/>
      <c r="J18" s="824" t="s">
        <v>1813</v>
      </c>
      <c r="K18" s="825"/>
      <c r="M18" s="408" t="str">
        <f t="shared" si="0"/>
        <v>○</v>
      </c>
      <c r="N18" s="408" t="str">
        <f t="shared" si="1"/>
        <v>○</v>
      </c>
      <c r="P18" s="119"/>
      <c r="Q18" s="822"/>
    </row>
    <row r="19" spans="1:17">
      <c r="A19" s="424" t="s">
        <v>757</v>
      </c>
      <c r="B19" s="1204" t="s">
        <v>1810</v>
      </c>
      <c r="C19" s="1204" t="s">
        <v>1810</v>
      </c>
      <c r="D19" s="1204" t="s">
        <v>1810</v>
      </c>
      <c r="E19" s="1204" t="s">
        <v>1810</v>
      </c>
      <c r="F19" s="1204" t="s">
        <v>1810</v>
      </c>
      <c r="G19" s="1204" t="s">
        <v>1809</v>
      </c>
      <c r="H19" s="1162"/>
      <c r="I19" s="1162"/>
      <c r="J19" s="824" t="s">
        <v>1814</v>
      </c>
      <c r="K19" s="825"/>
      <c r="M19" s="408" t="str">
        <f t="shared" si="0"/>
        <v>○</v>
      </c>
      <c r="N19" s="408" t="str">
        <f t="shared" si="1"/>
        <v>○</v>
      </c>
      <c r="P19" s="119"/>
      <c r="Q19" s="822"/>
    </row>
    <row r="20" spans="1:17">
      <c r="A20" s="424" t="s">
        <v>758</v>
      </c>
      <c r="B20" s="1204" t="s">
        <v>1810</v>
      </c>
      <c r="C20" s="1204" t="s">
        <v>1810</v>
      </c>
      <c r="D20" s="1204" t="s">
        <v>1810</v>
      </c>
      <c r="E20" s="1204" t="s">
        <v>1810</v>
      </c>
      <c r="F20" s="1204" t="s">
        <v>1810</v>
      </c>
      <c r="G20" s="1204" t="s">
        <v>1809</v>
      </c>
      <c r="H20" s="1162"/>
      <c r="I20" s="1162"/>
      <c r="J20" s="824" t="s">
        <v>1814</v>
      </c>
      <c r="K20" s="825"/>
      <c r="M20" s="408" t="str">
        <f t="shared" si="0"/>
        <v>○</v>
      </c>
      <c r="N20" s="408" t="str">
        <f t="shared" si="1"/>
        <v>○</v>
      </c>
      <c r="P20" s="119"/>
      <c r="Q20" s="822"/>
    </row>
    <row r="21" spans="1:17">
      <c r="A21" s="424" t="s">
        <v>759</v>
      </c>
      <c r="B21" s="1204" t="s">
        <v>1810</v>
      </c>
      <c r="C21" s="1204" t="s">
        <v>1810</v>
      </c>
      <c r="D21" s="1204" t="s">
        <v>1810</v>
      </c>
      <c r="E21" s="1204" t="s">
        <v>1810</v>
      </c>
      <c r="F21" s="1204" t="s">
        <v>1810</v>
      </c>
      <c r="G21" s="1204" t="s">
        <v>1809</v>
      </c>
      <c r="H21" s="1162" t="s">
        <v>760</v>
      </c>
      <c r="I21" s="1162"/>
      <c r="J21" s="824" t="s">
        <v>1814</v>
      </c>
      <c r="K21" s="825"/>
      <c r="M21" s="408" t="str">
        <f t="shared" si="0"/>
        <v>○</v>
      </c>
      <c r="N21" s="408" t="str">
        <f t="shared" si="1"/>
        <v>○</v>
      </c>
      <c r="P21" s="119"/>
      <c r="Q21" s="822"/>
    </row>
    <row r="22" spans="1:17">
      <c r="A22" s="424" t="s">
        <v>761</v>
      </c>
      <c r="B22" s="1204" t="s">
        <v>1810</v>
      </c>
      <c r="C22" s="1204" t="s">
        <v>1810</v>
      </c>
      <c r="D22" s="1204" t="s">
        <v>1810</v>
      </c>
      <c r="E22" s="1204" t="s">
        <v>1810</v>
      </c>
      <c r="F22" s="1204" t="s">
        <v>1810</v>
      </c>
      <c r="G22" s="1204" t="s">
        <v>1809</v>
      </c>
      <c r="H22" s="1162"/>
      <c r="I22" s="1162"/>
      <c r="J22" s="824" t="s">
        <v>1814</v>
      </c>
      <c r="K22" s="825"/>
      <c r="M22" s="408" t="str">
        <f t="shared" si="0"/>
        <v>○</v>
      </c>
      <c r="N22" s="408" t="str">
        <f t="shared" si="1"/>
        <v>○</v>
      </c>
      <c r="P22" s="119"/>
      <c r="Q22" s="822"/>
    </row>
    <row r="23" spans="1:17">
      <c r="A23" s="424" t="s">
        <v>762</v>
      </c>
      <c r="B23" s="1204" t="s">
        <v>1810</v>
      </c>
      <c r="C23" s="1204" t="s">
        <v>1810</v>
      </c>
      <c r="D23" s="1204" t="s">
        <v>1810</v>
      </c>
      <c r="E23" s="1204" t="s">
        <v>1810</v>
      </c>
      <c r="F23" s="1204" t="s">
        <v>1810</v>
      </c>
      <c r="G23" s="1204" t="s">
        <v>1809</v>
      </c>
      <c r="H23" s="1162"/>
      <c r="I23" s="1162"/>
      <c r="J23" s="824" t="s">
        <v>1814</v>
      </c>
      <c r="K23" s="825"/>
      <c r="M23" s="408" t="str">
        <f t="shared" si="0"/>
        <v>○</v>
      </c>
      <c r="N23" s="408" t="str">
        <f t="shared" si="1"/>
        <v>○</v>
      </c>
      <c r="P23" s="119"/>
      <c r="Q23" s="822"/>
    </row>
    <row r="24" spans="1:17">
      <c r="A24" s="424" t="s">
        <v>763</v>
      </c>
      <c r="B24" s="1204" t="s">
        <v>1810</v>
      </c>
      <c r="C24" s="1204" t="s">
        <v>1808</v>
      </c>
      <c r="D24" s="1204" t="s">
        <v>1808</v>
      </c>
      <c r="E24" s="1204" t="s">
        <v>1808</v>
      </c>
      <c r="F24" s="1204" t="s">
        <v>1808</v>
      </c>
      <c r="G24" s="1204" t="s">
        <v>1809</v>
      </c>
      <c r="H24" s="1162"/>
      <c r="I24" s="1162"/>
      <c r="J24" s="824" t="s">
        <v>1814</v>
      </c>
      <c r="K24" s="825"/>
      <c r="M24" s="408" t="str">
        <f t="shared" si="0"/>
        <v>○</v>
      </c>
      <c r="N24" s="408" t="str">
        <f t="shared" si="1"/>
        <v>○</v>
      </c>
      <c r="P24" s="119"/>
      <c r="Q24" s="822"/>
    </row>
    <row r="25" spans="1:17">
      <c r="A25" s="424" t="s">
        <v>764</v>
      </c>
      <c r="B25" s="1204" t="s">
        <v>1810</v>
      </c>
      <c r="C25" s="1204" t="s">
        <v>1808</v>
      </c>
      <c r="D25" s="1204" t="s">
        <v>1808</v>
      </c>
      <c r="E25" s="1204" t="s">
        <v>1808</v>
      </c>
      <c r="F25" s="1204" t="s">
        <v>1808</v>
      </c>
      <c r="G25" s="1204" t="s">
        <v>1809</v>
      </c>
      <c r="H25" s="1162"/>
      <c r="I25" s="1162"/>
      <c r="J25" s="824" t="s">
        <v>1814</v>
      </c>
      <c r="K25" s="825"/>
      <c r="M25" s="408" t="str">
        <f t="shared" si="0"/>
        <v>○</v>
      </c>
      <c r="N25" s="408" t="str">
        <f t="shared" si="1"/>
        <v>○</v>
      </c>
      <c r="P25" s="119"/>
      <c r="Q25" s="822"/>
    </row>
    <row r="26" spans="1:17">
      <c r="A26" s="424" t="s">
        <v>765</v>
      </c>
      <c r="B26" s="1204" t="s">
        <v>1810</v>
      </c>
      <c r="C26" s="1204" t="s">
        <v>1810</v>
      </c>
      <c r="D26" s="1204" t="s">
        <v>1810</v>
      </c>
      <c r="E26" s="1204" t="s">
        <v>1810</v>
      </c>
      <c r="F26" s="1204" t="s">
        <v>1810</v>
      </c>
      <c r="G26" s="1204" t="s">
        <v>1809</v>
      </c>
      <c r="H26" s="1162"/>
      <c r="I26" s="1162"/>
      <c r="J26" s="824" t="s">
        <v>1814</v>
      </c>
      <c r="K26" s="825"/>
      <c r="M26" s="408" t="str">
        <f t="shared" si="0"/>
        <v>○</v>
      </c>
      <c r="N26" s="408" t="str">
        <f t="shared" si="1"/>
        <v>○</v>
      </c>
      <c r="P26" s="119"/>
      <c r="Q26" s="822"/>
    </row>
    <row r="27" spans="1:17">
      <c r="A27" s="424" t="s">
        <v>766</v>
      </c>
      <c r="B27" s="1204" t="s">
        <v>1810</v>
      </c>
      <c r="C27" s="1204" t="s">
        <v>1810</v>
      </c>
      <c r="D27" s="1204" t="s">
        <v>1810</v>
      </c>
      <c r="E27" s="1204" t="s">
        <v>1810</v>
      </c>
      <c r="F27" s="1204" t="s">
        <v>1810</v>
      </c>
      <c r="G27" s="1204" t="s">
        <v>1809</v>
      </c>
      <c r="H27" s="1162"/>
      <c r="I27" s="1162"/>
      <c r="J27" s="824" t="s">
        <v>1815</v>
      </c>
      <c r="K27" s="825"/>
      <c r="M27" s="408" t="str">
        <f t="shared" si="0"/>
        <v>○</v>
      </c>
      <c r="N27" s="408" t="str">
        <f t="shared" si="1"/>
        <v>○</v>
      </c>
      <c r="P27" s="119"/>
      <c r="Q27" s="822"/>
    </row>
    <row r="28" spans="1:17">
      <c r="A28" s="424" t="s">
        <v>767</v>
      </c>
      <c r="B28" s="1204" t="s">
        <v>829</v>
      </c>
      <c r="C28" s="1204" t="s">
        <v>1808</v>
      </c>
      <c r="D28" s="1204" t="s">
        <v>1808</v>
      </c>
      <c r="E28" s="1204" t="s">
        <v>829</v>
      </c>
      <c r="F28" s="1204" t="s">
        <v>1808</v>
      </c>
      <c r="G28" s="1204" t="s">
        <v>1809</v>
      </c>
      <c r="H28" s="1162"/>
      <c r="I28" s="1162"/>
      <c r="J28" s="824" t="s">
        <v>1816</v>
      </c>
      <c r="K28" s="825"/>
      <c r="M28" s="408" t="str">
        <f t="shared" si="0"/>
        <v>○</v>
      </c>
      <c r="N28" s="408" t="str">
        <f t="shared" si="1"/>
        <v>○</v>
      </c>
      <c r="P28" s="119"/>
      <c r="Q28" s="822"/>
    </row>
    <row r="29" spans="1:17" ht="27">
      <c r="A29" s="424" t="s">
        <v>768</v>
      </c>
      <c r="B29" s="1204" t="s">
        <v>1810</v>
      </c>
      <c r="C29" s="1204" t="s">
        <v>1810</v>
      </c>
      <c r="D29" s="1204" t="s">
        <v>1810</v>
      </c>
      <c r="E29" s="1204" t="s">
        <v>1810</v>
      </c>
      <c r="F29" s="1204" t="s">
        <v>1810</v>
      </c>
      <c r="G29" s="1204" t="s">
        <v>1809</v>
      </c>
      <c r="H29" s="1162"/>
      <c r="I29" s="1162"/>
      <c r="J29" s="824" t="s">
        <v>1817</v>
      </c>
      <c r="K29" s="825"/>
      <c r="M29" s="408" t="str">
        <f t="shared" si="0"/>
        <v>○</v>
      </c>
      <c r="N29" s="408" t="str">
        <f t="shared" si="1"/>
        <v>○</v>
      </c>
      <c r="P29" s="119"/>
      <c r="Q29" s="822"/>
    </row>
    <row r="30" spans="1:17" ht="27">
      <c r="A30" s="424" t="s">
        <v>769</v>
      </c>
      <c r="B30" s="1204" t="s">
        <v>1810</v>
      </c>
      <c r="C30" s="1204" t="s">
        <v>1810</v>
      </c>
      <c r="D30" s="1204" t="s">
        <v>829</v>
      </c>
      <c r="E30" s="1204" t="s">
        <v>829</v>
      </c>
      <c r="F30" s="1204" t="s">
        <v>829</v>
      </c>
      <c r="G30" s="1204" t="s">
        <v>1809</v>
      </c>
      <c r="H30" s="1162"/>
      <c r="I30" s="1162"/>
      <c r="J30" s="824" t="s">
        <v>1817</v>
      </c>
      <c r="K30" s="825"/>
      <c r="M30" s="408" t="str">
        <f t="shared" si="0"/>
        <v>○</v>
      </c>
      <c r="N30" s="408" t="str">
        <f t="shared" si="1"/>
        <v>○</v>
      </c>
      <c r="P30" s="119"/>
      <c r="Q30" s="822"/>
    </row>
    <row r="31" spans="1:17" ht="27">
      <c r="A31" s="424" t="s">
        <v>770</v>
      </c>
      <c r="B31" s="1204" t="s">
        <v>829</v>
      </c>
      <c r="C31" s="1204" t="s">
        <v>829</v>
      </c>
      <c r="D31" s="1204" t="s">
        <v>829</v>
      </c>
      <c r="E31" s="1204" t="s">
        <v>829</v>
      </c>
      <c r="F31" s="1204" t="s">
        <v>829</v>
      </c>
      <c r="G31" s="1204" t="s">
        <v>1809</v>
      </c>
      <c r="H31" s="1162"/>
      <c r="I31" s="1162"/>
      <c r="J31" s="824" t="s">
        <v>1817</v>
      </c>
      <c r="K31" s="825"/>
      <c r="M31" s="408" t="str">
        <f>IF(COUNTBLANK(B31:G31)=0,"○","×")</f>
        <v>○</v>
      </c>
      <c r="N31" s="408" t="str">
        <f t="shared" ref="N31" si="2">IF(AND(COUNTIF(B31:F31,"◎")&gt;=1,J31=""),"×","○")</f>
        <v>○</v>
      </c>
      <c r="P31" s="119"/>
      <c r="Q31" s="822"/>
    </row>
    <row r="32" spans="1:17" ht="27">
      <c r="A32" s="424" t="s">
        <v>771</v>
      </c>
      <c r="B32" s="1204" t="s">
        <v>829</v>
      </c>
      <c r="C32" s="1204" t="s">
        <v>829</v>
      </c>
      <c r="D32" s="1204" t="s">
        <v>1808</v>
      </c>
      <c r="E32" s="1204" t="s">
        <v>1808</v>
      </c>
      <c r="F32" s="1204" t="s">
        <v>1808</v>
      </c>
      <c r="G32" s="1204" t="s">
        <v>1809</v>
      </c>
      <c r="H32" s="1162"/>
      <c r="I32" s="1162"/>
      <c r="J32" s="824" t="s">
        <v>1817</v>
      </c>
      <c r="K32" s="825"/>
      <c r="M32" s="408" t="str">
        <f t="shared" si="0"/>
        <v>○</v>
      </c>
      <c r="N32" s="408" t="str">
        <f t="shared" si="1"/>
        <v>○</v>
      </c>
      <c r="P32" s="119"/>
      <c r="Q32" s="822"/>
    </row>
    <row r="33" spans="1:17" ht="27">
      <c r="A33" s="424" t="s">
        <v>772</v>
      </c>
      <c r="B33" s="1204" t="s">
        <v>829</v>
      </c>
      <c r="C33" s="1204" t="s">
        <v>829</v>
      </c>
      <c r="D33" s="1205"/>
      <c r="E33" s="1204" t="s">
        <v>1808</v>
      </c>
      <c r="F33" s="1204" t="s">
        <v>1808</v>
      </c>
      <c r="G33" s="1204" t="s">
        <v>1809</v>
      </c>
      <c r="H33" s="1162"/>
      <c r="I33" s="1162"/>
      <c r="J33" s="824" t="s">
        <v>1817</v>
      </c>
      <c r="K33" s="825"/>
      <c r="M33" s="426" t="str">
        <f>IF(OR(B33="",C33="",E33="",F33="",G33=""),"×","○")</f>
        <v>○</v>
      </c>
      <c r="N33" s="408" t="str">
        <f t="shared" si="1"/>
        <v>○</v>
      </c>
      <c r="P33" s="119"/>
      <c r="Q33" s="822"/>
    </row>
    <row r="34" spans="1:17" ht="27">
      <c r="A34" s="424" t="s">
        <v>773</v>
      </c>
      <c r="B34" s="1204" t="s">
        <v>829</v>
      </c>
      <c r="C34" s="1204" t="s">
        <v>829</v>
      </c>
      <c r="D34" s="1204" t="s">
        <v>1808</v>
      </c>
      <c r="E34" s="1204" t="s">
        <v>1808</v>
      </c>
      <c r="F34" s="1204" t="s">
        <v>1808</v>
      </c>
      <c r="G34" s="1204" t="s">
        <v>1809</v>
      </c>
      <c r="H34" s="1162"/>
      <c r="I34" s="1162"/>
      <c r="J34" s="824" t="s">
        <v>1817</v>
      </c>
      <c r="K34" s="825"/>
      <c r="M34" s="408" t="str">
        <f t="shared" si="0"/>
        <v>○</v>
      </c>
      <c r="N34" s="408" t="str">
        <f t="shared" si="1"/>
        <v>○</v>
      </c>
      <c r="P34" s="119"/>
      <c r="Q34" s="822"/>
    </row>
    <row r="35" spans="1:17" ht="27">
      <c r="A35" s="424" t="s">
        <v>774</v>
      </c>
      <c r="B35" s="1204" t="s">
        <v>829</v>
      </c>
      <c r="C35" s="1204" t="s">
        <v>829</v>
      </c>
      <c r="D35" s="1204" t="s">
        <v>1808</v>
      </c>
      <c r="E35" s="1204" t="s">
        <v>1808</v>
      </c>
      <c r="F35" s="1204" t="s">
        <v>1808</v>
      </c>
      <c r="G35" s="1204" t="s">
        <v>1809</v>
      </c>
      <c r="H35" s="1162"/>
      <c r="I35" s="1162"/>
      <c r="J35" s="824" t="s">
        <v>1817</v>
      </c>
      <c r="K35" s="825"/>
      <c r="M35" s="408" t="str">
        <f t="shared" si="0"/>
        <v>○</v>
      </c>
      <c r="N35" s="408" t="str">
        <f t="shared" si="1"/>
        <v>○</v>
      </c>
      <c r="P35" s="119"/>
      <c r="Q35" s="822"/>
    </row>
    <row r="36" spans="1:17">
      <c r="A36" s="424" t="s">
        <v>775</v>
      </c>
      <c r="B36" s="1204" t="s">
        <v>1808</v>
      </c>
      <c r="C36" s="1204" t="s">
        <v>1808</v>
      </c>
      <c r="D36" s="1204" t="s">
        <v>1808</v>
      </c>
      <c r="E36" s="1204" t="s">
        <v>1808</v>
      </c>
      <c r="F36" s="1204" t="s">
        <v>1808</v>
      </c>
      <c r="G36" s="1204" t="s">
        <v>1809</v>
      </c>
      <c r="H36" s="1162"/>
      <c r="I36" s="1162"/>
      <c r="J36" s="824" t="s">
        <v>536</v>
      </c>
      <c r="K36" s="825"/>
      <c r="M36" s="408" t="str">
        <f t="shared" si="0"/>
        <v>○</v>
      </c>
      <c r="N36" s="408" t="str">
        <f t="shared" si="1"/>
        <v>○</v>
      </c>
      <c r="P36" s="119"/>
      <c r="Q36" s="822"/>
    </row>
    <row r="37" spans="1:17" ht="27">
      <c r="A37" s="424" t="s">
        <v>776</v>
      </c>
      <c r="B37" s="1204" t="s">
        <v>1810</v>
      </c>
      <c r="C37" s="1204" t="s">
        <v>1810</v>
      </c>
      <c r="D37" s="1204" t="s">
        <v>1810</v>
      </c>
      <c r="E37" s="1204" t="s">
        <v>1810</v>
      </c>
      <c r="F37" s="1204" t="s">
        <v>1810</v>
      </c>
      <c r="G37" s="1204" t="s">
        <v>1809</v>
      </c>
      <c r="H37" s="1162"/>
      <c r="I37" s="1162"/>
      <c r="J37" s="824" t="s">
        <v>1818</v>
      </c>
      <c r="K37" s="825"/>
      <c r="M37" s="408" t="str">
        <f t="shared" si="0"/>
        <v>○</v>
      </c>
      <c r="N37" s="408" t="str">
        <f t="shared" si="1"/>
        <v>○</v>
      </c>
      <c r="P37" s="119"/>
      <c r="Q37" s="822"/>
    </row>
    <row r="38" spans="1:17" ht="27">
      <c r="A38" s="424" t="s">
        <v>777</v>
      </c>
      <c r="B38" s="1204" t="s">
        <v>1810</v>
      </c>
      <c r="C38" s="1204" t="s">
        <v>1810</v>
      </c>
      <c r="D38" s="1204" t="s">
        <v>1810</v>
      </c>
      <c r="E38" s="1204" t="s">
        <v>1810</v>
      </c>
      <c r="F38" s="1204" t="s">
        <v>1810</v>
      </c>
      <c r="G38" s="1204" t="s">
        <v>1809</v>
      </c>
      <c r="H38" s="1162"/>
      <c r="I38" s="1162"/>
      <c r="J38" s="824" t="s">
        <v>1818</v>
      </c>
      <c r="K38" s="825"/>
      <c r="M38" s="408" t="str">
        <f t="shared" si="0"/>
        <v>○</v>
      </c>
      <c r="N38" s="408" t="str">
        <f t="shared" si="1"/>
        <v>○</v>
      </c>
      <c r="P38" s="119"/>
      <c r="Q38" s="822"/>
    </row>
    <row r="39" spans="1:17">
      <c r="A39" s="424" t="s">
        <v>778</v>
      </c>
      <c r="B39" s="1204" t="s">
        <v>829</v>
      </c>
      <c r="C39" s="1204" t="s">
        <v>1808</v>
      </c>
      <c r="D39" s="1204" t="s">
        <v>1808</v>
      </c>
      <c r="E39" s="1204" t="s">
        <v>1808</v>
      </c>
      <c r="F39" s="1204" t="s">
        <v>1808</v>
      </c>
      <c r="G39" s="1204" t="s">
        <v>1809</v>
      </c>
      <c r="H39" s="1162"/>
      <c r="I39" s="1162"/>
      <c r="J39" s="824" t="s">
        <v>1819</v>
      </c>
      <c r="K39" s="825"/>
      <c r="M39" s="408" t="str">
        <f t="shared" si="0"/>
        <v>○</v>
      </c>
      <c r="N39" s="408" t="str">
        <f t="shared" si="1"/>
        <v>○</v>
      </c>
      <c r="P39" s="119"/>
      <c r="Q39" s="822"/>
    </row>
    <row r="40" spans="1:17" ht="27">
      <c r="A40" s="424" t="s">
        <v>779</v>
      </c>
      <c r="B40" s="1204" t="s">
        <v>1810</v>
      </c>
      <c r="C40" s="1204" t="s">
        <v>1810</v>
      </c>
      <c r="D40" s="1204" t="s">
        <v>1810</v>
      </c>
      <c r="E40" s="1204" t="s">
        <v>1810</v>
      </c>
      <c r="F40" s="1204" t="s">
        <v>1810</v>
      </c>
      <c r="G40" s="1204" t="s">
        <v>1809</v>
      </c>
      <c r="H40" s="1162"/>
      <c r="I40" s="1162"/>
      <c r="J40" s="824" t="s">
        <v>1818</v>
      </c>
      <c r="K40" s="825"/>
      <c r="M40" s="408" t="str">
        <f t="shared" si="0"/>
        <v>○</v>
      </c>
      <c r="N40" s="408" t="str">
        <f t="shared" si="1"/>
        <v>○</v>
      </c>
      <c r="P40" s="119"/>
      <c r="Q40" s="822"/>
    </row>
    <row r="41" spans="1:17">
      <c r="A41" s="424" t="s">
        <v>780</v>
      </c>
      <c r="B41" s="1204" t="s">
        <v>829</v>
      </c>
      <c r="C41" s="1204" t="s">
        <v>1810</v>
      </c>
      <c r="D41" s="1204" t="s">
        <v>829</v>
      </c>
      <c r="E41" s="1204" t="s">
        <v>1810</v>
      </c>
      <c r="F41" s="1204" t="s">
        <v>1810</v>
      </c>
      <c r="G41" s="1204" t="s">
        <v>1809</v>
      </c>
      <c r="H41" s="1162"/>
      <c r="I41" s="1162"/>
      <c r="J41" s="824" t="s">
        <v>1820</v>
      </c>
      <c r="K41" s="825"/>
      <c r="M41" s="408" t="str">
        <f>IF(COUNTBLANK(B41:G41)=0,"○","×")</f>
        <v>○</v>
      </c>
      <c r="N41" s="408" t="str">
        <f t="shared" si="1"/>
        <v>○</v>
      </c>
      <c r="P41" s="119"/>
      <c r="Q41" s="822"/>
    </row>
    <row r="42" spans="1:17" ht="27">
      <c r="A42" s="424" t="s">
        <v>781</v>
      </c>
      <c r="B42" s="1204" t="s">
        <v>1810</v>
      </c>
      <c r="C42" s="1204" t="s">
        <v>1810</v>
      </c>
      <c r="D42" s="1205"/>
      <c r="E42" s="1204" t="s">
        <v>1810</v>
      </c>
      <c r="F42" s="1204" t="s">
        <v>1810</v>
      </c>
      <c r="G42" s="1204" t="s">
        <v>1809</v>
      </c>
      <c r="H42" s="1162"/>
      <c r="I42" s="1162"/>
      <c r="J42" s="824" t="s">
        <v>1818</v>
      </c>
      <c r="K42" s="825"/>
      <c r="M42" s="426" t="str">
        <f>IF(OR(B42="",C42="",E42="",F42="",G42=""),"×","○")</f>
        <v>○</v>
      </c>
      <c r="N42" s="408" t="str">
        <f t="shared" si="1"/>
        <v>○</v>
      </c>
      <c r="P42" s="119"/>
      <c r="Q42" s="822"/>
    </row>
    <row r="43" spans="1:17" ht="27">
      <c r="A43" s="424" t="s">
        <v>782</v>
      </c>
      <c r="B43" s="1204" t="s">
        <v>829</v>
      </c>
      <c r="C43" s="1204" t="s">
        <v>1810</v>
      </c>
      <c r="D43" s="1204" t="s">
        <v>829</v>
      </c>
      <c r="E43" s="1204" t="s">
        <v>829</v>
      </c>
      <c r="F43" s="1204" t="s">
        <v>829</v>
      </c>
      <c r="G43" s="1204" t="s">
        <v>1809</v>
      </c>
      <c r="H43" s="1162" t="s">
        <v>783</v>
      </c>
      <c r="I43" s="1162"/>
      <c r="J43" s="824" t="s">
        <v>1818</v>
      </c>
      <c r="K43" s="825"/>
      <c r="M43" s="408" t="str">
        <f t="shared" si="0"/>
        <v>○</v>
      </c>
      <c r="N43" s="408" t="str">
        <f t="shared" si="1"/>
        <v>○</v>
      </c>
      <c r="P43" s="119"/>
      <c r="Q43" s="822"/>
    </row>
    <row r="44" spans="1:17" ht="27">
      <c r="A44" s="424" t="s">
        <v>784</v>
      </c>
      <c r="B44" s="1204" t="s">
        <v>1810</v>
      </c>
      <c r="C44" s="1204" t="s">
        <v>1810</v>
      </c>
      <c r="D44" s="1204" t="s">
        <v>1810</v>
      </c>
      <c r="E44" s="1204" t="s">
        <v>1810</v>
      </c>
      <c r="F44" s="1204" t="s">
        <v>1810</v>
      </c>
      <c r="G44" s="1204" t="s">
        <v>1809</v>
      </c>
      <c r="H44" s="1162"/>
      <c r="I44" s="1162"/>
      <c r="J44" s="824" t="s">
        <v>1818</v>
      </c>
      <c r="K44" s="825"/>
      <c r="M44" s="408" t="str">
        <f t="shared" si="0"/>
        <v>○</v>
      </c>
      <c r="N44" s="408" t="str">
        <f t="shared" si="1"/>
        <v>○</v>
      </c>
      <c r="P44" s="119"/>
      <c r="Q44" s="822"/>
    </row>
    <row r="45" spans="1:17" ht="27">
      <c r="A45" s="424" t="s">
        <v>785</v>
      </c>
      <c r="B45" s="1204" t="s">
        <v>1810</v>
      </c>
      <c r="C45" s="1204" t="s">
        <v>1810</v>
      </c>
      <c r="D45" s="1204" t="s">
        <v>1810</v>
      </c>
      <c r="E45" s="1204" t="s">
        <v>1810</v>
      </c>
      <c r="F45" s="1204" t="s">
        <v>1810</v>
      </c>
      <c r="G45" s="1204" t="s">
        <v>1809</v>
      </c>
      <c r="H45" s="1162" t="s">
        <v>786</v>
      </c>
      <c r="I45" s="1162"/>
      <c r="J45" s="824" t="s">
        <v>1818</v>
      </c>
      <c r="K45" s="825"/>
      <c r="M45" s="408" t="str">
        <f t="shared" si="0"/>
        <v>○</v>
      </c>
      <c r="N45" s="408" t="str">
        <f t="shared" si="1"/>
        <v>○</v>
      </c>
      <c r="P45" s="119"/>
      <c r="Q45" s="822"/>
    </row>
    <row r="46" spans="1:17" ht="27">
      <c r="A46" s="424" t="s">
        <v>787</v>
      </c>
      <c r="B46" s="1204" t="s">
        <v>1810</v>
      </c>
      <c r="C46" s="1204" t="s">
        <v>1810</v>
      </c>
      <c r="D46" s="1204" t="s">
        <v>1810</v>
      </c>
      <c r="E46" s="1204" t="s">
        <v>1810</v>
      </c>
      <c r="F46" s="1204" t="s">
        <v>1810</v>
      </c>
      <c r="G46" s="1204" t="s">
        <v>1809</v>
      </c>
      <c r="H46" s="1162"/>
      <c r="I46" s="1162"/>
      <c r="J46" s="824" t="s">
        <v>1818</v>
      </c>
      <c r="K46" s="825"/>
      <c r="M46" s="408" t="str">
        <f t="shared" si="0"/>
        <v>○</v>
      </c>
      <c r="N46" s="408" t="str">
        <f t="shared" si="1"/>
        <v>○</v>
      </c>
      <c r="P46" s="119"/>
      <c r="Q46" s="822"/>
    </row>
    <row r="47" spans="1:17" ht="27">
      <c r="A47" s="424" t="s">
        <v>788</v>
      </c>
      <c r="B47" s="1204" t="s">
        <v>829</v>
      </c>
      <c r="C47" s="1204" t="s">
        <v>829</v>
      </c>
      <c r="D47" s="1204" t="s">
        <v>829</v>
      </c>
      <c r="E47" s="1204" t="s">
        <v>829</v>
      </c>
      <c r="F47" s="1204" t="s">
        <v>829</v>
      </c>
      <c r="G47" s="1204" t="s">
        <v>1809</v>
      </c>
      <c r="H47" s="1162" t="s">
        <v>783</v>
      </c>
      <c r="I47" s="1162"/>
      <c r="J47" s="824" t="s">
        <v>1818</v>
      </c>
      <c r="K47" s="825"/>
      <c r="M47" s="408" t="str">
        <f t="shared" si="0"/>
        <v>○</v>
      </c>
      <c r="N47" s="408" t="str">
        <f t="shared" si="1"/>
        <v>○</v>
      </c>
      <c r="P47" s="119"/>
      <c r="Q47" s="822"/>
    </row>
    <row r="48" spans="1:17">
      <c r="A48" s="424" t="s">
        <v>789</v>
      </c>
      <c r="B48" s="1204" t="s">
        <v>829</v>
      </c>
      <c r="C48" s="1204" t="s">
        <v>829</v>
      </c>
      <c r="D48" s="1205"/>
      <c r="E48" s="1204" t="s">
        <v>829</v>
      </c>
      <c r="F48" s="1204" t="s">
        <v>829</v>
      </c>
      <c r="G48" s="1204" t="s">
        <v>1809</v>
      </c>
      <c r="H48" s="1163"/>
      <c r="I48" s="1163"/>
      <c r="J48" s="824" t="s">
        <v>1820</v>
      </c>
      <c r="K48" s="825"/>
      <c r="M48" s="426" t="str">
        <f>IF(OR(B48="",C48="",E48="",F48="",G48=""),"×","○")</f>
        <v>○</v>
      </c>
      <c r="N48" s="408" t="str">
        <f t="shared" si="1"/>
        <v>○</v>
      </c>
      <c r="P48" s="119"/>
      <c r="Q48" s="822"/>
    </row>
    <row r="49" spans="1:17">
      <c r="A49" s="424" t="s">
        <v>790</v>
      </c>
      <c r="B49" s="1204" t="s">
        <v>829</v>
      </c>
      <c r="C49" s="1204" t="s">
        <v>829</v>
      </c>
      <c r="D49" s="1204" t="s">
        <v>829</v>
      </c>
      <c r="E49" s="1204" t="s">
        <v>829</v>
      </c>
      <c r="F49" s="1204" t="s">
        <v>829</v>
      </c>
      <c r="G49" s="1204" t="s">
        <v>1809</v>
      </c>
      <c r="H49" s="1163"/>
      <c r="I49" s="1163"/>
      <c r="J49" s="824" t="s">
        <v>1820</v>
      </c>
      <c r="K49" s="825"/>
      <c r="M49" s="408" t="str">
        <f t="shared" si="0"/>
        <v>○</v>
      </c>
      <c r="N49" s="408" t="str">
        <f t="shared" si="1"/>
        <v>○</v>
      </c>
      <c r="P49" s="119"/>
      <c r="Q49" s="822"/>
    </row>
    <row r="50" spans="1:17">
      <c r="A50" s="424" t="s">
        <v>791</v>
      </c>
      <c r="B50" s="1204" t="s">
        <v>829</v>
      </c>
      <c r="C50" s="1204" t="s">
        <v>829</v>
      </c>
      <c r="D50" s="1204" t="s">
        <v>829</v>
      </c>
      <c r="E50" s="1204" t="s">
        <v>1808</v>
      </c>
      <c r="F50" s="1204" t="s">
        <v>1808</v>
      </c>
      <c r="G50" s="1204" t="s">
        <v>1809</v>
      </c>
      <c r="H50" s="1162"/>
      <c r="I50" s="1162"/>
      <c r="J50" s="824" t="s">
        <v>1821</v>
      </c>
      <c r="K50" s="825"/>
      <c r="M50" s="408" t="str">
        <f t="shared" si="0"/>
        <v>○</v>
      </c>
      <c r="N50" s="408" t="str">
        <f t="shared" si="1"/>
        <v>○</v>
      </c>
      <c r="P50" s="119"/>
      <c r="Q50" s="822"/>
    </row>
    <row r="51" spans="1:17">
      <c r="A51" s="424" t="s">
        <v>792</v>
      </c>
      <c r="B51" s="1204" t="s">
        <v>1810</v>
      </c>
      <c r="C51" s="1204" t="s">
        <v>1810</v>
      </c>
      <c r="D51" s="1205"/>
      <c r="E51" s="1204" t="s">
        <v>1810</v>
      </c>
      <c r="F51" s="1204" t="s">
        <v>1810</v>
      </c>
      <c r="G51" s="1204" t="s">
        <v>1809</v>
      </c>
      <c r="H51" s="1162"/>
      <c r="I51" s="1162"/>
      <c r="J51" s="824" t="s">
        <v>1821</v>
      </c>
      <c r="K51" s="825"/>
      <c r="M51" s="426" t="str">
        <f>IF(OR(B51="",C51="",E51="",F51="",G51=""),"×","○")</f>
        <v>○</v>
      </c>
      <c r="N51" s="408" t="str">
        <f t="shared" si="1"/>
        <v>○</v>
      </c>
      <c r="P51" s="119"/>
      <c r="Q51" s="822"/>
    </row>
    <row r="52" spans="1:17">
      <c r="A52" s="424" t="s">
        <v>793</v>
      </c>
      <c r="B52" s="1204" t="s">
        <v>1810</v>
      </c>
      <c r="C52" s="1204" t="s">
        <v>1810</v>
      </c>
      <c r="D52" s="1204" t="s">
        <v>1810</v>
      </c>
      <c r="E52" s="1204" t="s">
        <v>1810</v>
      </c>
      <c r="F52" s="1204" t="s">
        <v>1808</v>
      </c>
      <c r="G52" s="1204" t="s">
        <v>1809</v>
      </c>
      <c r="H52" s="1162"/>
      <c r="I52" s="1162"/>
      <c r="J52" s="824" t="s">
        <v>1821</v>
      </c>
      <c r="K52" s="825"/>
      <c r="M52" s="408" t="str">
        <f>IF(COUNTBLANK(B52:G52)=0,"○","×")</f>
        <v>○</v>
      </c>
      <c r="N52" s="408" t="str">
        <f t="shared" si="1"/>
        <v>○</v>
      </c>
      <c r="P52" s="119"/>
      <c r="Q52" s="822"/>
    </row>
    <row r="53" spans="1:17">
      <c r="A53" s="424" t="s">
        <v>794</v>
      </c>
      <c r="B53" s="1204" t="s">
        <v>1810</v>
      </c>
      <c r="C53" s="1204" t="s">
        <v>1810</v>
      </c>
      <c r="D53" s="1204" t="s">
        <v>1810</v>
      </c>
      <c r="E53" s="1204" t="s">
        <v>1810</v>
      </c>
      <c r="F53" s="1204" t="s">
        <v>1808</v>
      </c>
      <c r="G53" s="1204" t="s">
        <v>1809</v>
      </c>
      <c r="H53" s="1162"/>
      <c r="I53" s="1162"/>
      <c r="J53" s="824" t="s">
        <v>1821</v>
      </c>
      <c r="K53" s="825"/>
      <c r="M53" s="408" t="str">
        <f t="shared" si="0"/>
        <v>○</v>
      </c>
      <c r="N53" s="408" t="str">
        <f t="shared" si="1"/>
        <v>○</v>
      </c>
      <c r="P53" s="119"/>
      <c r="Q53" s="822"/>
    </row>
    <row r="54" spans="1:17">
      <c r="A54" s="424" t="s">
        <v>795</v>
      </c>
      <c r="B54" s="1204" t="s">
        <v>1810</v>
      </c>
      <c r="C54" s="1204" t="s">
        <v>1810</v>
      </c>
      <c r="D54" s="1204" t="s">
        <v>1810</v>
      </c>
      <c r="E54" s="1204" t="s">
        <v>1810</v>
      </c>
      <c r="F54" s="1204" t="s">
        <v>1810</v>
      </c>
      <c r="G54" s="1204" t="s">
        <v>1809</v>
      </c>
      <c r="H54" s="1162" t="s">
        <v>796</v>
      </c>
      <c r="I54" s="1162"/>
      <c r="J54" s="824" t="s">
        <v>1821</v>
      </c>
      <c r="K54" s="825"/>
      <c r="M54" s="408" t="str">
        <f t="shared" si="0"/>
        <v>○</v>
      </c>
      <c r="N54" s="408" t="str">
        <f t="shared" si="1"/>
        <v>○</v>
      </c>
      <c r="P54" s="119"/>
      <c r="Q54" s="822"/>
    </row>
    <row r="55" spans="1:17">
      <c r="A55" s="424" t="s">
        <v>797</v>
      </c>
      <c r="B55" s="1204" t="s">
        <v>1810</v>
      </c>
      <c r="C55" s="1204" t="s">
        <v>829</v>
      </c>
      <c r="D55" s="1204" t="s">
        <v>829</v>
      </c>
      <c r="E55" s="1204" t="s">
        <v>1810</v>
      </c>
      <c r="F55" s="1204" t="s">
        <v>1808</v>
      </c>
      <c r="G55" s="1204" t="s">
        <v>1809</v>
      </c>
      <c r="H55" s="1162"/>
      <c r="I55" s="1162"/>
      <c r="J55" s="824" t="s">
        <v>1821</v>
      </c>
      <c r="K55" s="825"/>
      <c r="M55" s="408" t="str">
        <f t="shared" si="0"/>
        <v>○</v>
      </c>
      <c r="N55" s="408" t="str">
        <f t="shared" si="1"/>
        <v>○</v>
      </c>
      <c r="P55" s="119"/>
      <c r="Q55" s="822"/>
    </row>
    <row r="56" spans="1:17">
      <c r="A56" s="424" t="s">
        <v>798</v>
      </c>
      <c r="B56" s="1204" t="s">
        <v>1810</v>
      </c>
      <c r="C56" s="1204" t="s">
        <v>1810</v>
      </c>
      <c r="D56" s="1204" t="s">
        <v>1810</v>
      </c>
      <c r="E56" s="1204" t="s">
        <v>1810</v>
      </c>
      <c r="F56" s="1204" t="s">
        <v>1810</v>
      </c>
      <c r="G56" s="1204" t="s">
        <v>1809</v>
      </c>
      <c r="H56" s="1162"/>
      <c r="I56" s="1162"/>
      <c r="J56" s="824" t="s">
        <v>1821</v>
      </c>
      <c r="K56" s="825"/>
      <c r="M56" s="408" t="str">
        <f t="shared" si="0"/>
        <v>○</v>
      </c>
      <c r="N56" s="408" t="str">
        <f t="shared" si="1"/>
        <v>○</v>
      </c>
      <c r="P56" s="119"/>
      <c r="Q56" s="822"/>
    </row>
    <row r="57" spans="1:17">
      <c r="A57" s="424" t="s">
        <v>799</v>
      </c>
      <c r="B57" s="1204" t="s">
        <v>1810</v>
      </c>
      <c r="C57" s="1204" t="s">
        <v>1810</v>
      </c>
      <c r="D57" s="1204" t="s">
        <v>1810</v>
      </c>
      <c r="E57" s="1204" t="s">
        <v>1810</v>
      </c>
      <c r="F57" s="1204" t="s">
        <v>1810</v>
      </c>
      <c r="G57" s="1204" t="s">
        <v>1809</v>
      </c>
      <c r="H57" s="1162"/>
      <c r="I57" s="1162"/>
      <c r="J57" s="824" t="s">
        <v>1822</v>
      </c>
      <c r="K57" s="825"/>
      <c r="M57" s="408" t="str">
        <f t="shared" si="0"/>
        <v>○</v>
      </c>
      <c r="N57" s="408" t="str">
        <f t="shared" si="1"/>
        <v>○</v>
      </c>
      <c r="P57" s="119"/>
      <c r="Q57" s="822"/>
    </row>
    <row r="58" spans="1:17">
      <c r="A58" s="424" t="s">
        <v>800</v>
      </c>
      <c r="B58" s="1204" t="s">
        <v>1810</v>
      </c>
      <c r="C58" s="1204" t="s">
        <v>1810</v>
      </c>
      <c r="D58" s="1204" t="s">
        <v>1810</v>
      </c>
      <c r="E58" s="1204" t="s">
        <v>1810</v>
      </c>
      <c r="F58" s="1204" t="s">
        <v>1810</v>
      </c>
      <c r="G58" s="1204" t="s">
        <v>1809</v>
      </c>
      <c r="H58" s="1162"/>
      <c r="I58" s="1162"/>
      <c r="J58" s="824" t="s">
        <v>1822</v>
      </c>
      <c r="K58" s="825"/>
      <c r="M58" s="408" t="str">
        <f t="shared" si="0"/>
        <v>○</v>
      </c>
      <c r="N58" s="408" t="str">
        <f t="shared" si="1"/>
        <v>○</v>
      </c>
      <c r="P58" s="119"/>
      <c r="Q58" s="822"/>
    </row>
    <row r="59" spans="1:17">
      <c r="A59" s="424" t="s">
        <v>801</v>
      </c>
      <c r="B59" s="1204" t="s">
        <v>1810</v>
      </c>
      <c r="C59" s="1204" t="s">
        <v>1810</v>
      </c>
      <c r="D59" s="1204" t="s">
        <v>1810</v>
      </c>
      <c r="E59" s="1204" t="s">
        <v>1810</v>
      </c>
      <c r="F59" s="1204" t="s">
        <v>1810</v>
      </c>
      <c r="G59" s="1204" t="s">
        <v>1809</v>
      </c>
      <c r="H59" s="1162"/>
      <c r="I59" s="1162"/>
      <c r="J59" s="824" t="s">
        <v>1822</v>
      </c>
      <c r="K59" s="825"/>
      <c r="M59" s="408" t="str">
        <f t="shared" si="0"/>
        <v>○</v>
      </c>
      <c r="N59" s="408" t="str">
        <f t="shared" si="1"/>
        <v>○</v>
      </c>
      <c r="P59" s="119"/>
      <c r="Q59" s="822"/>
    </row>
    <row r="60" spans="1:17">
      <c r="A60" s="424" t="s">
        <v>802</v>
      </c>
      <c r="B60" s="1204" t="s">
        <v>1810</v>
      </c>
      <c r="C60" s="1204" t="s">
        <v>1810</v>
      </c>
      <c r="D60" s="1205"/>
      <c r="E60" s="1204" t="s">
        <v>1810</v>
      </c>
      <c r="F60" s="1204" t="s">
        <v>1810</v>
      </c>
      <c r="G60" s="1204" t="s">
        <v>1809</v>
      </c>
      <c r="H60" s="1162"/>
      <c r="I60" s="1162"/>
      <c r="J60" s="824" t="s">
        <v>1822</v>
      </c>
      <c r="K60" s="825"/>
      <c r="M60" s="426" t="str">
        <f>IF(OR(B60="",C60="",E60="",F60="",G60=""),"×","○")</f>
        <v>○</v>
      </c>
      <c r="N60" s="408" t="str">
        <f t="shared" si="1"/>
        <v>○</v>
      </c>
      <c r="P60" s="119"/>
      <c r="Q60" s="822"/>
    </row>
    <row r="61" spans="1:17">
      <c r="A61" s="427" t="s">
        <v>803</v>
      </c>
      <c r="B61" s="1204" t="s">
        <v>1810</v>
      </c>
      <c r="C61" s="1204" t="s">
        <v>1810</v>
      </c>
      <c r="D61" s="1205"/>
      <c r="E61" s="1204" t="s">
        <v>1810</v>
      </c>
      <c r="F61" s="1204" t="s">
        <v>1810</v>
      </c>
      <c r="G61" s="1204" t="s">
        <v>1809</v>
      </c>
      <c r="H61" s="1162"/>
      <c r="I61" s="1162"/>
      <c r="J61" s="824" t="s">
        <v>1822</v>
      </c>
      <c r="K61" s="825"/>
      <c r="L61" s="428"/>
      <c r="M61" s="426" t="str">
        <f>IF(OR(B61="",C61="",E61="",F61="",G61=""),"×","○")</f>
        <v>○</v>
      </c>
      <c r="N61" s="408" t="str">
        <f t="shared" si="1"/>
        <v>○</v>
      </c>
      <c r="P61" s="119"/>
      <c r="Q61" s="822"/>
    </row>
    <row r="62" spans="1:17">
      <c r="A62" s="424" t="s">
        <v>804</v>
      </c>
      <c r="B62" s="1204" t="s">
        <v>829</v>
      </c>
      <c r="C62" s="1204" t="s">
        <v>829</v>
      </c>
      <c r="D62" s="1204" t="s">
        <v>829</v>
      </c>
      <c r="E62" s="1204" t="s">
        <v>829</v>
      </c>
      <c r="F62" s="1204" t="s">
        <v>829</v>
      </c>
      <c r="G62" s="1204" t="s">
        <v>1809</v>
      </c>
      <c r="H62" s="1162"/>
      <c r="I62" s="1162"/>
      <c r="J62" s="824" t="s">
        <v>1822</v>
      </c>
      <c r="K62" s="825"/>
      <c r="L62" s="428"/>
      <c r="M62" s="408" t="str">
        <f t="shared" si="0"/>
        <v>○</v>
      </c>
      <c r="N62" s="408" t="str">
        <f t="shared" si="1"/>
        <v>○</v>
      </c>
      <c r="P62" s="119"/>
      <c r="Q62" s="822"/>
    </row>
    <row r="63" spans="1:17">
      <c r="A63" s="424" t="s">
        <v>805</v>
      </c>
      <c r="B63" s="1204" t="s">
        <v>1808</v>
      </c>
      <c r="C63" s="1204" t="s">
        <v>1808</v>
      </c>
      <c r="D63" s="1204" t="s">
        <v>1808</v>
      </c>
      <c r="E63" s="1204" t="s">
        <v>1808</v>
      </c>
      <c r="F63" s="1204" t="s">
        <v>1808</v>
      </c>
      <c r="G63" s="1204" t="s">
        <v>1809</v>
      </c>
      <c r="H63" s="1162"/>
      <c r="I63" s="1162"/>
      <c r="J63" s="824" t="s">
        <v>1823</v>
      </c>
      <c r="K63" s="825"/>
      <c r="L63" s="428"/>
      <c r="M63" s="408" t="str">
        <f t="shared" si="0"/>
        <v>○</v>
      </c>
      <c r="N63" s="408" t="str">
        <f t="shared" si="1"/>
        <v>○</v>
      </c>
      <c r="P63" s="119"/>
      <c r="Q63" s="822"/>
    </row>
    <row r="64" spans="1:17">
      <c r="A64" s="424" t="s">
        <v>806</v>
      </c>
      <c r="B64" s="1204" t="s">
        <v>1808</v>
      </c>
      <c r="C64" s="1204" t="s">
        <v>1808</v>
      </c>
      <c r="D64" s="1204" t="s">
        <v>1808</v>
      </c>
      <c r="E64" s="1204" t="s">
        <v>1808</v>
      </c>
      <c r="F64" s="1204" t="s">
        <v>1808</v>
      </c>
      <c r="G64" s="1204" t="s">
        <v>1809</v>
      </c>
      <c r="H64" s="1162"/>
      <c r="I64" s="1162"/>
      <c r="J64" s="824" t="s">
        <v>1823</v>
      </c>
      <c r="K64" s="825"/>
      <c r="L64" s="428"/>
      <c r="M64" s="408" t="str">
        <f t="shared" si="0"/>
        <v>○</v>
      </c>
      <c r="N64" s="408" t="str">
        <f t="shared" si="1"/>
        <v>○</v>
      </c>
      <c r="P64" s="119"/>
      <c r="Q64" s="822"/>
    </row>
    <row r="65" spans="1:17">
      <c r="A65" s="424" t="s">
        <v>807</v>
      </c>
      <c r="B65" s="1204" t="s">
        <v>1808</v>
      </c>
      <c r="C65" s="1204" t="s">
        <v>1808</v>
      </c>
      <c r="D65" s="1204" t="s">
        <v>1808</v>
      </c>
      <c r="E65" s="1204" t="s">
        <v>1808</v>
      </c>
      <c r="F65" s="1204" t="s">
        <v>1808</v>
      </c>
      <c r="G65" s="1204" t="s">
        <v>1809</v>
      </c>
      <c r="H65" s="1162"/>
      <c r="I65" s="1162"/>
      <c r="J65" s="824" t="s">
        <v>1823</v>
      </c>
      <c r="K65" s="825"/>
      <c r="L65" s="428"/>
      <c r="M65" s="408" t="str">
        <f>IF(COUNTBLANK(B65:G65)=0,"○","×")</f>
        <v>○</v>
      </c>
      <c r="N65" s="408" t="str">
        <f t="shared" ref="N65" si="3">IF(AND(COUNTIF(B65:F65,"◎")&gt;=1,J65=""),"×","○")</f>
        <v>○</v>
      </c>
      <c r="P65" s="119"/>
      <c r="Q65" s="822"/>
    </row>
    <row r="66" spans="1:17">
      <c r="A66" s="424" t="s">
        <v>808</v>
      </c>
      <c r="B66" s="1204" t="s">
        <v>1808</v>
      </c>
      <c r="C66" s="1204" t="s">
        <v>1808</v>
      </c>
      <c r="D66" s="1204" t="s">
        <v>1808</v>
      </c>
      <c r="E66" s="1204" t="s">
        <v>1808</v>
      </c>
      <c r="F66" s="1204" t="s">
        <v>1808</v>
      </c>
      <c r="G66" s="1204" t="s">
        <v>1809</v>
      </c>
      <c r="H66" s="1162"/>
      <c r="I66" s="1162"/>
      <c r="J66" s="824" t="s">
        <v>1824</v>
      </c>
      <c r="K66" s="825"/>
      <c r="L66" s="428"/>
      <c r="M66" s="408" t="str">
        <f t="shared" si="0"/>
        <v>○</v>
      </c>
      <c r="N66" s="408" t="str">
        <f t="shared" si="1"/>
        <v>○</v>
      </c>
      <c r="P66" s="119"/>
      <c r="Q66" s="822"/>
    </row>
    <row r="67" spans="1:17">
      <c r="A67" s="424" t="s">
        <v>809</v>
      </c>
      <c r="B67" s="1204" t="s">
        <v>829</v>
      </c>
      <c r="C67" s="1204" t="s">
        <v>829</v>
      </c>
      <c r="D67" s="1204" t="s">
        <v>829</v>
      </c>
      <c r="E67" s="1204" t="s">
        <v>829</v>
      </c>
      <c r="F67" s="1204" t="s">
        <v>829</v>
      </c>
      <c r="G67" s="1204" t="s">
        <v>1809</v>
      </c>
      <c r="H67" s="1162"/>
      <c r="I67" s="1162"/>
      <c r="J67" s="824" t="s">
        <v>1824</v>
      </c>
      <c r="K67" s="825"/>
      <c r="L67" s="428"/>
      <c r="M67" s="408" t="str">
        <f t="shared" si="0"/>
        <v>○</v>
      </c>
      <c r="N67" s="408" t="str">
        <f t="shared" si="1"/>
        <v>○</v>
      </c>
      <c r="P67" s="119"/>
      <c r="Q67" s="822"/>
    </row>
    <row r="68" spans="1:17">
      <c r="A68" s="424" t="s">
        <v>810</v>
      </c>
      <c r="B68" s="1204" t="s">
        <v>1810</v>
      </c>
      <c r="C68" s="1205"/>
      <c r="D68" s="1204" t="s">
        <v>1810</v>
      </c>
      <c r="E68" s="1204" t="s">
        <v>1810</v>
      </c>
      <c r="F68" s="1204" t="s">
        <v>1810</v>
      </c>
      <c r="G68" s="1204" t="s">
        <v>1809</v>
      </c>
      <c r="H68" s="1162"/>
      <c r="I68" s="1162"/>
      <c r="J68" s="825" t="s">
        <v>1825</v>
      </c>
      <c r="K68" s="825"/>
      <c r="L68" s="428"/>
      <c r="M68" s="426" t="str">
        <f>IF(OR(B68="",D68="",E68="",F68="",G68=""),"×","○")</f>
        <v>○</v>
      </c>
      <c r="N68" s="408" t="str">
        <f t="shared" si="1"/>
        <v>○</v>
      </c>
      <c r="P68" s="119"/>
      <c r="Q68" s="822"/>
    </row>
    <row r="69" spans="1:17">
      <c r="A69" s="424" t="s">
        <v>811</v>
      </c>
      <c r="B69" s="1204" t="s">
        <v>1810</v>
      </c>
      <c r="C69" s="1205"/>
      <c r="D69" s="1204" t="s">
        <v>829</v>
      </c>
      <c r="E69" s="1204" t="s">
        <v>1810</v>
      </c>
      <c r="F69" s="1204" t="s">
        <v>1810</v>
      </c>
      <c r="G69" s="1204" t="s">
        <v>1811</v>
      </c>
      <c r="H69" s="1162"/>
      <c r="I69" s="1162"/>
      <c r="J69" s="824" t="s">
        <v>1825</v>
      </c>
      <c r="K69" s="825"/>
      <c r="L69" s="428"/>
      <c r="M69" s="426" t="str">
        <f>IF(OR(B69="",D69="",E69="",F69="",G69=""),"×","○")</f>
        <v>○</v>
      </c>
      <c r="N69" s="408" t="str">
        <f t="shared" si="1"/>
        <v>○</v>
      </c>
      <c r="P69" s="119"/>
      <c r="Q69" s="822"/>
    </row>
    <row r="70" spans="1:17">
      <c r="A70" s="424" t="s">
        <v>812</v>
      </c>
      <c r="B70" s="1204" t="s">
        <v>1810</v>
      </c>
      <c r="C70" s="1205"/>
      <c r="D70" s="1204" t="s">
        <v>829</v>
      </c>
      <c r="E70" s="1204" t="s">
        <v>1810</v>
      </c>
      <c r="F70" s="1204" t="s">
        <v>1810</v>
      </c>
      <c r="G70" s="1204" t="s">
        <v>1809</v>
      </c>
      <c r="H70" s="1162"/>
      <c r="I70" s="1162"/>
      <c r="J70" s="824" t="s">
        <v>1825</v>
      </c>
      <c r="K70" s="825"/>
      <c r="L70" s="428"/>
      <c r="M70" s="426" t="str">
        <f>IF(OR(B70="",D70="",E70="",F70="",G70=""),"×","○")</f>
        <v>○</v>
      </c>
      <c r="N70" s="408" t="str">
        <f t="shared" si="1"/>
        <v>○</v>
      </c>
      <c r="P70" s="119"/>
      <c r="Q70" s="822"/>
    </row>
    <row r="71" spans="1:17">
      <c r="A71" s="424" t="s">
        <v>813</v>
      </c>
      <c r="B71" s="1204" t="s">
        <v>1810</v>
      </c>
      <c r="C71" s="1205"/>
      <c r="D71" s="1204" t="s">
        <v>829</v>
      </c>
      <c r="E71" s="1204" t="s">
        <v>1810</v>
      </c>
      <c r="F71" s="1204" t="s">
        <v>1810</v>
      </c>
      <c r="G71" s="1204" t="s">
        <v>1809</v>
      </c>
      <c r="H71" s="1162"/>
      <c r="I71" s="1162"/>
      <c r="J71" s="824" t="s">
        <v>1825</v>
      </c>
      <c r="K71" s="825"/>
      <c r="L71" s="428"/>
      <c r="M71" s="426" t="str">
        <f>IF(OR(B71="",D71="",E71="",F71="",G71=""),"×","○")</f>
        <v>○</v>
      </c>
      <c r="N71" s="408" t="str">
        <f t="shared" si="1"/>
        <v>○</v>
      </c>
      <c r="P71" s="119"/>
      <c r="Q71" s="822"/>
    </row>
    <row r="72" spans="1:17">
      <c r="A72" s="424" t="s">
        <v>814</v>
      </c>
      <c r="B72" s="1204" t="s">
        <v>829</v>
      </c>
      <c r="C72" s="1204" t="s">
        <v>829</v>
      </c>
      <c r="D72" s="1204" t="s">
        <v>829</v>
      </c>
      <c r="E72" s="1204" t="s">
        <v>829</v>
      </c>
      <c r="F72" s="1204" t="s">
        <v>829</v>
      </c>
      <c r="G72" s="1204" t="s">
        <v>1809</v>
      </c>
      <c r="H72" s="1163"/>
      <c r="I72" s="1163"/>
      <c r="J72" s="824" t="s">
        <v>1820</v>
      </c>
      <c r="K72" s="825"/>
      <c r="L72" s="429"/>
      <c r="M72" s="408" t="str">
        <f t="shared" si="0"/>
        <v>○</v>
      </c>
      <c r="N72" s="408" t="str">
        <f t="shared" si="1"/>
        <v>○</v>
      </c>
      <c r="P72" s="119"/>
      <c r="Q72" s="822"/>
    </row>
    <row r="73" spans="1:17" ht="13.5" customHeight="1">
      <c r="A73" s="419"/>
      <c r="B73" s="1289" t="s">
        <v>815</v>
      </c>
      <c r="C73" s="1290"/>
      <c r="D73" s="1290"/>
      <c r="E73" s="1290"/>
      <c r="F73" s="1291"/>
      <c r="G73" s="1287" t="s">
        <v>816</v>
      </c>
      <c r="H73" s="1309" t="s">
        <v>741</v>
      </c>
      <c r="I73" s="1310"/>
      <c r="J73" s="1309" t="s">
        <v>742</v>
      </c>
      <c r="K73" s="420" t="s">
        <v>743</v>
      </c>
      <c r="P73" s="119"/>
      <c r="Q73" s="822"/>
    </row>
    <row r="74" spans="1:17" ht="13.5" customHeight="1">
      <c r="A74" s="1285" t="s">
        <v>817</v>
      </c>
      <c r="B74" s="1287" t="s">
        <v>745</v>
      </c>
      <c r="C74" s="1289" t="s">
        <v>746</v>
      </c>
      <c r="D74" s="1290"/>
      <c r="E74" s="1291"/>
      <c r="F74" s="1287" t="s">
        <v>747</v>
      </c>
      <c r="G74" s="1312"/>
      <c r="H74" s="1285" t="s">
        <v>1681</v>
      </c>
      <c r="I74" s="1285" t="s">
        <v>1719</v>
      </c>
      <c r="J74" s="1295"/>
      <c r="K74" s="421"/>
      <c r="P74" s="119"/>
      <c r="Q74" s="822"/>
    </row>
    <row r="75" spans="1:17" ht="57.75" customHeight="1">
      <c r="A75" s="1286"/>
      <c r="B75" s="1288"/>
      <c r="C75" s="1206" t="s">
        <v>748</v>
      </c>
      <c r="D75" s="1206" t="s">
        <v>749</v>
      </c>
      <c r="E75" s="1206" t="s">
        <v>750</v>
      </c>
      <c r="F75" s="1288"/>
      <c r="G75" s="1288"/>
      <c r="H75" s="1286"/>
      <c r="I75" s="1286"/>
      <c r="J75" s="1286"/>
      <c r="K75" s="423" t="s">
        <v>751</v>
      </c>
      <c r="P75" s="119"/>
      <c r="Q75" s="822"/>
    </row>
    <row r="76" spans="1:17">
      <c r="A76" s="430" t="s">
        <v>818</v>
      </c>
      <c r="B76" s="1204" t="s">
        <v>1808</v>
      </c>
      <c r="C76" s="1204" t="s">
        <v>1808</v>
      </c>
      <c r="D76" s="1204" t="s">
        <v>1808</v>
      </c>
      <c r="E76" s="1204" t="s">
        <v>1808</v>
      </c>
      <c r="F76" s="1204" t="s">
        <v>1808</v>
      </c>
      <c r="G76" s="1204" t="s">
        <v>1809</v>
      </c>
      <c r="H76" s="425"/>
      <c r="I76" s="425"/>
      <c r="J76" s="824" t="s">
        <v>1826</v>
      </c>
      <c r="K76" s="825"/>
      <c r="L76" s="428"/>
      <c r="M76" s="408" t="str">
        <f t="shared" si="0"/>
        <v>○</v>
      </c>
      <c r="N76" s="408" t="str">
        <f t="shared" si="1"/>
        <v>○</v>
      </c>
      <c r="P76" s="119"/>
      <c r="Q76" s="822"/>
    </row>
    <row r="77" spans="1:17">
      <c r="A77" s="430" t="s">
        <v>819</v>
      </c>
      <c r="B77" s="1204" t="s">
        <v>1808</v>
      </c>
      <c r="C77" s="1204" t="s">
        <v>1808</v>
      </c>
      <c r="D77" s="1204" t="s">
        <v>1808</v>
      </c>
      <c r="E77" s="1204" t="s">
        <v>1808</v>
      </c>
      <c r="F77" s="1204" t="s">
        <v>1808</v>
      </c>
      <c r="G77" s="1204" t="s">
        <v>1809</v>
      </c>
      <c r="H77" s="425"/>
      <c r="I77" s="425"/>
      <c r="J77" s="824" t="s">
        <v>1826</v>
      </c>
      <c r="K77" s="825"/>
      <c r="L77" s="428"/>
      <c r="M77" s="408" t="str">
        <f t="shared" si="0"/>
        <v>○</v>
      </c>
      <c r="N77" s="408" t="str">
        <f t="shared" si="1"/>
        <v>○</v>
      </c>
      <c r="P77" s="119"/>
      <c r="Q77" s="822"/>
    </row>
    <row r="78" spans="1:17">
      <c r="A78" s="430" t="s">
        <v>820</v>
      </c>
      <c r="B78" s="1204" t="s">
        <v>1808</v>
      </c>
      <c r="C78" s="1204" t="s">
        <v>1808</v>
      </c>
      <c r="D78" s="1204" t="s">
        <v>1808</v>
      </c>
      <c r="E78" s="1204" t="s">
        <v>1808</v>
      </c>
      <c r="F78" s="1204" t="s">
        <v>1808</v>
      </c>
      <c r="G78" s="1204" t="s">
        <v>1809</v>
      </c>
      <c r="H78" s="425"/>
      <c r="I78" s="425"/>
      <c r="J78" s="824" t="s">
        <v>1826</v>
      </c>
      <c r="K78" s="825"/>
      <c r="L78" s="428"/>
      <c r="M78" s="408" t="str">
        <f t="shared" si="0"/>
        <v>○</v>
      </c>
      <c r="N78" s="408" t="str">
        <f t="shared" si="1"/>
        <v>○</v>
      </c>
      <c r="P78" s="119"/>
      <c r="Q78" s="822"/>
    </row>
    <row r="79" spans="1:17">
      <c r="A79" s="430" t="s">
        <v>821</v>
      </c>
      <c r="B79" s="1204" t="s">
        <v>1808</v>
      </c>
      <c r="C79" s="1204" t="s">
        <v>1808</v>
      </c>
      <c r="D79" s="1204" t="s">
        <v>1808</v>
      </c>
      <c r="E79" s="1204" t="s">
        <v>1808</v>
      </c>
      <c r="F79" s="1204" t="s">
        <v>1808</v>
      </c>
      <c r="G79" s="1204" t="s">
        <v>1809</v>
      </c>
      <c r="H79" s="425"/>
      <c r="I79" s="425"/>
      <c r="J79" s="824" t="s">
        <v>1826</v>
      </c>
      <c r="K79" s="825"/>
      <c r="M79" s="426" t="str">
        <f>IF(OR(B79="",D79="",E79="",F79="",G79=""),"×","○")</f>
        <v>○</v>
      </c>
      <c r="N79" s="408" t="str">
        <f t="shared" si="1"/>
        <v>○</v>
      </c>
      <c r="P79" s="119"/>
      <c r="Q79" s="822"/>
    </row>
    <row r="80" spans="1:17">
      <c r="A80" s="430" t="s">
        <v>822</v>
      </c>
      <c r="B80" s="1204" t="s">
        <v>1808</v>
      </c>
      <c r="C80" s="1204" t="s">
        <v>1808</v>
      </c>
      <c r="D80" s="1204" t="s">
        <v>1808</v>
      </c>
      <c r="E80" s="1204" t="s">
        <v>1808</v>
      </c>
      <c r="F80" s="1204" t="s">
        <v>1808</v>
      </c>
      <c r="G80" s="1204" t="s">
        <v>1809</v>
      </c>
      <c r="H80" s="425"/>
      <c r="I80" s="425"/>
      <c r="J80" s="824" t="s">
        <v>1826</v>
      </c>
      <c r="K80" s="825"/>
      <c r="M80" s="408" t="str">
        <f t="shared" si="0"/>
        <v>○</v>
      </c>
      <c r="N80" s="408" t="str">
        <f t="shared" si="1"/>
        <v>○</v>
      </c>
      <c r="P80" s="120"/>
      <c r="Q80" s="82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EAAC51B8-9CEC-4BD2-B33D-8BBE059A3094}">
      <formula1>"◎,○,△"</formula1>
    </dataValidation>
    <dataValidation type="list" allowBlank="1" showInputMessage="1" showErrorMessage="1" sqref="G15:G72 G76:G80" xr:uid="{2F6BCD84-AC1C-4AA4-8343-E703C1181F8C}">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1" customWidth="1"/>
    <col min="17" max="17" width="87.625" style="292" customWidth="1"/>
  </cols>
  <sheetData>
    <row r="1" spans="1:17" ht="20.100000000000001" customHeight="1" thickBot="1">
      <c r="A1" s="1328" t="s">
        <v>1598</v>
      </c>
      <c r="B1" s="1328"/>
      <c r="C1" s="1328"/>
      <c r="D1" s="1328"/>
      <c r="E1" s="1328"/>
      <c r="F1" s="1328"/>
      <c r="G1" s="1328"/>
      <c r="H1" s="1328"/>
      <c r="I1" s="1328"/>
      <c r="J1" s="1328"/>
      <c r="K1" s="1328"/>
      <c r="P1" s="82"/>
      <c r="Q1" s="84"/>
    </row>
    <row r="2" spans="1:17" ht="24.95" customHeight="1" thickTop="1" thickBot="1">
      <c r="A2" s="407"/>
      <c r="B2" s="1275" t="s">
        <v>730</v>
      </c>
      <c r="C2" s="1275"/>
      <c r="D2" s="1275"/>
      <c r="E2" s="1275"/>
      <c r="F2" s="1275"/>
      <c r="G2" s="1275"/>
      <c r="H2" s="1275"/>
      <c r="I2" s="1275"/>
      <c r="J2" s="1297"/>
      <c r="K2" s="387" t="str">
        <f>IF(COUNTIF(N12:O16,"×")=0,"入力済","未入力あり")</f>
        <v>入力済</v>
      </c>
      <c r="L2" s="1329"/>
      <c r="M2" s="431"/>
      <c r="N2" s="431"/>
      <c r="O2" s="431"/>
      <c r="P2" s="82"/>
      <c r="Q2" s="84"/>
    </row>
    <row r="3" spans="1:17" ht="5.0999999999999996" customHeight="1" thickTop="1">
      <c r="A3" s="409"/>
      <c r="B3" s="409"/>
      <c r="C3" s="409"/>
      <c r="D3" s="409"/>
      <c r="E3" s="409"/>
      <c r="F3" s="409"/>
      <c r="G3" s="409"/>
      <c r="H3" s="409"/>
      <c r="I3" s="409"/>
      <c r="J3" s="409"/>
      <c r="K3" s="409"/>
      <c r="L3" s="1329"/>
      <c r="M3" s="431"/>
      <c r="N3" s="431"/>
      <c r="O3" s="431"/>
    </row>
    <row r="4" spans="1:17" ht="20.100000000000001" customHeight="1">
      <c r="A4" s="409"/>
      <c r="B4" s="409"/>
      <c r="C4" s="409"/>
      <c r="D4" s="409"/>
      <c r="E4" s="409"/>
      <c r="F4" s="412" t="s">
        <v>731</v>
      </c>
      <c r="G4" s="1298" t="str">
        <f>表紙!E2</f>
        <v>公益財団法人日本生命済生会日本生命病院</v>
      </c>
      <c r="H4" s="1299"/>
      <c r="I4" s="1299"/>
      <c r="J4" s="1299"/>
      <c r="K4" s="1300"/>
      <c r="L4" s="1329"/>
      <c r="M4" s="431"/>
      <c r="N4" s="431"/>
      <c r="O4" s="431"/>
      <c r="P4" s="82"/>
    </row>
    <row r="5" spans="1:17" ht="19.5" customHeight="1">
      <c r="A5" s="409"/>
      <c r="B5" s="412"/>
      <c r="C5" s="412"/>
      <c r="D5" s="412"/>
      <c r="E5" s="1093"/>
      <c r="F5" s="1093" t="s">
        <v>1599</v>
      </c>
      <c r="G5" s="1094" t="str">
        <f>別紙1未充足要件!E5</f>
        <v>令和７年９月１日時点</v>
      </c>
      <c r="J5" s="413"/>
      <c r="K5" s="413"/>
      <c r="L5" s="1329"/>
      <c r="M5" s="431"/>
      <c r="N5" s="431"/>
      <c r="O5" s="431"/>
      <c r="P5" s="414"/>
      <c r="Q5" s="138" t="s">
        <v>204</v>
      </c>
    </row>
    <row r="6" spans="1:17" s="435" customFormat="1" ht="28.9" customHeight="1">
      <c r="A6" s="432"/>
      <c r="B6" s="433"/>
      <c r="C6" s="433"/>
      <c r="D6" s="433"/>
      <c r="E6" s="433"/>
      <c r="F6" s="433"/>
      <c r="G6" s="433"/>
      <c r="H6" s="433"/>
      <c r="I6" s="433"/>
      <c r="J6" s="433"/>
      <c r="K6" s="433"/>
      <c r="L6" s="1329"/>
      <c r="M6" s="431"/>
      <c r="N6" s="431"/>
      <c r="O6" s="431"/>
      <c r="P6" s="434"/>
      <c r="Q6" s="115"/>
    </row>
    <row r="7" spans="1:17" s="8" customFormat="1" ht="20.100000000000001" customHeight="1">
      <c r="A7" s="1088" t="s">
        <v>1596</v>
      </c>
      <c r="B7" s="1088"/>
      <c r="C7" s="1088"/>
      <c r="D7" s="1088"/>
      <c r="E7" s="436"/>
      <c r="F7" s="436"/>
      <c r="G7" s="436"/>
      <c r="H7" s="436"/>
      <c r="I7" s="436"/>
      <c r="J7" s="436"/>
      <c r="K7" s="436"/>
      <c r="P7" s="437"/>
      <c r="Q7" s="74"/>
    </row>
    <row r="8" spans="1:17" s="8" customFormat="1" ht="20.100000000000001" customHeight="1">
      <c r="A8" s="1089"/>
      <c r="B8" s="1089"/>
      <c r="C8" s="1090"/>
      <c r="D8" s="1090"/>
      <c r="E8" s="439"/>
      <c r="F8" s="438"/>
      <c r="G8" s="438"/>
      <c r="H8" s="438"/>
      <c r="I8" s="438"/>
      <c r="J8" s="438"/>
      <c r="K8" s="438"/>
      <c r="P8" s="437"/>
      <c r="Q8" s="74"/>
    </row>
    <row r="9" spans="1:17" s="8" customFormat="1" ht="33" customHeight="1">
      <c r="A9" s="1330" t="s">
        <v>1403</v>
      </c>
      <c r="B9" s="1316" t="s">
        <v>823</v>
      </c>
      <c r="C9" s="1317"/>
      <c r="D9" s="1317"/>
      <c r="E9" s="1318" t="s">
        <v>824</v>
      </c>
      <c r="F9" s="1319"/>
      <c r="G9" s="1319"/>
      <c r="H9" s="1319"/>
      <c r="I9" s="1319"/>
      <c r="J9" s="1319"/>
      <c r="K9" s="1319"/>
      <c r="L9" s="1320"/>
      <c r="M9" s="440"/>
      <c r="N9" s="441"/>
      <c r="O9" s="441"/>
      <c r="P9" s="51"/>
      <c r="Q9" s="115"/>
    </row>
    <row r="10" spans="1:17" s="8" customFormat="1" ht="22.5" customHeight="1">
      <c r="A10" s="1331"/>
      <c r="B10" s="1091" t="s">
        <v>825</v>
      </c>
      <c r="C10" s="1091" t="s">
        <v>826</v>
      </c>
      <c r="D10" s="1091" t="s">
        <v>827</v>
      </c>
      <c r="E10" s="1321"/>
      <c r="F10" s="1322"/>
      <c r="G10" s="1322"/>
      <c r="H10" s="1322"/>
      <c r="I10" s="1322"/>
      <c r="J10" s="1322"/>
      <c r="K10" s="1322"/>
      <c r="L10" s="1323"/>
      <c r="M10" s="440"/>
      <c r="N10" s="441"/>
      <c r="O10" s="441"/>
      <c r="P10" s="51"/>
      <c r="Q10" s="74"/>
    </row>
    <row r="11" spans="1:17" s="8" customFormat="1" ht="42" customHeight="1" thickBot="1">
      <c r="A11" s="1092" t="s">
        <v>1597</v>
      </c>
      <c r="B11" s="443" t="s">
        <v>828</v>
      </c>
      <c r="C11" s="443" t="s">
        <v>829</v>
      </c>
      <c r="D11" s="443" t="s">
        <v>828</v>
      </c>
      <c r="E11" s="1327" t="s">
        <v>1706</v>
      </c>
      <c r="F11" s="1327"/>
      <c r="G11" s="1327"/>
      <c r="H11" s="1327"/>
      <c r="I11" s="1327"/>
      <c r="J11" s="1327"/>
      <c r="K11" s="1327"/>
      <c r="L11" s="1327"/>
      <c r="M11" s="444"/>
      <c r="N11" s="445"/>
      <c r="O11" s="445"/>
      <c r="P11" s="51"/>
      <c r="Q11" s="74"/>
    </row>
    <row r="12" spans="1:17" s="8" customFormat="1" ht="42" customHeight="1" thickTop="1" thickBot="1">
      <c r="A12" s="446" t="s">
        <v>1347</v>
      </c>
      <c r="B12" s="64" t="s">
        <v>829</v>
      </c>
      <c r="C12" s="64" t="s">
        <v>829</v>
      </c>
      <c r="D12" s="64" t="s">
        <v>829</v>
      </c>
      <c r="E12" s="1313"/>
      <c r="F12" s="1314"/>
      <c r="G12" s="1314"/>
      <c r="H12" s="1314"/>
      <c r="I12" s="1314"/>
      <c r="J12" s="1314"/>
      <c r="K12" s="1314"/>
      <c r="L12" s="1315"/>
      <c r="M12" s="444"/>
      <c r="N12" s="447" t="str">
        <f>IF(COUNTBLANK(B12:D12)=0,"○","×")</f>
        <v>○</v>
      </c>
      <c r="O12" s="447" t="str">
        <f>IF(AND(COUNTIF(B12:D12,"×")&gt;=1,E12=""),"×","○")</f>
        <v>○</v>
      </c>
      <c r="P12" s="51"/>
      <c r="Q12" s="74"/>
    </row>
    <row r="13" spans="1:17" s="8" customFormat="1" ht="42" customHeight="1" thickBot="1">
      <c r="A13" s="448" t="s">
        <v>1349</v>
      </c>
      <c r="B13" s="55" t="s">
        <v>829</v>
      </c>
      <c r="C13" s="55" t="s">
        <v>829</v>
      </c>
      <c r="D13" s="55" t="s">
        <v>829</v>
      </c>
      <c r="E13" s="1324"/>
      <c r="F13" s="1325"/>
      <c r="G13" s="1325"/>
      <c r="H13" s="1325"/>
      <c r="I13" s="1325"/>
      <c r="J13" s="1325"/>
      <c r="K13" s="1325"/>
      <c r="L13" s="1326"/>
      <c r="M13" s="444"/>
      <c r="N13" s="447" t="str">
        <f t="shared" ref="N13:N18" si="0">IF(COUNTBLANK(B13:D13)=0,"○","×")</f>
        <v>○</v>
      </c>
      <c r="O13" s="447" t="str">
        <f t="shared" ref="O13:O19" si="1">IF(AND(COUNTIF(B13:D13,"×")&gt;=1,E13=""),"×","○")</f>
        <v>○</v>
      </c>
      <c r="P13" s="51"/>
      <c r="Q13" s="74"/>
    </row>
    <row r="14" spans="1:17" s="8" customFormat="1" ht="42" customHeight="1" thickBot="1">
      <c r="A14" s="449" t="s">
        <v>1345</v>
      </c>
      <c r="B14" s="55" t="s">
        <v>829</v>
      </c>
      <c r="C14" s="55" t="s">
        <v>829</v>
      </c>
      <c r="D14" s="55" t="s">
        <v>829</v>
      </c>
      <c r="E14" s="1324"/>
      <c r="F14" s="1325"/>
      <c r="G14" s="1325"/>
      <c r="H14" s="1325"/>
      <c r="I14" s="1325"/>
      <c r="J14" s="1325"/>
      <c r="K14" s="1325"/>
      <c r="L14" s="1326"/>
      <c r="M14" s="444"/>
      <c r="N14" s="447" t="str">
        <f t="shared" si="0"/>
        <v>○</v>
      </c>
      <c r="O14" s="447" t="str">
        <f t="shared" si="1"/>
        <v>○</v>
      </c>
      <c r="P14" s="51"/>
      <c r="Q14" s="74"/>
    </row>
    <row r="15" spans="1:17" s="8" customFormat="1" ht="42" customHeight="1" thickBot="1">
      <c r="A15" s="450" t="s">
        <v>1348</v>
      </c>
      <c r="B15" s="55" t="s">
        <v>829</v>
      </c>
      <c r="C15" s="55" t="s">
        <v>829</v>
      </c>
      <c r="D15" s="55" t="s">
        <v>829</v>
      </c>
      <c r="E15" s="1324"/>
      <c r="F15" s="1325"/>
      <c r="G15" s="1325"/>
      <c r="H15" s="1325"/>
      <c r="I15" s="1325"/>
      <c r="J15" s="1325"/>
      <c r="K15" s="1325"/>
      <c r="L15" s="1326"/>
      <c r="M15" s="444"/>
      <c r="N15" s="447" t="str">
        <f t="shared" si="0"/>
        <v>○</v>
      </c>
      <c r="O15" s="447" t="str">
        <f t="shared" si="1"/>
        <v>○</v>
      </c>
      <c r="P15" s="51"/>
      <c r="Q15" s="74"/>
    </row>
    <row r="16" spans="1:17" s="8" customFormat="1" ht="42" customHeight="1" thickBot="1">
      <c r="A16" s="450" t="s">
        <v>1350</v>
      </c>
      <c r="B16" s="55" t="s">
        <v>829</v>
      </c>
      <c r="C16" s="55" t="s">
        <v>829</v>
      </c>
      <c r="D16" s="55" t="s">
        <v>829</v>
      </c>
      <c r="E16" s="1324"/>
      <c r="F16" s="1325"/>
      <c r="G16" s="1325"/>
      <c r="H16" s="1325"/>
      <c r="I16" s="1325"/>
      <c r="J16" s="1325"/>
      <c r="K16" s="1325"/>
      <c r="L16" s="1326"/>
      <c r="M16" s="444"/>
      <c r="N16" s="447" t="str">
        <f t="shared" si="0"/>
        <v>○</v>
      </c>
      <c r="O16" s="447" t="str">
        <f t="shared" si="1"/>
        <v>○</v>
      </c>
      <c r="P16" s="51"/>
      <c r="Q16" s="74"/>
    </row>
    <row r="17" spans="1:17" s="8" customFormat="1" ht="42" customHeight="1" thickBot="1">
      <c r="A17" s="450" t="s">
        <v>1346</v>
      </c>
      <c r="B17" s="55" t="s">
        <v>829</v>
      </c>
      <c r="C17" s="55" t="s">
        <v>829</v>
      </c>
      <c r="D17" s="55" t="s">
        <v>829</v>
      </c>
      <c r="E17" s="1324"/>
      <c r="F17" s="1325"/>
      <c r="G17" s="1325"/>
      <c r="H17" s="1325"/>
      <c r="I17" s="1325"/>
      <c r="J17" s="1325"/>
      <c r="K17" s="1325"/>
      <c r="L17" s="1326"/>
      <c r="M17" s="444"/>
      <c r="N17" s="447" t="str">
        <f t="shared" si="0"/>
        <v>○</v>
      </c>
      <c r="O17" s="447" t="str">
        <f t="shared" si="1"/>
        <v>○</v>
      </c>
      <c r="P17" s="51"/>
      <c r="Q17" s="74"/>
    </row>
    <row r="18" spans="1:17" s="8" customFormat="1" ht="42" customHeight="1" thickBot="1">
      <c r="A18" s="450" t="s">
        <v>830</v>
      </c>
      <c r="B18" s="55" t="s">
        <v>829</v>
      </c>
      <c r="C18" s="55" t="s">
        <v>829</v>
      </c>
      <c r="D18" s="55" t="s">
        <v>829</v>
      </c>
      <c r="E18" s="1324"/>
      <c r="F18" s="1325"/>
      <c r="G18" s="1325"/>
      <c r="H18" s="1325"/>
      <c r="I18" s="1325"/>
      <c r="J18" s="1325"/>
      <c r="K18" s="1325"/>
      <c r="L18" s="1326"/>
      <c r="M18" s="444"/>
      <c r="N18" s="447" t="str">
        <f t="shared" si="0"/>
        <v>○</v>
      </c>
      <c r="O18" s="447" t="str">
        <f t="shared" si="1"/>
        <v>○</v>
      </c>
      <c r="P18" s="51"/>
      <c r="Q18" s="74"/>
    </row>
    <row r="19" spans="1:17" s="8" customFormat="1" ht="42" customHeight="1" thickBot="1">
      <c r="A19" s="450" t="s">
        <v>49</v>
      </c>
      <c r="B19" s="55" t="s">
        <v>829</v>
      </c>
      <c r="C19" s="55" t="s">
        <v>829</v>
      </c>
      <c r="D19" s="55" t="s">
        <v>829</v>
      </c>
      <c r="E19" s="1324"/>
      <c r="F19" s="1325"/>
      <c r="G19" s="1325"/>
      <c r="H19" s="1325"/>
      <c r="I19" s="1325"/>
      <c r="J19" s="1325"/>
      <c r="K19" s="1325"/>
      <c r="L19" s="1326"/>
      <c r="M19" s="444"/>
      <c r="N19" s="447" t="str">
        <f>IF(COUNTBLANK(B19:D19)=0,"○","×")</f>
        <v>○</v>
      </c>
      <c r="O19" s="447" t="str">
        <f t="shared" si="1"/>
        <v>○</v>
      </c>
      <c r="P19" s="51"/>
      <c r="Q19" s="112"/>
    </row>
    <row r="20" spans="1:17">
      <c r="F20" s="8"/>
      <c r="G20" s="110"/>
      <c r="H20" s="8"/>
      <c r="I20" s="110"/>
      <c r="J20" s="8"/>
      <c r="K20" s="110"/>
    </row>
    <row r="21" spans="1:17">
      <c r="F21" s="8"/>
      <c r="G21" s="110"/>
      <c r="H21" s="8"/>
      <c r="I21" s="110"/>
      <c r="J21" s="8"/>
      <c r="K21" s="110"/>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15" sqref="K15"/>
    </sheetView>
  </sheetViews>
  <sheetFormatPr defaultColWidth="9" defaultRowHeight="13.5"/>
  <cols>
    <col min="1" max="6" width="17.125" style="386" customWidth="1"/>
    <col min="7" max="7" width="11.375" style="386" customWidth="1"/>
    <col min="8" max="8" width="2.5" style="386" customWidth="1"/>
    <col min="9" max="9" width="2.25" style="386" hidden="1" customWidth="1"/>
    <col min="10" max="10" width="2.25" style="386" customWidth="1"/>
    <col min="11" max="11" width="80.625" style="461" customWidth="1"/>
    <col min="12" max="16384" width="9" style="386"/>
  </cols>
  <sheetData>
    <row r="1" spans="1:11" ht="20.25" customHeight="1" thickBot="1">
      <c r="A1" s="1272" t="s">
        <v>831</v>
      </c>
      <c r="B1" s="1273"/>
      <c r="C1" s="1273"/>
      <c r="D1" s="1273"/>
      <c r="E1" s="1273"/>
      <c r="F1" s="1273"/>
      <c r="G1" s="1273"/>
      <c r="I1" s="53"/>
      <c r="J1" s="53"/>
      <c r="K1" s="121"/>
    </row>
    <row r="2" spans="1:11" ht="24.95" customHeight="1" thickTop="1" thickBot="1">
      <c r="A2" s="1275" t="s">
        <v>832</v>
      </c>
      <c r="B2" s="1275"/>
      <c r="C2" s="1275"/>
      <c r="D2" s="1275"/>
      <c r="E2" s="1275"/>
      <c r="F2" s="1275"/>
      <c r="G2" s="387" t="str">
        <f>IF(COUNTIF(I9,"×")=0,"入力済","未入力あり")</f>
        <v>入力済</v>
      </c>
      <c r="H2" s="1281"/>
      <c r="I2" s="53"/>
      <c r="J2" s="53"/>
      <c r="K2" s="292"/>
    </row>
    <row r="3" spans="1:11" ht="5.0999999999999996" customHeight="1" thickTop="1">
      <c r="H3" s="1281"/>
      <c r="I3" s="451"/>
      <c r="J3" s="451"/>
      <c r="K3" s="452"/>
    </row>
    <row r="4" spans="1:11" ht="20.100000000000001" customHeight="1">
      <c r="E4" s="453" t="s">
        <v>725</v>
      </c>
      <c r="F4" s="1276" t="str">
        <f>表紙!E2</f>
        <v>公益財団法人日本生命済生会日本生命病院</v>
      </c>
      <c r="G4" s="1277"/>
      <c r="H4" s="1281"/>
      <c r="I4" s="451"/>
      <c r="J4" s="451"/>
      <c r="K4" s="454" t="s">
        <v>204</v>
      </c>
    </row>
    <row r="5" spans="1:11" ht="20.100000000000001" customHeight="1">
      <c r="E5" s="1095" t="s">
        <v>878</v>
      </c>
      <c r="F5" s="413" t="str">
        <f>別紙1未充足要件!E5</f>
        <v>令和７年９月１日時点</v>
      </c>
      <c r="G5"/>
      <c r="K5" s="122"/>
    </row>
    <row r="6" spans="1:11" ht="38.25" customHeight="1">
      <c r="A6" s="1341" t="s">
        <v>1600</v>
      </c>
      <c r="B6" s="1341"/>
      <c r="C6" s="1341"/>
      <c r="D6" s="1341"/>
      <c r="E6" s="1341"/>
      <c r="F6" s="1341"/>
      <c r="G6" s="1341"/>
      <c r="K6" s="122"/>
    </row>
    <row r="7" spans="1:11">
      <c r="A7" s="455" t="s">
        <v>833</v>
      </c>
      <c r="B7" s="456"/>
      <c r="C7" s="456"/>
      <c r="D7" s="456"/>
      <c r="E7" s="456"/>
      <c r="F7" s="456"/>
      <c r="G7" s="457"/>
      <c r="K7" s="122"/>
    </row>
    <row r="8" spans="1:11" ht="14.25" thickBot="1">
      <c r="A8" s="458" t="s">
        <v>834</v>
      </c>
      <c r="B8" s="459"/>
      <c r="C8" s="459"/>
      <c r="D8" s="459"/>
      <c r="E8" s="459"/>
      <c r="F8" s="459"/>
      <c r="G8" s="460"/>
      <c r="K8" s="122"/>
    </row>
    <row r="9" spans="1:11">
      <c r="A9" s="1332" t="s">
        <v>1771</v>
      </c>
      <c r="B9" s="1333"/>
      <c r="C9" s="1333"/>
      <c r="D9" s="1333"/>
      <c r="E9" s="1333"/>
      <c r="F9" s="1333"/>
      <c r="G9" s="1334"/>
      <c r="I9" s="8" t="str">
        <f>IF(A9&lt;&gt;"","○","×")</f>
        <v>○</v>
      </c>
      <c r="J9" s="8"/>
      <c r="K9" s="122"/>
    </row>
    <row r="10" spans="1:11">
      <c r="A10" s="1335"/>
      <c r="B10" s="1336"/>
      <c r="C10" s="1336"/>
      <c r="D10" s="1336"/>
      <c r="E10" s="1336"/>
      <c r="F10" s="1336"/>
      <c r="G10" s="1337"/>
      <c r="K10" s="122"/>
    </row>
    <row r="11" spans="1:11">
      <c r="A11" s="1335"/>
      <c r="B11" s="1336"/>
      <c r="C11" s="1336"/>
      <c r="D11" s="1336"/>
      <c r="E11" s="1336"/>
      <c r="F11" s="1336"/>
      <c r="G11" s="1337"/>
      <c r="K11" s="122"/>
    </row>
    <row r="12" spans="1:11">
      <c r="A12" s="1335"/>
      <c r="B12" s="1336"/>
      <c r="C12" s="1336"/>
      <c r="D12" s="1336"/>
      <c r="E12" s="1336"/>
      <c r="F12" s="1336"/>
      <c r="G12" s="1337"/>
      <c r="K12" s="122"/>
    </row>
    <row r="13" spans="1:11">
      <c r="A13" s="1335"/>
      <c r="B13" s="1336"/>
      <c r="C13" s="1336"/>
      <c r="D13" s="1336"/>
      <c r="E13" s="1336"/>
      <c r="F13" s="1336"/>
      <c r="G13" s="1337"/>
      <c r="K13" s="122"/>
    </row>
    <row r="14" spans="1:11">
      <c r="A14" s="1335"/>
      <c r="B14" s="1336"/>
      <c r="C14" s="1336"/>
      <c r="D14" s="1336"/>
      <c r="E14" s="1336"/>
      <c r="F14" s="1336"/>
      <c r="G14" s="1337"/>
      <c r="K14" s="122"/>
    </row>
    <row r="15" spans="1:11">
      <c r="A15" s="1335"/>
      <c r="B15" s="1336"/>
      <c r="C15" s="1336"/>
      <c r="D15" s="1336"/>
      <c r="E15" s="1336"/>
      <c r="F15" s="1336"/>
      <c r="G15" s="1337"/>
      <c r="K15" s="122"/>
    </row>
    <row r="16" spans="1:11">
      <c r="A16" s="1335"/>
      <c r="B16" s="1336"/>
      <c r="C16" s="1336"/>
      <c r="D16" s="1336"/>
      <c r="E16" s="1336"/>
      <c r="F16" s="1336"/>
      <c r="G16" s="1337"/>
      <c r="K16" s="122"/>
    </row>
    <row r="17" spans="1:11" ht="14.25" thickBot="1">
      <c r="A17" s="1338"/>
      <c r="B17" s="1339"/>
      <c r="C17" s="1339"/>
      <c r="D17" s="1339"/>
      <c r="E17" s="1339"/>
      <c r="F17" s="1339"/>
      <c r="G17" s="1340"/>
      <c r="K17" s="123"/>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da403b65-2863-4fac-9bf3-1b8b0c5a37f2"/>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2025-11-26T07:27:20Z</cp:lastPrinted>
  <dcterms:created xsi:type="dcterms:W3CDTF">2016-08-30T05:01:01Z</dcterms:created>
  <dcterms:modified xsi:type="dcterms:W3CDTF">2026-03-19T05:54:49Z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