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725"/>
  <workbookPr showInkAnnotation="0" updateLinks="never" codeName="ThisWorkbook" autoCompressPictures="0"/>
  <mc:AlternateContent xmlns:mc="http://schemas.openxmlformats.org/markup-compatibility/2006">
    <mc:Choice Requires="x15">
      <x15ac:absPath xmlns:x15ac="http://schemas.microsoft.com/office/spreadsheetml/2010/11/ac" url="F:\★★株aimstyle★★\★大阪国際がんセンター（旧大阪府立成人病センター）\★大阪がん診療拠点病院検索（旧がん診療NOW）\R7年度更新用データ\★現況報告書データ（HPアップ用）2024年度データ\★現況報告書（生）データ提供用加工データ\pref（連絡先シート削除済み）アルファベット表記\01_拠点\07_泉州\"/>
    </mc:Choice>
  </mc:AlternateContent>
  <xr:revisionPtr revIDLastSave="0" documentId="13_ncr:1_{AD6D5755-4A94-4ED3-A835-D01E1EF0E877}" xr6:coauthVersionLast="47" xr6:coauthVersionMax="47" xr10:uidLastSave="{00000000-0000-0000-0000-000000000000}"/>
  <bookViews>
    <workbookView xWindow="28680" yWindow="-120" windowWidth="29040" windowHeight="15720" tabRatio="907" firstSheet="1" activeTab="1" xr2:uid="{00000000-000D-0000-FFFF-FFFF00000000}"/>
  </bookViews>
  <sheets>
    <sheet name="事務局使用（発出時は非表示にすること）" sheetId="194" state="hidden" r:id="rId1"/>
    <sheet name="表紙" sheetId="2" r:id="rId2"/>
    <sheet name="様式4（全般事項）" sheetId="4" r:id="rId3"/>
    <sheet name="様式４(機能別)" sheetId="195" r:id="rId4"/>
    <sheet name="(参考)診療割合算出表 " sheetId="220" r:id="rId5"/>
    <sheet name="別紙1未充足要件" sheetId="168" r:id="rId6"/>
    <sheet name="別紙2専門とするがんの診療状況" sheetId="198" r:id="rId7"/>
    <sheet name="別紙3自施設で対応しないもの" sheetId="201" r:id="rId8"/>
    <sheet name="別紙4カンファレンス" sheetId="207" r:id="rId9"/>
    <sheet name="別紙5緩和外来" sheetId="209" r:id="rId10"/>
    <sheet name="別紙6緩和病棟" sheetId="210" r:id="rId11"/>
    <sheet name="別紙7地域緩和ケア連携体制" sheetId="158" r:id="rId12"/>
    <sheet name="別紙8緩和メンバーと活動" sheetId="171" r:id="rId13"/>
    <sheet name="別紙9インターネット環境" sheetId="197" r:id="rId14"/>
    <sheet name="別紙10患者の特性に応じた支援" sheetId="199" r:id="rId15"/>
    <sheet name="別紙11相談内容" sheetId="173" r:id="rId16"/>
    <sheet name="別紙12相談支援センター窓口等" sheetId="174" r:id="rId17"/>
    <sheet name="別紙13相談支援センター体制" sheetId="175" r:id="rId18"/>
    <sheet name="別紙14連携協力体制" sheetId="176" r:id="rId19"/>
    <sheet name="別紙15専門外来" sheetId="177" r:id="rId20"/>
    <sheet name="別紙16院内がん登録" sheetId="179" r:id="rId21"/>
    <sheet name="別紙17臨床試験・治験" sheetId="181" r:id="rId22"/>
    <sheet name="別紙18チーム医療の提供体制" sheetId="205" r:id="rId23"/>
    <sheet name="別紙19医療安全・第三者評価" sheetId="183" r:id="rId24"/>
    <sheet name="別紙20歯科との連携" sheetId="208" r:id="rId25"/>
    <sheet name="別紙21地域連携カンファ開催状況" sheetId="215" r:id="rId26"/>
    <sheet name="別紙22診療実績とりまとめ" sheetId="217" r:id="rId27"/>
    <sheet name="前年度診療実績" sheetId="219" r:id="rId28"/>
  </sheets>
  <externalReferences>
    <externalReference r:id="rId29"/>
  </externalReferences>
  <definedNames>
    <definedName name="_xlnm._FilterDatabase" localSheetId="27" hidden="1">前年度診療実績!$B$9:$BL$70</definedName>
    <definedName name="_xlnm._FilterDatabase" localSheetId="26" hidden="1">別紙22診療実績とりまとめ!$A$6:$BL$7</definedName>
    <definedName name="_xlnm._FilterDatabase" localSheetId="3" hidden="1">'様式４(機能別)'!#REF!</definedName>
    <definedName name="list00">[1]選択肢!$B$2:$B$3</definedName>
    <definedName name="_xlnm.Print_Area" localSheetId="4">'(参考)診療割合算出表 '!$A$1:$R$14</definedName>
    <definedName name="_xlnm.Print_Area" localSheetId="0">'事務局使用（発出時は非表示にすること）'!$A$1:$ED$7</definedName>
    <definedName name="_xlnm.Print_Area" localSheetId="27">前年度診療実績!$A$1:$BL$70</definedName>
    <definedName name="_xlnm.Print_Area" localSheetId="1">表紙!$A$1:$G$36</definedName>
    <definedName name="_xlnm.Print_Area" localSheetId="14">別紙10患者の特性に応じた支援!$A$1:$Z$28</definedName>
    <definedName name="_xlnm.Print_Area" localSheetId="15">別紙11相談内容!$A$1:$H$37</definedName>
    <definedName name="_xlnm.Print_Area" localSheetId="16">別紙12相談支援センター窓口等!$A$1:$X$18</definedName>
    <definedName name="_xlnm.Print_Area" localSheetId="17">別紙13相談支援センター体制!$A$1:$J$45</definedName>
    <definedName name="_xlnm.Print_Area" localSheetId="18">別紙14連携協力体制!$A$1:$I$57</definedName>
    <definedName name="_xlnm.Print_Area" localSheetId="19">別紙15専門外来!$A$1:$X$62</definedName>
    <definedName name="_xlnm.Print_Area" localSheetId="20">別紙16院内がん登録!$A$1:$H$26</definedName>
    <definedName name="_xlnm.Print_Area" localSheetId="21">別紙17臨床試験・治験!$A$1:$X$35</definedName>
    <definedName name="_xlnm.Print_Area" localSheetId="22">別紙18チーム医療の提供体制!$A$1:$P$16</definedName>
    <definedName name="_xlnm.Print_Area" localSheetId="23">別紙19医療安全・第三者評価!$A$1:$J$37</definedName>
    <definedName name="_xlnm.Print_Area" localSheetId="5">別紙1未充足要件!$A$1:$G$48</definedName>
    <definedName name="_xlnm.Print_Area" localSheetId="24">別紙20歯科との連携!$A$1:$J$48</definedName>
    <definedName name="_xlnm.Print_Area" localSheetId="25">別紙21地域連携カンファ開催状況!$A$1:$J$33</definedName>
    <definedName name="_xlnm.Print_Area" localSheetId="26">別紙22診療実績とりまとめ!$A$1:$BL$9</definedName>
    <definedName name="_xlnm.Print_Area" localSheetId="6">別紙2専門とするがんの診療状況!$A$1:$L$80</definedName>
    <definedName name="_xlnm.Print_Area" localSheetId="7">別紙3自施設で対応しないもの!$A$1:$M$20</definedName>
    <definedName name="_xlnm.Print_Area" localSheetId="8">別紙4カンファレンス!$A$1:$I$19</definedName>
    <definedName name="_xlnm.Print_Area" localSheetId="9">別紙5緩和外来!$A$1:$Y$27</definedName>
    <definedName name="_xlnm.Print_Area" localSheetId="10">別紙6緩和病棟!$A$1:$Z$40</definedName>
    <definedName name="_xlnm.Print_Area" localSheetId="11">別紙7地域緩和ケア連携体制!$A$1:$K$19</definedName>
    <definedName name="_xlnm.Print_Area" localSheetId="12">別紙8緩和メンバーと活動!$A$1:$G$42</definedName>
    <definedName name="_xlnm.Print_Area" localSheetId="13">別紙9インターネット環境!$A$1:$Z$16</definedName>
    <definedName name="_xlnm.Print_Area" localSheetId="3">'様式４(機能別)'!$A$1:$N$358</definedName>
    <definedName name="_xlnm.Print_Area" localSheetId="2">'様式4（全般事項）'!$A$1:$W$320</definedName>
    <definedName name="_xlnm.Print_Titles" localSheetId="27">前年度診療実績!$3:$6</definedName>
    <definedName name="_xlnm.Print_Titles" localSheetId="26">別紙22診療実績とりまとめ!$1:$6</definedName>
    <definedName name="_xlnm.Print_Titles" localSheetId="3">'様式４(機能別)'!$9:$9</definedName>
    <definedName name="yos410">[1]選択肢!$K$2:$K$4</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G4" i="197" l="1"/>
  <c r="B6" i="220"/>
  <c r="B7" i="220" s="1"/>
  <c r="E8" i="217"/>
  <c r="K10" i="215" l="1"/>
  <c r="K11" i="215"/>
  <c r="M358" i="195" l="1"/>
  <c r="H244" i="195"/>
  <c r="H243" i="195"/>
  <c r="J2" i="217"/>
  <c r="BK8" i="217"/>
  <c r="BI8" i="217"/>
  <c r="O204" i="4" l="1"/>
  <c r="O203" i="4"/>
  <c r="M126" i="195"/>
  <c r="M125" i="195"/>
  <c r="M124" i="195"/>
  <c r="M123" i="195"/>
  <c r="M122" i="195"/>
  <c r="H41" i="171" l="1"/>
  <c r="H36" i="171"/>
  <c r="H31" i="171"/>
  <c r="H30" i="171"/>
  <c r="G217" i="4"/>
  <c r="N15" i="198"/>
  <c r="H4" i="215"/>
  <c r="H5" i="208"/>
  <c r="H4" i="208"/>
  <c r="G5" i="183"/>
  <c r="G4" i="183"/>
  <c r="G4" i="205"/>
  <c r="O5" i="205"/>
  <c r="W5" i="181"/>
  <c r="E4" i="181"/>
  <c r="G5" i="179"/>
  <c r="G4" i="179"/>
  <c r="F5" i="177"/>
  <c r="F4" i="177"/>
  <c r="E5" i="176"/>
  <c r="E4" i="176"/>
  <c r="F5" i="175"/>
  <c r="F4" i="175"/>
  <c r="E5" i="174"/>
  <c r="E4" i="174"/>
  <c r="E4" i="173"/>
  <c r="G4" i="199"/>
  <c r="G5" i="199"/>
  <c r="G5" i="197"/>
  <c r="F6" i="171"/>
  <c r="F5" i="171"/>
  <c r="G5" i="158"/>
  <c r="G5" i="210"/>
  <c r="F5" i="209"/>
  <c r="F5" i="207"/>
  <c r="G5" i="201"/>
  <c r="G4" i="158"/>
  <c r="G4" i="210"/>
  <c r="F4" i="209"/>
  <c r="F4" i="207"/>
  <c r="G4" i="201"/>
  <c r="G4" i="198"/>
  <c r="E4" i="168"/>
  <c r="H2" i="195"/>
  <c r="H11" i="4"/>
  <c r="A8" i="217"/>
  <c r="BL9" i="217"/>
  <c r="BK9" i="217"/>
  <c r="BJ9" i="217"/>
  <c r="BI9" i="217"/>
  <c r="BH9" i="217"/>
  <c r="BG9" i="217"/>
  <c r="BF9" i="217"/>
  <c r="BE9" i="217"/>
  <c r="BD9" i="217"/>
  <c r="BC9" i="217"/>
  <c r="BB9" i="217"/>
  <c r="BA9" i="217"/>
  <c r="AZ9" i="217"/>
  <c r="AY9" i="217"/>
  <c r="AX9" i="217"/>
  <c r="AW9" i="217"/>
  <c r="AV9" i="217"/>
  <c r="AU9" i="217"/>
  <c r="AT9" i="217"/>
  <c r="AS9" i="217"/>
  <c r="AR9" i="217"/>
  <c r="AQ9" i="217"/>
  <c r="AP9" i="217"/>
  <c r="AO9" i="217"/>
  <c r="AN9" i="217"/>
  <c r="AM9" i="217"/>
  <c r="AL9" i="217"/>
  <c r="AK9" i="217"/>
  <c r="AJ9" i="217"/>
  <c r="AI9" i="217"/>
  <c r="AH9" i="217"/>
  <c r="AG9" i="217"/>
  <c r="AF9" i="217"/>
  <c r="AE9" i="217"/>
  <c r="AD9" i="217"/>
  <c r="AC9" i="217"/>
  <c r="AB9" i="217"/>
  <c r="AA9" i="217"/>
  <c r="Z9" i="217"/>
  <c r="Y9" i="217"/>
  <c r="X9" i="217"/>
  <c r="W9" i="217"/>
  <c r="V9" i="217"/>
  <c r="U9" i="217"/>
  <c r="T9" i="217"/>
  <c r="S9" i="217"/>
  <c r="R9" i="217"/>
  <c r="Q9" i="217"/>
  <c r="P9" i="217"/>
  <c r="O9" i="217"/>
  <c r="N9" i="217"/>
  <c r="M9" i="217"/>
  <c r="L9" i="217"/>
  <c r="K9" i="217"/>
  <c r="J9" i="217"/>
  <c r="I9" i="217"/>
  <c r="H9" i="217"/>
  <c r="G9" i="217"/>
  <c r="F9" i="217"/>
  <c r="D9" i="217"/>
  <c r="C9" i="217"/>
  <c r="B9" i="217"/>
  <c r="B35" i="2"/>
  <c r="I130" i="195" l="1"/>
  <c r="I129" i="195"/>
  <c r="M129" i="195" s="1"/>
  <c r="I208" i="195"/>
  <c r="I189" i="195" l="1"/>
  <c r="I38" i="195"/>
  <c r="I36" i="195"/>
  <c r="I345" i="195"/>
  <c r="I350" i="195"/>
  <c r="I349" i="195"/>
  <c r="M349" i="195" s="1"/>
  <c r="M345" i="195"/>
  <c r="J72" i="195"/>
  <c r="M304" i="195"/>
  <c r="M303" i="195"/>
  <c r="M302" i="195"/>
  <c r="M301" i="195"/>
  <c r="M305" i="195"/>
  <c r="M300" i="195" l="1"/>
  <c r="M299" i="195"/>
  <c r="M298" i="195"/>
  <c r="M297" i="195"/>
  <c r="M295" i="195"/>
  <c r="M294" i="195"/>
  <c r="M293" i="195"/>
  <c r="M292" i="195"/>
  <c r="M291" i="195"/>
  <c r="M289" i="195"/>
  <c r="M288" i="195"/>
  <c r="M287" i="195"/>
  <c r="M286" i="195"/>
  <c r="M285" i="195"/>
  <c r="M284" i="195"/>
  <c r="M283" i="195"/>
  <c r="M281" i="195"/>
  <c r="M282" i="195" l="1"/>
  <c r="I258" i="195"/>
  <c r="M256" i="195"/>
  <c r="M257" i="195"/>
  <c r="I143" i="195"/>
  <c r="M143" i="195" s="1"/>
  <c r="M23" i="195"/>
  <c r="M22" i="195"/>
  <c r="M21" i="195"/>
  <c r="M20" i="195"/>
  <c r="X8" i="217" l="1"/>
  <c r="Y8" i="217"/>
  <c r="Z8" i="217"/>
  <c r="AA8" i="217"/>
  <c r="AB8" i="217"/>
  <c r="AC8" i="217"/>
  <c r="AD8" i="217"/>
  <c r="AG8" i="217"/>
  <c r="AF8" i="217"/>
  <c r="AE8" i="217"/>
  <c r="AJ8" i="217"/>
  <c r="AH8" i="217"/>
  <c r="AI8" i="217"/>
  <c r="AK8" i="217"/>
  <c r="AM8" i="217"/>
  <c r="AN8" i="217"/>
  <c r="AO8" i="217"/>
  <c r="AP8" i="217"/>
  <c r="AQ8" i="217"/>
  <c r="AR8" i="217"/>
  <c r="AS8" i="217"/>
  <c r="AT8" i="217"/>
  <c r="AU8" i="217"/>
  <c r="AV8" i="217"/>
  <c r="AW8" i="217"/>
  <c r="AX8" i="217"/>
  <c r="AY8" i="217"/>
  <c r="AZ8" i="217"/>
  <c r="BA8" i="217"/>
  <c r="BB8" i="217"/>
  <c r="BF8" i="217"/>
  <c r="BE8" i="217"/>
  <c r="BD8" i="217"/>
  <c r="BL8" i="217"/>
  <c r="BG8" i="217"/>
  <c r="BC8" i="217"/>
  <c r="R8" i="217"/>
  <c r="S8" i="217"/>
  <c r="T8" i="217"/>
  <c r="U8" i="217"/>
  <c r="V8" i="217"/>
  <c r="W8" i="217"/>
  <c r="Q8" i="217"/>
  <c r="P8" i="217"/>
  <c r="O8" i="217"/>
  <c r="I8" i="217"/>
  <c r="J8" i="217"/>
  <c r="K8" i="217"/>
  <c r="L8" i="217"/>
  <c r="M8" i="217"/>
  <c r="N8" i="217"/>
  <c r="H8" i="217"/>
  <c r="G8" i="217"/>
  <c r="F8" i="217"/>
  <c r="D8" i="217"/>
  <c r="B8" i="217"/>
  <c r="C9" i="168" l="1"/>
  <c r="I2" i="215"/>
  <c r="B34" i="2" s="1"/>
  <c r="K20" i="215"/>
  <c r="K14" i="183" l="1"/>
  <c r="K33" i="183"/>
  <c r="G19" i="176"/>
  <c r="M95" i="195"/>
  <c r="G12" i="176" l="1"/>
  <c r="G7" i="176" s="1"/>
  <c r="L13" i="158" l="1"/>
  <c r="L12" i="158"/>
  <c r="K15" i="175"/>
  <c r="G10" i="168"/>
  <c r="G9" i="168"/>
  <c r="M338" i="195" l="1"/>
  <c r="M46" i="195" l="1"/>
  <c r="M45" i="195"/>
  <c r="M44" i="195"/>
  <c r="M357" i="195"/>
  <c r="M356" i="195"/>
  <c r="M355" i="195"/>
  <c r="M354" i="195"/>
  <c r="M353" i="195"/>
  <c r="M351" i="195"/>
  <c r="M337" i="195"/>
  <c r="M330" i="195"/>
  <c r="M329" i="195"/>
  <c r="M328" i="195"/>
  <c r="M327" i="195"/>
  <c r="M326" i="195"/>
  <c r="M325" i="195"/>
  <c r="M324" i="195"/>
  <c r="M323" i="195"/>
  <c r="M322" i="195"/>
  <c r="M321" i="195"/>
  <c r="M320" i="195"/>
  <c r="M319" i="195"/>
  <c r="M318" i="195"/>
  <c r="M317" i="195"/>
  <c r="M316" i="195"/>
  <c r="M315" i="195"/>
  <c r="M314" i="195"/>
  <c r="M309" i="195"/>
  <c r="M308" i="195"/>
  <c r="M278" i="195"/>
  <c r="M273" i="195"/>
  <c r="M272" i="195"/>
  <c r="M269" i="195"/>
  <c r="M265" i="195"/>
  <c r="M260" i="195"/>
  <c r="M259" i="195"/>
  <c r="M258" i="195"/>
  <c r="M255" i="195"/>
  <c r="M254" i="195"/>
  <c r="M253" i="195"/>
  <c r="M251" i="195"/>
  <c r="M248" i="195"/>
  <c r="M247" i="195"/>
  <c r="M246" i="195"/>
  <c r="M244" i="195"/>
  <c r="M243" i="195"/>
  <c r="M241" i="195"/>
  <c r="M240" i="195"/>
  <c r="M239" i="195"/>
  <c r="M237" i="195"/>
  <c r="M233" i="195"/>
  <c r="M230" i="195"/>
  <c r="M229" i="195"/>
  <c r="J228" i="195"/>
  <c r="M227" i="195"/>
  <c r="M226" i="195"/>
  <c r="M224" i="195"/>
  <c r="M223" i="195"/>
  <c r="M222" i="195"/>
  <c r="M221" i="195"/>
  <c r="M220" i="195"/>
  <c r="M217" i="195"/>
  <c r="M216" i="195"/>
  <c r="M215" i="195"/>
  <c r="M214" i="195"/>
  <c r="M213" i="195"/>
  <c r="M212" i="195"/>
  <c r="M211" i="195"/>
  <c r="M208" i="195"/>
  <c r="M207" i="195"/>
  <c r="M206" i="195"/>
  <c r="M205" i="195"/>
  <c r="M204" i="195"/>
  <c r="M202" i="195"/>
  <c r="M201" i="195"/>
  <c r="M200" i="195"/>
  <c r="M198" i="195"/>
  <c r="M197" i="195"/>
  <c r="M196" i="195"/>
  <c r="M195" i="195"/>
  <c r="M194" i="195"/>
  <c r="M193" i="195"/>
  <c r="M192" i="195"/>
  <c r="M191" i="195"/>
  <c r="M190" i="195"/>
  <c r="M188" i="195"/>
  <c r="M187" i="195"/>
  <c r="M186" i="195"/>
  <c r="M185" i="195"/>
  <c r="M184" i="195"/>
  <c r="M183" i="195"/>
  <c r="M182" i="195"/>
  <c r="M181" i="195"/>
  <c r="M180" i="195"/>
  <c r="M179" i="195"/>
  <c r="M178" i="195"/>
  <c r="M177" i="195"/>
  <c r="M176" i="195"/>
  <c r="M175" i="195"/>
  <c r="M174" i="195"/>
  <c r="M173" i="195"/>
  <c r="M172" i="195"/>
  <c r="M171" i="195"/>
  <c r="M170" i="195"/>
  <c r="M169" i="195"/>
  <c r="M163" i="195"/>
  <c r="M167" i="195"/>
  <c r="M166" i="195"/>
  <c r="M165" i="195"/>
  <c r="M164" i="195"/>
  <c r="M162" i="195"/>
  <c r="M161" i="195"/>
  <c r="M160" i="195"/>
  <c r="M159" i="195"/>
  <c r="M158" i="195"/>
  <c r="M156" i="195"/>
  <c r="M155" i="195"/>
  <c r="M154" i="195"/>
  <c r="M153" i="195"/>
  <c r="M152" i="195"/>
  <c r="M151" i="195"/>
  <c r="M150" i="195"/>
  <c r="M149" i="195"/>
  <c r="M148" i="195"/>
  <c r="M146" i="195"/>
  <c r="M145" i="195"/>
  <c r="M144" i="195"/>
  <c r="M140" i="195"/>
  <c r="M138" i="195"/>
  <c r="M136" i="195"/>
  <c r="M134" i="195"/>
  <c r="M133" i="195"/>
  <c r="M132" i="195"/>
  <c r="M131" i="195"/>
  <c r="M130" i="195"/>
  <c r="M117" i="195"/>
  <c r="M115" i="195"/>
  <c r="M114" i="195"/>
  <c r="M112" i="195"/>
  <c r="M110" i="195"/>
  <c r="M109" i="195"/>
  <c r="M103" i="195"/>
  <c r="M91" i="195"/>
  <c r="M86" i="195"/>
  <c r="M85" i="195"/>
  <c r="M76" i="195"/>
  <c r="M67" i="195"/>
  <c r="M65" i="195"/>
  <c r="M51" i="195"/>
  <c r="M49" i="195"/>
  <c r="M48" i="195"/>
  <c r="M47" i="195"/>
  <c r="I47" i="195" l="1"/>
  <c r="M41" i="195"/>
  <c r="M42" i="195"/>
  <c r="M38" i="195"/>
  <c r="M37" i="195"/>
  <c r="M36" i="195"/>
  <c r="M35" i="195"/>
  <c r="M34" i="195"/>
  <c r="M33" i="195"/>
  <c r="M32" i="195"/>
  <c r="M31" i="195"/>
  <c r="M27" i="195"/>
  <c r="M26" i="195"/>
  <c r="M25" i="195"/>
  <c r="M14" i="195"/>
  <c r="M15" i="195"/>
  <c r="M16" i="195"/>
  <c r="M17" i="195"/>
  <c r="M18" i="195"/>
  <c r="M19" i="195"/>
  <c r="M24" i="195"/>
  <c r="H13" i="171"/>
  <c r="F3" i="171" s="1"/>
  <c r="M346" i="195" l="1"/>
  <c r="I346" i="195"/>
  <c r="I317" i="195"/>
  <c r="M189" i="195"/>
  <c r="I147" i="195"/>
  <c r="M147" i="195" s="1"/>
  <c r="I139" i="195"/>
  <c r="M139" i="195" s="1"/>
  <c r="I144" i="195"/>
  <c r="M111" i="195"/>
  <c r="I154" i="195"/>
  <c r="I152" i="195"/>
  <c r="I149" i="195"/>
  <c r="I37" i="195"/>
  <c r="I40" i="195"/>
  <c r="M40" i="195" s="1"/>
  <c r="I43" i="195"/>
  <c r="M43" i="195" s="1"/>
  <c r="N19" i="201" l="1"/>
  <c r="N12" i="201"/>
  <c r="N13" i="201"/>
  <c r="N14" i="201"/>
  <c r="N15" i="201"/>
  <c r="N16" i="201"/>
  <c r="N17" i="201"/>
  <c r="N18" i="201"/>
  <c r="O12" i="201"/>
  <c r="M25" i="198"/>
  <c r="N25" i="198"/>
  <c r="M29" i="195" l="1"/>
  <c r="M39" i="195"/>
  <c r="M13" i="195"/>
  <c r="M348" i="195"/>
  <c r="M344" i="195"/>
  <c r="M350" i="195"/>
  <c r="E4" i="2" l="1"/>
  <c r="C10" i="168" l="1"/>
  <c r="C11" i="168"/>
  <c r="M135" i="195" l="1"/>
  <c r="M128" i="195"/>
  <c r="M102" i="195"/>
  <c r="M101" i="195"/>
  <c r="M127" i="195"/>
  <c r="M121" i="195"/>
  <c r="M113" i="195"/>
  <c r="M116" i="195"/>
  <c r="M90" i="195"/>
  <c r="M97" i="195"/>
  <c r="M87" i="195"/>
  <c r="M89" i="195"/>
  <c r="M84" i="195"/>
  <c r="M83" i="195"/>
  <c r="M82" i="195"/>
  <c r="M80" i="195"/>
  <c r="M79" i="195"/>
  <c r="M78" i="195"/>
  <c r="M77" i="195"/>
  <c r="M71" i="195"/>
  <c r="M73" i="195"/>
  <c r="M74" i="195"/>
  <c r="M75" i="195"/>
  <c r="M335" i="195" l="1"/>
  <c r="M334" i="195"/>
  <c r="I329" i="195"/>
  <c r="I326" i="195"/>
  <c r="I323" i="195"/>
  <c r="I320" i="195"/>
  <c r="Z19" i="209" l="1"/>
  <c r="Z16" i="209"/>
  <c r="C48" i="168"/>
  <c r="C47" i="168"/>
  <c r="C46" i="168"/>
  <c r="C45" i="168"/>
  <c r="C44" i="168"/>
  <c r="C43" i="168"/>
  <c r="C42" i="168"/>
  <c r="C41" i="168"/>
  <c r="C40" i="168"/>
  <c r="C39" i="168"/>
  <c r="C38" i="168"/>
  <c r="C37" i="168"/>
  <c r="C36" i="168"/>
  <c r="C35" i="168"/>
  <c r="C34" i="168"/>
  <c r="C33" i="168"/>
  <c r="C32" i="168"/>
  <c r="C31" i="168"/>
  <c r="C30" i="168"/>
  <c r="Z22" i="209"/>
  <c r="Z26" i="209"/>
  <c r="Z25" i="209"/>
  <c r="Z23" i="209"/>
  <c r="Z15" i="209"/>
  <c r="Z14" i="209"/>
  <c r="Z13" i="209"/>
  <c r="Z10" i="209"/>
  <c r="Z9" i="209"/>
  <c r="Z8" i="209"/>
  <c r="Z7" i="209"/>
  <c r="Z6" i="209"/>
  <c r="Z17" i="209"/>
  <c r="M65" i="198"/>
  <c r="N65" i="198"/>
  <c r="M79" i="198"/>
  <c r="M71" i="198"/>
  <c r="M70" i="198"/>
  <c r="M69" i="198"/>
  <c r="M68" i="198"/>
  <c r="M61" i="198"/>
  <c r="M60" i="198"/>
  <c r="M51" i="198"/>
  <c r="M52" i="198"/>
  <c r="M48" i="198"/>
  <c r="M42" i="198"/>
  <c r="M41" i="198"/>
  <c r="M33" i="198"/>
  <c r="M16" i="198"/>
  <c r="M31" i="198"/>
  <c r="N31" i="198"/>
  <c r="N16" i="198" l="1"/>
  <c r="M15" i="198"/>
  <c r="J46" i="176" l="1"/>
  <c r="Y11" i="174"/>
  <c r="Y35" i="181"/>
  <c r="Y28" i="181"/>
  <c r="Y20" i="181"/>
  <c r="Y13" i="181"/>
  <c r="Y7" i="174"/>
  <c r="N80" i="198" l="1"/>
  <c r="M80" i="198"/>
  <c r="N79" i="198"/>
  <c r="N78" i="198"/>
  <c r="M78" i="198"/>
  <c r="N77" i="198"/>
  <c r="M77" i="198"/>
  <c r="N76" i="198"/>
  <c r="M76" i="198"/>
  <c r="N72" i="198"/>
  <c r="M72" i="198"/>
  <c r="N71" i="198"/>
  <c r="N70" i="198"/>
  <c r="N69" i="198"/>
  <c r="N68" i="198"/>
  <c r="N67" i="198"/>
  <c r="M67" i="198"/>
  <c r="N66" i="198"/>
  <c r="M66" i="198"/>
  <c r="N64" i="198"/>
  <c r="M64" i="198"/>
  <c r="N63" i="198"/>
  <c r="M63" i="198"/>
  <c r="N62" i="198"/>
  <c r="M62" i="198"/>
  <c r="N61" i="198"/>
  <c r="N60" i="198"/>
  <c r="N59" i="198"/>
  <c r="M59" i="198"/>
  <c r="N58" i="198"/>
  <c r="M58" i="198"/>
  <c r="N57" i="198"/>
  <c r="M57" i="198"/>
  <c r="N56" i="198"/>
  <c r="M56" i="198"/>
  <c r="N55" i="198"/>
  <c r="M55" i="198"/>
  <c r="N54" i="198"/>
  <c r="M54" i="198"/>
  <c r="N53" i="198"/>
  <c r="M53" i="198"/>
  <c r="N52" i="198"/>
  <c r="N51" i="198"/>
  <c r="N50" i="198"/>
  <c r="M50" i="198"/>
  <c r="N49" i="198"/>
  <c r="M49" i="198"/>
  <c r="N48" i="198"/>
  <c r="N47" i="198"/>
  <c r="M47" i="198"/>
  <c r="N46" i="198"/>
  <c r="M46" i="198"/>
  <c r="N45" i="198"/>
  <c r="M45" i="198"/>
  <c r="N44" i="198"/>
  <c r="M44" i="198"/>
  <c r="N43" i="198"/>
  <c r="M43" i="198"/>
  <c r="N42" i="198"/>
  <c r="N41" i="198"/>
  <c r="N40" i="198"/>
  <c r="M40" i="198"/>
  <c r="N39" i="198"/>
  <c r="M39" i="198"/>
  <c r="N38" i="198"/>
  <c r="M38" i="198"/>
  <c r="N37" i="198"/>
  <c r="M37" i="198"/>
  <c r="N36" i="198"/>
  <c r="M36" i="198"/>
  <c r="N35" i="198"/>
  <c r="M35" i="198"/>
  <c r="N34" i="198"/>
  <c r="M34" i="198"/>
  <c r="N33" i="198"/>
  <c r="N32" i="198"/>
  <c r="M32" i="198"/>
  <c r="N30" i="198"/>
  <c r="M30" i="198"/>
  <c r="N29" i="198"/>
  <c r="M29" i="198"/>
  <c r="N28" i="198"/>
  <c r="M28" i="198"/>
  <c r="N27" i="198"/>
  <c r="M27" i="198"/>
  <c r="N26" i="198"/>
  <c r="M26" i="198"/>
  <c r="N24" i="198"/>
  <c r="M24" i="198"/>
  <c r="N23" i="198"/>
  <c r="M23" i="198"/>
  <c r="N22" i="198"/>
  <c r="M22" i="198"/>
  <c r="N21" i="198"/>
  <c r="M21" i="198"/>
  <c r="N20" i="198"/>
  <c r="M20" i="198"/>
  <c r="N19" i="198"/>
  <c r="M19" i="198"/>
  <c r="N18" i="198"/>
  <c r="M18" i="198"/>
  <c r="N17" i="198"/>
  <c r="M17" i="198"/>
  <c r="BR7" i="194"/>
  <c r="J7" i="176"/>
  <c r="AA12" i="199"/>
  <c r="AA10" i="199"/>
  <c r="AA11" i="197"/>
  <c r="AA9" i="197"/>
  <c r="AA8" i="197"/>
  <c r="AA17" i="210"/>
  <c r="AQ7" i="194"/>
  <c r="AR7" i="194"/>
  <c r="I7" i="194"/>
  <c r="F7" i="194"/>
  <c r="K6" i="183"/>
  <c r="Y32" i="181"/>
  <c r="Y31" i="181"/>
  <c r="Y29" i="181"/>
  <c r="Y25" i="181"/>
  <c r="Y24" i="181"/>
  <c r="Y22" i="181"/>
  <c r="Y17" i="181"/>
  <c r="Y16" i="181"/>
  <c r="Y14" i="181"/>
  <c r="Y9" i="181"/>
  <c r="I12" i="179"/>
  <c r="Y28" i="177"/>
  <c r="Y27" i="177"/>
  <c r="Y26" i="177"/>
  <c r="Y25" i="177"/>
  <c r="Y24" i="177"/>
  <c r="Y23" i="177"/>
  <c r="Y22" i="177"/>
  <c r="Y19" i="177"/>
  <c r="Y18" i="177"/>
  <c r="Y17" i="177"/>
  <c r="Y16" i="177"/>
  <c r="Y15" i="177"/>
  <c r="J35" i="176"/>
  <c r="J33" i="176"/>
  <c r="J32" i="176"/>
  <c r="J31" i="176"/>
  <c r="J30" i="176"/>
  <c r="J21" i="176"/>
  <c r="J19" i="176"/>
  <c r="J18" i="176"/>
  <c r="J14" i="176"/>
  <c r="J12" i="176"/>
  <c r="K41" i="175"/>
  <c r="K35" i="175"/>
  <c r="K11" i="175"/>
  <c r="Y17" i="174"/>
  <c r="Y16" i="174"/>
  <c r="Y15" i="174"/>
  <c r="Y14" i="174"/>
  <c r="I25" i="173"/>
  <c r="I24" i="173"/>
  <c r="I23" i="173"/>
  <c r="I22" i="173"/>
  <c r="I21" i="173"/>
  <c r="I20" i="173"/>
  <c r="I19" i="173"/>
  <c r="I8" i="173"/>
  <c r="I13" i="173"/>
  <c r="I12" i="173"/>
  <c r="I11" i="173"/>
  <c r="AA7" i="199"/>
  <c r="AA7" i="197"/>
  <c r="AA40" i="210"/>
  <c r="AA38" i="210"/>
  <c r="AA33" i="210"/>
  <c r="AA32" i="210"/>
  <c r="AA28" i="210"/>
  <c r="AA27" i="210"/>
  <c r="AA11" i="210"/>
  <c r="AA12" i="210"/>
  <c r="AA13" i="210"/>
  <c r="AA9" i="210"/>
  <c r="AA10" i="210"/>
  <c r="AA8" i="210"/>
  <c r="L18" i="158"/>
  <c r="L16" i="158"/>
  <c r="Y2" i="197" l="1"/>
  <c r="K2" i="198"/>
  <c r="AA7" i="210"/>
  <c r="Y2" i="210" s="1"/>
  <c r="Z18" i="209"/>
  <c r="X2" i="209"/>
  <c r="AC7" i="194" l="1"/>
  <c r="AB7" i="194"/>
  <c r="AA7" i="194"/>
  <c r="Z7" i="194"/>
  <c r="Y7" i="194"/>
  <c r="X7" i="194"/>
  <c r="W7" i="194"/>
  <c r="BX7" i="194" l="1"/>
  <c r="BV7" i="194"/>
  <c r="BU7" i="194"/>
  <c r="BT7" i="194"/>
  <c r="BS7" i="194"/>
  <c r="BQ7" i="194"/>
  <c r="BP7" i="194"/>
  <c r="BO7" i="194"/>
  <c r="BN7" i="194"/>
  <c r="BM7" i="194"/>
  <c r="BI7" i="194"/>
  <c r="BA7" i="194"/>
  <c r="AZ7" i="194"/>
  <c r="AY7" i="194"/>
  <c r="AX7" i="194"/>
  <c r="AW7" i="194"/>
  <c r="AV7" i="194"/>
  <c r="AU7" i="194"/>
  <c r="AT7" i="194"/>
  <c r="AI7" i="194"/>
  <c r="AH7" i="194"/>
  <c r="AG7" i="194"/>
  <c r="AF7" i="194"/>
  <c r="AE7" i="194"/>
  <c r="AS7" i="194"/>
  <c r="AP7" i="194"/>
  <c r="AN7" i="194"/>
  <c r="T7" i="194"/>
  <c r="Q7" i="194"/>
  <c r="R7" i="194"/>
  <c r="Y10" i="181" l="1"/>
  <c r="Y7" i="181"/>
  <c r="T2" i="181" s="1"/>
  <c r="B30" i="2" s="1"/>
  <c r="J22" i="176"/>
  <c r="J20" i="176"/>
  <c r="J8" i="176"/>
  <c r="B19" i="2"/>
  <c r="B18" i="2"/>
  <c r="K36" i="208" l="1"/>
  <c r="K35" i="208"/>
  <c r="K34" i="208"/>
  <c r="K33" i="208"/>
  <c r="K32" i="208"/>
  <c r="I2" i="208" s="1"/>
  <c r="B33" i="2" s="1"/>
  <c r="G2" i="179"/>
  <c r="I9" i="207"/>
  <c r="G2" i="207" l="1"/>
  <c r="B17" i="2" s="1"/>
  <c r="W264" i="4"/>
  <c r="V264" i="4"/>
  <c r="W253" i="4"/>
  <c r="V253" i="4"/>
  <c r="W249" i="4"/>
  <c r="V249" i="4"/>
  <c r="W237" i="4"/>
  <c r="V237" i="4"/>
  <c r="W233" i="4"/>
  <c r="V233" i="4"/>
  <c r="W228" i="4"/>
  <c r="V228" i="4"/>
  <c r="Y43" i="177"/>
  <c r="Y42" i="177"/>
  <c r="Y38" i="177"/>
  <c r="Y37" i="177"/>
  <c r="Y33" i="177"/>
  <c r="Y32" i="177"/>
  <c r="Y41" i="177"/>
  <c r="Y36" i="177"/>
  <c r="Y31" i="177"/>
  <c r="Q14" i="205"/>
  <c r="Q13" i="205"/>
  <c r="Q12" i="205"/>
  <c r="Q11" i="205"/>
  <c r="Q10" i="205"/>
  <c r="Q9" i="205"/>
  <c r="Q8" i="205"/>
  <c r="Q7" i="205"/>
  <c r="W173" i="4"/>
  <c r="V173" i="4"/>
  <c r="W176" i="4"/>
  <c r="V176" i="4"/>
  <c r="W175" i="4"/>
  <c r="V175" i="4"/>
  <c r="W174" i="4"/>
  <c r="V174" i="4"/>
  <c r="W172" i="4"/>
  <c r="W171" i="4"/>
  <c r="W170" i="4"/>
  <c r="V172" i="4"/>
  <c r="V171" i="4"/>
  <c r="V170" i="4"/>
  <c r="W169" i="4"/>
  <c r="V169" i="4"/>
  <c r="W303" i="4"/>
  <c r="V303" i="4"/>
  <c r="W299" i="4"/>
  <c r="V299" i="4"/>
  <c r="W2" i="177" l="1"/>
  <c r="O2" i="205"/>
  <c r="B31" i="2" s="1"/>
  <c r="Y12" i="174"/>
  <c r="J31" i="173"/>
  <c r="J32" i="173"/>
  <c r="J33" i="173"/>
  <c r="AA15" i="199"/>
  <c r="AA18" i="199"/>
  <c r="AA28" i="199"/>
  <c r="B8" i="2"/>
  <c r="E7" i="194" l="1"/>
  <c r="I2" i="183"/>
  <c r="J28" i="176"/>
  <c r="J26" i="176"/>
  <c r="J25" i="176"/>
  <c r="J24" i="176"/>
  <c r="J23" i="176"/>
  <c r="J16" i="176"/>
  <c r="J15" i="176"/>
  <c r="J11" i="176"/>
  <c r="J10" i="176"/>
  <c r="K12" i="175"/>
  <c r="K13" i="175"/>
  <c r="K14" i="175"/>
  <c r="K16" i="175"/>
  <c r="K17" i="175"/>
  <c r="K18" i="175"/>
  <c r="K19" i="175"/>
  <c r="Y13" i="174"/>
  <c r="Y10" i="174"/>
  <c r="Y9" i="174"/>
  <c r="Y8" i="174"/>
  <c r="Y6" i="174"/>
  <c r="J20" i="173"/>
  <c r="J21" i="173"/>
  <c r="J22" i="173"/>
  <c r="J23" i="173"/>
  <c r="J24" i="173"/>
  <c r="J25" i="173"/>
  <c r="J26" i="173"/>
  <c r="J27" i="173"/>
  <c r="J28" i="173"/>
  <c r="J29" i="173"/>
  <c r="J30" i="173"/>
  <c r="J19" i="173"/>
  <c r="I33" i="173"/>
  <c r="I26" i="173"/>
  <c r="I27" i="173"/>
  <c r="I28" i="173"/>
  <c r="I29" i="173"/>
  <c r="I30" i="173"/>
  <c r="I31" i="173"/>
  <c r="I32" i="173"/>
  <c r="I34" i="173"/>
  <c r="I35" i="173"/>
  <c r="I36" i="173"/>
  <c r="AA16" i="199"/>
  <c r="AA13" i="199"/>
  <c r="L15" i="158"/>
  <c r="L8" i="158"/>
  <c r="L7" i="158"/>
  <c r="O19" i="201"/>
  <c r="O18" i="201"/>
  <c r="O17" i="201"/>
  <c r="O16" i="201"/>
  <c r="O15" i="201"/>
  <c r="O14" i="201"/>
  <c r="O13" i="201"/>
  <c r="G29" i="168"/>
  <c r="G28" i="168"/>
  <c r="G27" i="168"/>
  <c r="G26" i="168"/>
  <c r="G25" i="168"/>
  <c r="G24" i="168"/>
  <c r="G23" i="168"/>
  <c r="G22" i="168"/>
  <c r="G21" i="168"/>
  <c r="G20" i="168"/>
  <c r="G19" i="168"/>
  <c r="G18" i="168"/>
  <c r="G17" i="168"/>
  <c r="G16" i="168"/>
  <c r="G15" i="168"/>
  <c r="G14" i="168"/>
  <c r="G13" i="168"/>
  <c r="G12" i="168"/>
  <c r="G11" i="168"/>
  <c r="G2" i="173" l="1"/>
  <c r="W2" i="174"/>
  <c r="F2" i="168"/>
  <c r="I2" i="175"/>
  <c r="H2" i="176"/>
  <c r="J2" i="158"/>
  <c r="B20" i="2" s="1"/>
  <c r="K2" i="201"/>
  <c r="Y2" i="199"/>
  <c r="C14" i="173" l="1"/>
  <c r="G30" i="176" l="1"/>
  <c r="G31" i="176" s="1"/>
  <c r="G32" i="176" s="1"/>
  <c r="G33" i="176" s="1"/>
  <c r="W294" i="4" l="1"/>
  <c r="V294" i="4"/>
  <c r="W291" i="4"/>
  <c r="V291" i="4"/>
  <c r="C28" i="168"/>
  <c r="M72" i="195"/>
  <c r="C29" i="168" l="1"/>
  <c r="C24" i="168"/>
  <c r="C25" i="168"/>
  <c r="C26" i="168"/>
  <c r="C27" i="168"/>
  <c r="V213" i="4" l="1"/>
  <c r="R210" i="4" l="1"/>
  <c r="C8" i="217" s="1"/>
  <c r="V210" i="4"/>
  <c r="W209" i="4"/>
  <c r="V209" i="4"/>
  <c r="W208" i="4"/>
  <c r="V208" i="4"/>
  <c r="W33" i="4"/>
  <c r="W260" i="4" l="1"/>
  <c r="V260" i="4"/>
  <c r="V259" i="4"/>
  <c r="W105" i="4"/>
  <c r="V105" i="4"/>
  <c r="V117" i="4"/>
  <c r="W117" i="4"/>
  <c r="W71" i="4"/>
  <c r="V71" i="4"/>
  <c r="W148" i="4"/>
  <c r="V148" i="4"/>
  <c r="W64" i="4"/>
  <c r="V64" i="4"/>
  <c r="W320" i="4"/>
  <c r="V318" i="4"/>
  <c r="V319" i="4"/>
  <c r="V320" i="4"/>
  <c r="B32" i="2"/>
  <c r="B29" i="2"/>
  <c r="B28" i="2"/>
  <c r="B27" i="2"/>
  <c r="B26" i="2"/>
  <c r="B25" i="2"/>
  <c r="B24" i="2"/>
  <c r="B23" i="2"/>
  <c r="B22" i="2"/>
  <c r="B21" i="2"/>
  <c r="B16" i="2"/>
  <c r="B15" i="2"/>
  <c r="B14" i="2"/>
  <c r="V295" i="4"/>
  <c r="V296" i="4"/>
  <c r="V297" i="4"/>
  <c r="V298" i="4"/>
  <c r="V300" i="4"/>
  <c r="V301" i="4"/>
  <c r="V302" i="4"/>
  <c r="V304" i="4"/>
  <c r="V305" i="4"/>
  <c r="V306" i="4"/>
  <c r="W296" i="4"/>
  <c r="W306" i="4"/>
  <c r="W305" i="4"/>
  <c r="W302" i="4"/>
  <c r="W301" i="4"/>
  <c r="W300" i="4"/>
  <c r="W298" i="4"/>
  <c r="W297" i="4"/>
  <c r="DS7" i="194" l="1"/>
  <c r="DU7" i="194"/>
  <c r="DV7" i="194"/>
  <c r="DW7" i="194"/>
  <c r="DY7" i="194"/>
  <c r="DZ7" i="194"/>
  <c r="EA7" i="194"/>
  <c r="EC7" i="194"/>
  <c r="ED7" i="194"/>
  <c r="CE7" i="194"/>
  <c r="CG7" i="194"/>
  <c r="CH7" i="194"/>
  <c r="CI7" i="194"/>
  <c r="CK7" i="194"/>
  <c r="CL7" i="194"/>
  <c r="CM7" i="194"/>
  <c r="CO7" i="194"/>
  <c r="CP7" i="194"/>
  <c r="CQ7" i="194"/>
  <c r="CS7" i="194"/>
  <c r="CT7" i="194"/>
  <c r="CU7" i="194"/>
  <c r="CW7" i="194"/>
  <c r="CX7" i="194"/>
  <c r="CY7" i="194"/>
  <c r="DA7" i="194"/>
  <c r="DB7" i="194"/>
  <c r="DC7" i="194"/>
  <c r="DE7" i="194"/>
  <c r="DF7" i="194"/>
  <c r="DG7" i="194"/>
  <c r="DI7" i="194"/>
  <c r="DJ7" i="194"/>
  <c r="DK7" i="194"/>
  <c r="DM7" i="194"/>
  <c r="DN7" i="194"/>
  <c r="DO7" i="194"/>
  <c r="DQ7" i="194"/>
  <c r="DR7" i="194"/>
  <c r="CD7" i="194"/>
  <c r="CC7" i="194"/>
  <c r="CA7" i="194"/>
  <c r="H7" i="194"/>
  <c r="G7" i="194"/>
  <c r="BZ7" i="194" l="1"/>
  <c r="P7" i="194"/>
  <c r="BW7" i="194"/>
  <c r="U7" i="194"/>
  <c r="AK7" i="194"/>
  <c r="AJ7" i="194"/>
  <c r="BY7" i="194"/>
  <c r="V7" i="194"/>
  <c r="BL7" i="194"/>
  <c r="AM7" i="194"/>
  <c r="BK7" i="194"/>
  <c r="BJ7" i="194"/>
  <c r="AO7" i="194"/>
  <c r="AL7" i="194"/>
  <c r="AD7" i="194"/>
  <c r="S7" i="194"/>
  <c r="L7" i="194"/>
  <c r="J7" i="194"/>
  <c r="O7" i="194"/>
  <c r="K7" i="194"/>
  <c r="M7" i="194"/>
  <c r="N7" i="194"/>
  <c r="W248" i="4"/>
  <c r="V248" i="4"/>
  <c r="W247" i="4"/>
  <c r="V247" i="4"/>
  <c r="V246" i="4"/>
  <c r="W284" i="4"/>
  <c r="V284" i="4"/>
  <c r="W281" i="4"/>
  <c r="V281" i="4"/>
  <c r="W282" i="4"/>
  <c r="V282" i="4"/>
  <c r="W258" i="4"/>
  <c r="V258" i="4"/>
  <c r="W257" i="4"/>
  <c r="V257" i="4"/>
  <c r="V256" i="4"/>
  <c r="W263" i="4"/>
  <c r="V263" i="4"/>
  <c r="W262" i="4"/>
  <c r="V262" i="4"/>
  <c r="V261" i="4"/>
  <c r="V12" i="4"/>
  <c r="V13" i="4"/>
  <c r="V14" i="4"/>
  <c r="V15" i="4"/>
  <c r="V16" i="4"/>
  <c r="V17" i="4"/>
  <c r="V18" i="4"/>
  <c r="V19" i="4"/>
  <c r="V20" i="4"/>
  <c r="V21" i="4"/>
  <c r="V22" i="4"/>
  <c r="V23" i="4"/>
  <c r="V24" i="4"/>
  <c r="V25" i="4"/>
  <c r="V26" i="4"/>
  <c r="V27" i="4"/>
  <c r="V28" i="4"/>
  <c r="V29" i="4"/>
  <c r="V30" i="4"/>
  <c r="V31" i="4"/>
  <c r="V32" i="4"/>
  <c r="V34" i="4"/>
  <c r="V35" i="4"/>
  <c r="V36" i="4"/>
  <c r="V37" i="4"/>
  <c r="V38" i="4"/>
  <c r="V39" i="4"/>
  <c r="V40" i="4"/>
  <c r="V41" i="4"/>
  <c r="V42" i="4"/>
  <c r="V43" i="4"/>
  <c r="V44" i="4"/>
  <c r="V45" i="4"/>
  <c r="V46" i="4"/>
  <c r="V47" i="4"/>
  <c r="V48" i="4"/>
  <c r="V49" i="4"/>
  <c r="V50" i="4"/>
  <c r="V51" i="4"/>
  <c r="V52" i="4"/>
  <c r="V53" i="4"/>
  <c r="V54" i="4"/>
  <c r="V55" i="4"/>
  <c r="V56" i="4"/>
  <c r="V57" i="4"/>
  <c r="V58" i="4"/>
  <c r="V59" i="4"/>
  <c r="V60" i="4"/>
  <c r="V61" i="4"/>
  <c r="V62" i="4"/>
  <c r="V63" i="4"/>
  <c r="V65" i="4"/>
  <c r="V66" i="4"/>
  <c r="V67" i="4"/>
  <c r="V68" i="4"/>
  <c r="V69" i="4"/>
  <c r="V70" i="4"/>
  <c r="V72" i="4"/>
  <c r="V73" i="4"/>
  <c r="V74" i="4"/>
  <c r="V75" i="4"/>
  <c r="V76" i="4"/>
  <c r="V77" i="4"/>
  <c r="V78" i="4"/>
  <c r="V79" i="4"/>
  <c r="V80" i="4"/>
  <c r="V81" i="4"/>
  <c r="V82" i="4"/>
  <c r="V83" i="4"/>
  <c r="V84" i="4"/>
  <c r="V85" i="4"/>
  <c r="V86" i="4"/>
  <c r="V87" i="4"/>
  <c r="V88" i="4"/>
  <c r="V89" i="4"/>
  <c r="V90" i="4"/>
  <c r="V91" i="4"/>
  <c r="V92" i="4"/>
  <c r="V93" i="4"/>
  <c r="V94" i="4"/>
  <c r="V95" i="4"/>
  <c r="V96" i="4"/>
  <c r="V97" i="4"/>
  <c r="V98" i="4"/>
  <c r="V99" i="4"/>
  <c r="V100" i="4"/>
  <c r="V101" i="4"/>
  <c r="V102" i="4"/>
  <c r="V103" i="4"/>
  <c r="V104" i="4"/>
  <c r="V106" i="4"/>
  <c r="V107" i="4"/>
  <c r="V108" i="4"/>
  <c r="V109" i="4"/>
  <c r="V110" i="4"/>
  <c r="V111" i="4"/>
  <c r="V112" i="4"/>
  <c r="V113" i="4"/>
  <c r="V114" i="4"/>
  <c r="V115" i="4"/>
  <c r="V116" i="4"/>
  <c r="V118" i="4"/>
  <c r="V119" i="4"/>
  <c r="V120" i="4"/>
  <c r="V121" i="4"/>
  <c r="V122" i="4"/>
  <c r="V123" i="4"/>
  <c r="V124" i="4"/>
  <c r="V125" i="4"/>
  <c r="V126" i="4"/>
  <c r="V127" i="4"/>
  <c r="V128" i="4"/>
  <c r="V129" i="4"/>
  <c r="V130" i="4"/>
  <c r="V131" i="4"/>
  <c r="V132" i="4"/>
  <c r="V133" i="4"/>
  <c r="V134" i="4"/>
  <c r="V135" i="4"/>
  <c r="V136" i="4"/>
  <c r="V137" i="4"/>
  <c r="V138" i="4"/>
  <c r="V139" i="4"/>
  <c r="V140" i="4"/>
  <c r="V141" i="4"/>
  <c r="V142" i="4"/>
  <c r="V143" i="4"/>
  <c r="V144" i="4"/>
  <c r="V145" i="4"/>
  <c r="V146" i="4"/>
  <c r="V147" i="4"/>
  <c r="V149" i="4"/>
  <c r="V150" i="4"/>
  <c r="V151" i="4"/>
  <c r="V152" i="4"/>
  <c r="V153" i="4"/>
  <c r="V154" i="4"/>
  <c r="V155" i="4"/>
  <c r="V156" i="4"/>
  <c r="V157" i="4"/>
  <c r="V158" i="4"/>
  <c r="V159" i="4"/>
  <c r="V160" i="4"/>
  <c r="V161" i="4"/>
  <c r="V162" i="4"/>
  <c r="V163" i="4"/>
  <c r="V164" i="4"/>
  <c r="V165" i="4"/>
  <c r="V166" i="4"/>
  <c r="V167" i="4"/>
  <c r="V168" i="4"/>
  <c r="V177" i="4"/>
  <c r="V178" i="4"/>
  <c r="V179" i="4"/>
  <c r="V180" i="4"/>
  <c r="V181" i="4"/>
  <c r="V182" i="4"/>
  <c r="V183" i="4"/>
  <c r="V184" i="4"/>
  <c r="V185" i="4"/>
  <c r="V186" i="4"/>
  <c r="V187" i="4"/>
  <c r="V188" i="4"/>
  <c r="V189" i="4"/>
  <c r="V190" i="4"/>
  <c r="V191" i="4"/>
  <c r="V192" i="4"/>
  <c r="V193" i="4"/>
  <c r="V194" i="4"/>
  <c r="V195" i="4"/>
  <c r="V196" i="4"/>
  <c r="V197" i="4"/>
  <c r="V198" i="4"/>
  <c r="V199" i="4"/>
  <c r="V200" i="4"/>
  <c r="V201" i="4"/>
  <c r="V202" i="4"/>
  <c r="V203" i="4"/>
  <c r="V204" i="4"/>
  <c r="V205" i="4"/>
  <c r="V206" i="4"/>
  <c r="V207" i="4"/>
  <c r="V211" i="4"/>
  <c r="V212" i="4"/>
  <c r="V214" i="4"/>
  <c r="V215" i="4"/>
  <c r="V216" i="4"/>
  <c r="V217" i="4"/>
  <c r="V218" i="4"/>
  <c r="V219" i="4"/>
  <c r="V220" i="4"/>
  <c r="V221" i="4"/>
  <c r="V222" i="4"/>
  <c r="V223" i="4"/>
  <c r="V224" i="4"/>
  <c r="V230" i="4"/>
  <c r="V231" i="4"/>
  <c r="V232" i="4"/>
  <c r="V234" i="4"/>
  <c r="V235" i="4"/>
  <c r="V236" i="4"/>
  <c r="V238" i="4"/>
  <c r="V239" i="4"/>
  <c r="V225" i="4"/>
  <c r="V226" i="4"/>
  <c r="V227" i="4"/>
  <c r="V229" i="4"/>
  <c r="V250" i="4"/>
  <c r="V251" i="4"/>
  <c r="V252" i="4"/>
  <c r="V254" i="4"/>
  <c r="V255" i="4"/>
  <c r="V240" i="4"/>
  <c r="V241" i="4"/>
  <c r="V242" i="4"/>
  <c r="V243" i="4"/>
  <c r="V244" i="4"/>
  <c r="V245" i="4"/>
  <c r="V265" i="4"/>
  <c r="V266" i="4"/>
  <c r="V267" i="4"/>
  <c r="V268" i="4"/>
  <c r="V269" i="4"/>
  <c r="V270" i="4"/>
  <c r="V271" i="4"/>
  <c r="V272" i="4"/>
  <c r="V273" i="4"/>
  <c r="V274" i="4"/>
  <c r="V275" i="4"/>
  <c r="V276" i="4"/>
  <c r="V277" i="4"/>
  <c r="V278" i="4"/>
  <c r="V279" i="4"/>
  <c r="V280" i="4"/>
  <c r="V283" i="4"/>
  <c r="V285" i="4"/>
  <c r="V286" i="4"/>
  <c r="V287" i="4"/>
  <c r="V288" i="4"/>
  <c r="V289" i="4"/>
  <c r="V290" i="4"/>
  <c r="V292" i="4"/>
  <c r="V293" i="4"/>
  <c r="V307" i="4"/>
  <c r="V308" i="4"/>
  <c r="V309" i="4"/>
  <c r="V310" i="4"/>
  <c r="V311" i="4"/>
  <c r="V312" i="4"/>
  <c r="V313" i="4"/>
  <c r="V314" i="4"/>
  <c r="V315" i="4"/>
  <c r="V316" i="4"/>
  <c r="V317" i="4"/>
  <c r="V11" i="4"/>
  <c r="W316" i="4"/>
  <c r="W315" i="4"/>
  <c r="W312" i="4"/>
  <c r="W311" i="4"/>
  <c r="W310" i="4"/>
  <c r="W309" i="4"/>
  <c r="W293" i="4"/>
  <c r="W292" i="4"/>
  <c r="W290" i="4"/>
  <c r="W288" i="4"/>
  <c r="W287" i="4"/>
  <c r="W286" i="4"/>
  <c r="W283" i="4"/>
  <c r="W280" i="4"/>
  <c r="W279" i="4"/>
  <c r="W278" i="4"/>
  <c r="W277" i="4"/>
  <c r="W274" i="4"/>
  <c r="W273" i="4"/>
  <c r="W272" i="4"/>
  <c r="W271" i="4"/>
  <c r="W270" i="4"/>
  <c r="W269" i="4"/>
  <c r="W268" i="4"/>
  <c r="W245" i="4"/>
  <c r="W244" i="4"/>
  <c r="W243" i="4"/>
  <c r="W242" i="4"/>
  <c r="W241" i="4"/>
  <c r="W255" i="4"/>
  <c r="W254" i="4"/>
  <c r="W252" i="4"/>
  <c r="W251" i="4"/>
  <c r="W229" i="4"/>
  <c r="W227" i="4"/>
  <c r="W226" i="4"/>
  <c r="W239" i="4"/>
  <c r="W238" i="4"/>
  <c r="W236" i="4"/>
  <c r="W235" i="4"/>
  <c r="W232" i="4"/>
  <c r="W231" i="4"/>
  <c r="M342" i="195" l="1"/>
  <c r="M331" i="195"/>
  <c r="M270" i="195"/>
  <c r="M261" i="195"/>
  <c r="M234" i="195"/>
  <c r="M219" i="195"/>
  <c r="M168" i="195"/>
  <c r="M92" i="195"/>
  <c r="M62" i="195"/>
  <c r="M54" i="195"/>
  <c r="M266" i="195"/>
  <c r="M242" i="195"/>
  <c r="M99" i="195"/>
  <c r="M59" i="195"/>
  <c r="M264" i="195"/>
  <c r="M238" i="195"/>
  <c r="M107" i="195"/>
  <c r="M340" i="195"/>
  <c r="M277" i="195"/>
  <c r="M268" i="195"/>
  <c r="M232" i="195"/>
  <c r="M70" i="195"/>
  <c r="M61" i="195"/>
  <c r="M53" i="195"/>
  <c r="M339" i="195"/>
  <c r="M313" i="195"/>
  <c r="M276" i="195"/>
  <c r="M267" i="195"/>
  <c r="M245" i="195"/>
  <c r="M225" i="195"/>
  <c r="M100" i="195"/>
  <c r="M88" i="195"/>
  <c r="M69" i="195"/>
  <c r="M60" i="195"/>
  <c r="M52" i="195"/>
  <c r="M311" i="195"/>
  <c r="M275" i="195"/>
  <c r="M68" i="195"/>
  <c r="M96" i="195"/>
  <c r="M336" i="195"/>
  <c r="M310" i="195"/>
  <c r="M274" i="195"/>
  <c r="M157" i="195"/>
  <c r="M137" i="195"/>
  <c r="M108" i="195"/>
  <c r="M66" i="195"/>
  <c r="M58" i="195"/>
  <c r="M333" i="195"/>
  <c r="M263" i="195"/>
  <c r="M236" i="195"/>
  <c r="M106" i="195"/>
  <c r="M94" i="195"/>
  <c r="M64" i="195"/>
  <c r="M56" i="195"/>
  <c r="M332" i="195"/>
  <c r="M307" i="195"/>
  <c r="M271" i="195"/>
  <c r="M262" i="195"/>
  <c r="M252" i="195"/>
  <c r="M235" i="195"/>
  <c r="M203" i="195"/>
  <c r="M105" i="195"/>
  <c r="M93" i="195"/>
  <c r="M63" i="195"/>
  <c r="M55" i="195"/>
  <c r="M57" i="195"/>
  <c r="W32" i="4"/>
  <c r="Q2" i="195" l="1"/>
  <c r="K2" i="195" s="1"/>
  <c r="B10" i="2" s="1"/>
  <c r="R2" i="195"/>
  <c r="S2" i="195"/>
  <c r="J231" i="195"/>
  <c r="C12" i="168" l="1"/>
  <c r="CJ7" i="194" s="1"/>
  <c r="CB7" i="194"/>
  <c r="C15" i="168"/>
  <c r="CV7" i="194" s="1"/>
  <c r="C22" i="168"/>
  <c r="DX7" i="194" s="1"/>
  <c r="C16" i="168"/>
  <c r="CZ7" i="194" s="1"/>
  <c r="C13" i="168"/>
  <c r="CN7" i="194" s="1"/>
  <c r="C23" i="168"/>
  <c r="EB7" i="194" s="1"/>
  <c r="CF7" i="194"/>
  <c r="C18" i="168"/>
  <c r="DH7" i="194" s="1"/>
  <c r="C20" i="168"/>
  <c r="DP7" i="194" s="1"/>
  <c r="C17" i="168"/>
  <c r="DD7" i="194" s="1"/>
  <c r="C14" i="168"/>
  <c r="CR7" i="194" s="1"/>
  <c r="C19" i="168"/>
  <c r="DL7" i="194" s="1"/>
  <c r="C21" i="168"/>
  <c r="DT7" i="194" s="1"/>
  <c r="W168" i="4" l="1"/>
  <c r="W156" i="4"/>
  <c r="D7" i="194" l="1"/>
  <c r="C7" i="194"/>
  <c r="B7" i="194"/>
  <c r="A7" i="194" s="1"/>
  <c r="W193" i="4" l="1"/>
  <c r="W220" i="4" l="1"/>
  <c r="W219" i="4"/>
  <c r="W218" i="4"/>
  <c r="W212" i="4"/>
  <c r="W211" i="4"/>
  <c r="W204" i="4"/>
  <c r="W203" i="4"/>
  <c r="W202" i="4"/>
  <c r="W200" i="4"/>
  <c r="W198" i="4"/>
  <c r="W197" i="4"/>
  <c r="W196" i="4"/>
  <c r="W192" i="4"/>
  <c r="W191" i="4"/>
  <c r="W190" i="4"/>
  <c r="W189" i="4"/>
  <c r="W188" i="4"/>
  <c r="W187" i="4"/>
  <c r="W186" i="4"/>
  <c r="W185" i="4"/>
  <c r="W184" i="4"/>
  <c r="W183" i="4"/>
  <c r="W182" i="4"/>
  <c r="W181" i="4"/>
  <c r="W180" i="4"/>
  <c r="W167" i="4"/>
  <c r="W166" i="4"/>
  <c r="W165" i="4"/>
  <c r="W164" i="4"/>
  <c r="W163" i="4"/>
  <c r="W162" i="4"/>
  <c r="W161" i="4"/>
  <c r="W160" i="4"/>
  <c r="W159" i="4"/>
  <c r="W158" i="4"/>
  <c r="W157" i="4"/>
  <c r="W155" i="4"/>
  <c r="W152" i="4"/>
  <c r="W151" i="4"/>
  <c r="W147" i="4"/>
  <c r="W146" i="4"/>
  <c r="W145" i="4"/>
  <c r="W144" i="4"/>
  <c r="W143" i="4"/>
  <c r="W142" i="4"/>
  <c r="W141" i="4"/>
  <c r="W140" i="4"/>
  <c r="W139" i="4"/>
  <c r="W138" i="4"/>
  <c r="W137" i="4"/>
  <c r="W136" i="4"/>
  <c r="W135" i="4"/>
  <c r="W134" i="4"/>
  <c r="W133" i="4"/>
  <c r="W132" i="4"/>
  <c r="W131" i="4"/>
  <c r="W130" i="4"/>
  <c r="W129" i="4"/>
  <c r="W128" i="4"/>
  <c r="W127" i="4"/>
  <c r="W126" i="4"/>
  <c r="W125" i="4"/>
  <c r="W124" i="4"/>
  <c r="W123" i="4"/>
  <c r="W122" i="4"/>
  <c r="W121" i="4"/>
  <c r="W120" i="4"/>
  <c r="W119" i="4"/>
  <c r="W118" i="4"/>
  <c r="W116" i="4"/>
  <c r="W115" i="4"/>
  <c r="W114" i="4"/>
  <c r="W113" i="4"/>
  <c r="W112" i="4"/>
  <c r="W111" i="4"/>
  <c r="W110" i="4"/>
  <c r="W109" i="4"/>
  <c r="W108" i="4"/>
  <c r="W107" i="4"/>
  <c r="W106" i="4"/>
  <c r="W104" i="4"/>
  <c r="W103" i="4"/>
  <c r="W102" i="4"/>
  <c r="W101" i="4"/>
  <c r="W100" i="4"/>
  <c r="W99" i="4"/>
  <c r="W98" i="4"/>
  <c r="W97" i="4"/>
  <c r="W96" i="4"/>
  <c r="W95" i="4"/>
  <c r="W94" i="4"/>
  <c r="W93" i="4"/>
  <c r="W92" i="4"/>
  <c r="W91" i="4"/>
  <c r="W90" i="4"/>
  <c r="W89" i="4"/>
  <c r="W88" i="4"/>
  <c r="W87" i="4"/>
  <c r="W86" i="4"/>
  <c r="W85" i="4"/>
  <c r="W84" i="4"/>
  <c r="W83" i="4"/>
  <c r="W82" i="4"/>
  <c r="W81" i="4"/>
  <c r="W80" i="4"/>
  <c r="W79" i="4"/>
  <c r="W78" i="4"/>
  <c r="W77" i="4"/>
  <c r="W76" i="4"/>
  <c r="W75" i="4"/>
  <c r="W74" i="4"/>
  <c r="W73" i="4"/>
  <c r="W72" i="4"/>
  <c r="W70" i="4"/>
  <c r="W69" i="4"/>
  <c r="W68" i="4"/>
  <c r="W63" i="4"/>
  <c r="W62" i="4"/>
  <c r="W61" i="4"/>
  <c r="W60" i="4"/>
  <c r="W59" i="4"/>
  <c r="W58" i="4"/>
  <c r="W57" i="4"/>
  <c r="W56" i="4"/>
  <c r="W55" i="4"/>
  <c r="W54" i="4"/>
  <c r="W53" i="4"/>
  <c r="W52" i="4"/>
  <c r="W51" i="4"/>
  <c r="W50" i="4"/>
  <c r="W49" i="4"/>
  <c r="W48" i="4"/>
  <c r="W47" i="4"/>
  <c r="W46" i="4"/>
  <c r="W45" i="4"/>
  <c r="W44" i="4"/>
  <c r="W43" i="4"/>
  <c r="W42" i="4"/>
  <c r="W41" i="4"/>
  <c r="W40" i="4"/>
  <c r="W34" i="4"/>
  <c r="W31" i="4"/>
  <c r="W30" i="4"/>
  <c r="W29" i="4"/>
  <c r="W28" i="4"/>
  <c r="V1" i="4" l="1"/>
  <c r="B9" i="2" s="1"/>
</calcChain>
</file>

<file path=xl/sharedStrings.xml><?xml version="1.0" encoding="utf-8"?>
<sst xmlns="http://schemas.openxmlformats.org/spreadsheetml/2006/main" count="3869" uniqueCount="1899">
  <si>
    <t>令和５年度現況報告書</t>
    <rPh sb="0" eb="2">
      <t>レイワ</t>
    </rPh>
    <rPh sb="3" eb="5">
      <t>ネンド</t>
    </rPh>
    <rPh sb="5" eb="7">
      <t>ゲンキョウ</t>
    </rPh>
    <rPh sb="7" eb="10">
      <t>ホウコクショ</t>
    </rPh>
    <phoneticPr fontId="11"/>
  </si>
  <si>
    <t>時点</t>
    <rPh sb="0" eb="2">
      <t>ジテン</t>
    </rPh>
    <phoneticPr fontId="11"/>
  </si>
  <si>
    <t>令和５年９月１日時点</t>
    <rPh sb="0" eb="2">
      <t>レイワ</t>
    </rPh>
    <rPh sb="3" eb="4">
      <t>ネン</t>
    </rPh>
    <rPh sb="5" eb="6">
      <t>ガツ</t>
    </rPh>
    <rPh sb="7" eb="8">
      <t>ニチ</t>
    </rPh>
    <rPh sb="8" eb="10">
      <t>ジテン</t>
    </rPh>
    <phoneticPr fontId="11"/>
  </si>
  <si>
    <t>期間</t>
    <rPh sb="0" eb="2">
      <t>キカン</t>
    </rPh>
    <phoneticPr fontId="11"/>
  </si>
  <si>
    <t>令和４年１月１日～12月31日</t>
    <rPh sb="0" eb="2">
      <t>レイワ</t>
    </rPh>
    <rPh sb="3" eb="4">
      <t>ネン</t>
    </rPh>
    <rPh sb="5" eb="6">
      <t>ガツ</t>
    </rPh>
    <rPh sb="7" eb="8">
      <t>ニチ</t>
    </rPh>
    <rPh sb="11" eb="12">
      <t>ガツ</t>
    </rPh>
    <rPh sb="14" eb="15">
      <t>ニチ</t>
    </rPh>
    <phoneticPr fontId="11"/>
  </si>
  <si>
    <t>ロジモデ指標のままを入れている</t>
    <rPh sb="4" eb="6">
      <t>シヒョウ</t>
    </rPh>
    <rPh sb="10" eb="11">
      <t>イ</t>
    </rPh>
    <phoneticPr fontId="11"/>
  </si>
  <si>
    <t>拠点病院等における我が国に多いがんの鏡視下手術の割合</t>
    <phoneticPr fontId="11"/>
  </si>
  <si>
    <t>満たしていない必須要件①</t>
    <rPh sb="0" eb="1">
      <t>ミ</t>
    </rPh>
    <rPh sb="7" eb="9">
      <t>ヒッス</t>
    </rPh>
    <rPh sb="9" eb="11">
      <t>ヨウケン</t>
    </rPh>
    <phoneticPr fontId="11"/>
  </si>
  <si>
    <t>満たしていない必須要件②</t>
    <rPh sb="0" eb="1">
      <t>ミ</t>
    </rPh>
    <rPh sb="7" eb="9">
      <t>ヒッス</t>
    </rPh>
    <rPh sb="9" eb="11">
      <t>ヨウケン</t>
    </rPh>
    <phoneticPr fontId="11"/>
  </si>
  <si>
    <t>満たしていない必須要件③</t>
    <rPh sb="0" eb="1">
      <t>ミ</t>
    </rPh>
    <rPh sb="7" eb="9">
      <t>ヒッス</t>
    </rPh>
    <rPh sb="9" eb="11">
      <t>ヨウケン</t>
    </rPh>
    <phoneticPr fontId="11"/>
  </si>
  <si>
    <t>満たしていない必須要件④</t>
    <rPh sb="0" eb="1">
      <t>ミ</t>
    </rPh>
    <rPh sb="7" eb="9">
      <t>ヒッス</t>
    </rPh>
    <rPh sb="9" eb="11">
      <t>ヨウケン</t>
    </rPh>
    <phoneticPr fontId="11"/>
  </si>
  <si>
    <t>満たしていない必須要件⑤</t>
    <rPh sb="0" eb="1">
      <t>ミ</t>
    </rPh>
    <rPh sb="7" eb="9">
      <t>ヒッス</t>
    </rPh>
    <rPh sb="9" eb="11">
      <t>ヨウケン</t>
    </rPh>
    <phoneticPr fontId="11"/>
  </si>
  <si>
    <t>満たしていない必須要件⑥</t>
    <rPh sb="0" eb="1">
      <t>ミ</t>
    </rPh>
    <rPh sb="7" eb="9">
      <t>ヒッス</t>
    </rPh>
    <rPh sb="9" eb="11">
      <t>ヨウケン</t>
    </rPh>
    <phoneticPr fontId="11"/>
  </si>
  <si>
    <t>満たしていない必須要件⑦</t>
    <rPh sb="0" eb="1">
      <t>ミ</t>
    </rPh>
    <rPh sb="7" eb="9">
      <t>ヒッス</t>
    </rPh>
    <rPh sb="9" eb="11">
      <t>ヨウケン</t>
    </rPh>
    <phoneticPr fontId="11"/>
  </si>
  <si>
    <t>満たしていない必須要件⑧</t>
    <rPh sb="0" eb="1">
      <t>ミ</t>
    </rPh>
    <rPh sb="7" eb="9">
      <t>ヒッス</t>
    </rPh>
    <rPh sb="9" eb="11">
      <t>ヨウケン</t>
    </rPh>
    <phoneticPr fontId="11"/>
  </si>
  <si>
    <t>満たしていない必須要件⑨</t>
    <rPh sb="0" eb="1">
      <t>ミ</t>
    </rPh>
    <rPh sb="7" eb="9">
      <t>ヒッス</t>
    </rPh>
    <rPh sb="9" eb="11">
      <t>ヨウケン</t>
    </rPh>
    <phoneticPr fontId="11"/>
  </si>
  <si>
    <t>満たしていない必須要件⑩</t>
    <rPh sb="0" eb="1">
      <t>ミ</t>
    </rPh>
    <rPh sb="7" eb="9">
      <t>ヒッス</t>
    </rPh>
    <rPh sb="9" eb="11">
      <t>ヨウケン</t>
    </rPh>
    <phoneticPr fontId="11"/>
  </si>
  <si>
    <t>満たしていない必須要件⑪</t>
    <rPh sb="0" eb="1">
      <t>ミ</t>
    </rPh>
    <rPh sb="7" eb="9">
      <t>ヒッス</t>
    </rPh>
    <rPh sb="9" eb="11">
      <t>ヨウケン</t>
    </rPh>
    <phoneticPr fontId="11"/>
  </si>
  <si>
    <t>満たしていない必須要件⑫</t>
    <rPh sb="0" eb="1">
      <t>ミ</t>
    </rPh>
    <rPh sb="7" eb="9">
      <t>ヒッス</t>
    </rPh>
    <rPh sb="9" eb="11">
      <t>ヨウケン</t>
    </rPh>
    <phoneticPr fontId="11"/>
  </si>
  <si>
    <t>満たしていない必須要件⑬</t>
    <rPh sb="0" eb="1">
      <t>ミ</t>
    </rPh>
    <rPh sb="7" eb="9">
      <t>ヒッス</t>
    </rPh>
    <rPh sb="9" eb="11">
      <t>ヨウケン</t>
    </rPh>
    <phoneticPr fontId="11"/>
  </si>
  <si>
    <t>満たしていない必須要件⑭</t>
    <rPh sb="0" eb="1">
      <t>ミ</t>
    </rPh>
    <rPh sb="7" eb="9">
      <t>ヒッス</t>
    </rPh>
    <rPh sb="9" eb="11">
      <t>ヨウケン</t>
    </rPh>
    <phoneticPr fontId="11"/>
  </si>
  <si>
    <t>＃</t>
    <phoneticPr fontId="11"/>
  </si>
  <si>
    <t>都道府県</t>
    <rPh sb="0" eb="4">
      <t>トドウフケン</t>
    </rPh>
    <phoneticPr fontId="11"/>
  </si>
  <si>
    <t>２次医療圏</t>
    <rPh sb="1" eb="2">
      <t>ツギ</t>
    </rPh>
    <rPh sb="2" eb="4">
      <t>イリョウ</t>
    </rPh>
    <rPh sb="4" eb="5">
      <t>ケン</t>
    </rPh>
    <phoneticPr fontId="11"/>
  </si>
  <si>
    <t>がん医療圏</t>
    <rPh sb="2" eb="4">
      <t>イリョウ</t>
    </rPh>
    <rPh sb="4" eb="5">
      <t>ケン</t>
    </rPh>
    <phoneticPr fontId="11"/>
  </si>
  <si>
    <t>処方箋発行医療機関コード（10桁）</t>
  </si>
  <si>
    <t>病院名</t>
    <rPh sb="0" eb="2">
      <t>ビョウイン</t>
    </rPh>
    <rPh sb="2" eb="3">
      <t>メイ</t>
    </rPh>
    <phoneticPr fontId="11"/>
  </si>
  <si>
    <t>現行類型</t>
    <rPh sb="0" eb="2">
      <t>ゲンコウ</t>
    </rPh>
    <rPh sb="2" eb="4">
      <t>ルイケイ</t>
    </rPh>
    <phoneticPr fontId="11"/>
  </si>
  <si>
    <t>推薦類型</t>
    <rPh sb="0" eb="2">
      <t>スイセン</t>
    </rPh>
    <rPh sb="2" eb="4">
      <t>ルイケイ</t>
    </rPh>
    <phoneticPr fontId="11"/>
  </si>
  <si>
    <t>指定辞退</t>
    <rPh sb="0" eb="2">
      <t>シテイ</t>
    </rPh>
    <rPh sb="2" eb="4">
      <t>ジタイ</t>
    </rPh>
    <phoneticPr fontId="11"/>
  </si>
  <si>
    <t>院内がん登録</t>
    <rPh sb="0" eb="2">
      <t>インナイ</t>
    </rPh>
    <rPh sb="4" eb="6">
      <t>トウロク</t>
    </rPh>
    <phoneticPr fontId="11"/>
  </si>
  <si>
    <t>悪性腫瘍の手術件数</t>
    <rPh sb="0" eb="2">
      <t>アクセイ</t>
    </rPh>
    <rPh sb="2" eb="4">
      <t>シュヨウ</t>
    </rPh>
    <rPh sb="5" eb="7">
      <t>シュジュツ</t>
    </rPh>
    <rPh sb="7" eb="9">
      <t>ケンスウ</t>
    </rPh>
    <phoneticPr fontId="11"/>
  </si>
  <si>
    <t>がんに係る薬物療法のべ患者数</t>
    <rPh sb="3" eb="4">
      <t>カカ</t>
    </rPh>
    <rPh sb="5" eb="7">
      <t>ヤクブツ</t>
    </rPh>
    <rPh sb="7" eb="9">
      <t>リョウホウ</t>
    </rPh>
    <rPh sb="11" eb="13">
      <t>カンジャ</t>
    </rPh>
    <rPh sb="13" eb="14">
      <t>スウ</t>
    </rPh>
    <phoneticPr fontId="11"/>
  </si>
  <si>
    <t>放射線治療のべ患者数</t>
    <phoneticPr fontId="11"/>
  </si>
  <si>
    <t>緩和ケア新規介入患者数</t>
    <rPh sb="0" eb="2">
      <t>カンワ</t>
    </rPh>
    <rPh sb="4" eb="6">
      <t>シンキ</t>
    </rPh>
    <rPh sb="6" eb="8">
      <t>カイニュウ</t>
    </rPh>
    <rPh sb="8" eb="10">
      <t>カンジャ</t>
    </rPh>
    <rPh sb="10" eb="11">
      <t>スウ</t>
    </rPh>
    <phoneticPr fontId="11"/>
  </si>
  <si>
    <t>診療実績の割合</t>
    <rPh sb="0" eb="2">
      <t>シンリョウ</t>
    </rPh>
    <rPh sb="2" eb="4">
      <t>ジッセキ</t>
    </rPh>
    <rPh sb="5" eb="7">
      <t>ワリアイ</t>
    </rPh>
    <phoneticPr fontId="11"/>
  </si>
  <si>
    <t>拠点病院等で実施した、地域を対象とした、がんに関するセミナー等の開催回数（総数）</t>
  </si>
  <si>
    <t>役割分担に関する議論が行われている都道府県の数</t>
  </si>
  <si>
    <t>BCPに関する議論が行われている都道府県の数</t>
  </si>
  <si>
    <t>（参考）BCPを整備している拠点病院等の割合</t>
  </si>
  <si>
    <t>都道府県協議会に小児がん拠点病院等が参加している都道府県の数</t>
  </si>
  <si>
    <t>病理診断に携わる専門的な知識及び技能を有する医師が１人以上配置されている拠点病院等の割合（がん診療連携拠点病院：専従の病理診断に携わる専門的な知識及び技能を有する常勤の医師が１人以上配置されている割合、地域がん診療病院：専任の病理診断に携わる専門的な知識及び技能を有する医師が１人以上配置されている割合をそれぞれ評価）</t>
  </si>
  <si>
    <t>細胞診断に関する専門資格を有する者が１人以上配置されている拠点病院等の割合（がん診療連携拠点病院：専任の細胞診断に関する専門資格を有する者が１人以上配置されている割合、地域がん診療病院：細胞診断に関する専門資格を有する者が１人以上配置されている割合をそれぞれ評価）</t>
  </si>
  <si>
    <t>大腸がん</t>
    <rPh sb="0" eb="2">
      <t>ダイチョウ</t>
    </rPh>
    <phoneticPr fontId="11"/>
  </si>
  <si>
    <t>肺がん</t>
    <rPh sb="0" eb="1">
      <t>ハイ</t>
    </rPh>
    <phoneticPr fontId="11"/>
  </si>
  <si>
    <t>胃がん</t>
    <rPh sb="0" eb="1">
      <t>イ</t>
    </rPh>
    <phoneticPr fontId="11"/>
  </si>
  <si>
    <t>前立腺がん</t>
    <rPh sb="0" eb="3">
      <t>ゼンリツセン</t>
    </rPh>
    <phoneticPr fontId="11"/>
  </si>
  <si>
    <t>肝臓がん</t>
    <rPh sb="0" eb="2">
      <t>カンゾウ</t>
    </rPh>
    <phoneticPr fontId="11"/>
  </si>
  <si>
    <t>胆のうがん</t>
    <rPh sb="0" eb="1">
      <t>タン</t>
    </rPh>
    <phoneticPr fontId="11"/>
  </si>
  <si>
    <t>膵臓がん</t>
    <rPh sb="0" eb="2">
      <t>スイゾウ</t>
    </rPh>
    <phoneticPr fontId="11"/>
  </si>
  <si>
    <t>厚生労働省院内感染対策サーベイランス事業(JANIS)へ登録している拠点病院等の割合</t>
  </si>
  <si>
    <t>IMRTを提供しているがん診療連携拠点病院の割合</t>
  </si>
  <si>
    <t>専従の放射線治療に携わる専門的な知識及び技能を有する常勤の医師が１人以上配置されているがん診療連携拠点病院の割合</t>
  </si>
  <si>
    <t>常勤の診療放射線技師が２人以上配置されているがん診療連携拠点病院の割合</t>
  </si>
  <si>
    <t>専従の放射線治療に関する専門資格を有する常勤の看護師が放射線治療部門に１人以上配置されているがん診療連携拠点病院の割合</t>
  </si>
  <si>
    <t>専任のがん薬物療法に関する専門資格を有する常勤の薬剤師が１人以上配置されているがん診療連携拠点病院の割合</t>
  </si>
  <si>
    <t>薬物療法に携わる専門的な知識及び技能を有する常勤の医師が１人以上配置されている拠点病院等の割合（がん診療連携拠点病院：専従の薬物療法に携わる専門的な知識及び技能を有する常勤の医師が１人以上配置されている割合、地域がん診療病院：専任の薬物療法に携わる専門的な知識及び技能を有する常勤の医師が１人以上配置されている割合をそれぞれ評価）</t>
  </si>
  <si>
    <t>がん看護又はがん薬物療法に関する専門資格を有する常勤の看護師が外来化学療法室に１人以上配置されている拠点病院等の割合（がん診療連携拠点病院：専従のがん看護又はがん薬物療法に関する専門資格を有する常勤の看護師が外来化学療法室に１人以上配置されている割合、地域がん診療病院：専任のがん看護又はがん薬物療法に関する専門資格を有する常勤の看護師が外来化学療法室に１人以上配置されている割合をそれぞれ評価）</t>
  </si>
  <si>
    <t>免疫関連有害事象を含む有害事象に対して、他診療科や他病院と連携等して対応している拠点病院等の割合</t>
  </si>
  <si>
    <t>自施設で対応できるがんについて提供可能な診療内容を病院HP等でわかりやすく広報している拠点病院等の割合</t>
    <phoneticPr fontId="11"/>
  </si>
  <si>
    <t>地域における相談支援や緩和ケアの提供体制・連携体制について協議し、体制整備を行った都道府県の数</t>
  </si>
  <si>
    <t>がん患者の口腔健康管理のため院内又は地域の歯科医師と連携して対応している拠点病院等の割合</t>
  </si>
  <si>
    <t>「栄養サポートチーム加算」を算定している拠点病院等の割合</t>
  </si>
  <si>
    <t>リハビリテーションに携わる専門的な知識及び技能を有する医師が配置されているがん診療連携拠点病院の割合</t>
  </si>
  <si>
    <t>がんのリハビリテーションに係る業務に携わる専門的な知識及び技能を有する療法士等を配置しているがん診療連携拠点病院の割合</t>
  </si>
  <si>
    <t>がん相談支援センターでのアピアランスケアの相談件数</t>
  </si>
  <si>
    <t>リンパ浮腫外来が設置されている拠点病院等の割合</t>
  </si>
  <si>
    <t>ストーマ外来が設置されている拠点病院等の割合</t>
  </si>
  <si>
    <t>拠点病院等の緩和ケアチーム新規診療症例数</t>
  </si>
  <si>
    <t>緩和ケア外来の新規診療患者数</t>
  </si>
  <si>
    <t>拠点病院等１施設あたりの地域連携推進のための多施設合同会議の開催数</t>
  </si>
  <si>
    <t>緩和ケア外来への地域の医療機関からの年間新規紹介患者数</t>
  </si>
  <si>
    <t>がん・生殖医療の意思決定支援に関する人材育成を実施している拠点病院等の割合</t>
  </si>
  <si>
    <t>がん相談支援センターにおける「妊孕性・生殖機能」に関する相談件数</t>
  </si>
  <si>
    <t>希少がん診療を積極的に受け入れている拠点病院等の数と他施設へ紹介する拠点病院等の数</t>
  </si>
  <si>
    <t>希少がんに対する臨床試験を実施している拠点病院等の数</t>
  </si>
  <si>
    <t>希少がん診療を積極的に受け入れている拠点病院等における治療開始数</t>
  </si>
  <si>
    <t>難治性がん*8に関するHP等の整備を行っている拠点病院等の数</t>
  </si>
  <si>
    <t>難治性がん*8診療を積極的に受け入れている拠点病院等の数と他施設へ紹介する拠点病院の数</t>
  </si>
  <si>
    <t>難治性がん*8に対して臨床試験を行っている拠点病院等の数</t>
  </si>
  <si>
    <t>難治性がん*8診療を積極的に受け入れている拠点病院等における治療開始数</t>
  </si>
  <si>
    <t>都道府県協議会でフォローアップの連携体制について議論している都道府県数</t>
  </si>
  <si>
    <t>多職種からなるAYA支援チームを設置している拠点病院等の割合</t>
  </si>
  <si>
    <t>当該がん医療圏において、地域の医療機関や在宅療養支援診療所等の医療・介護従事者とがんに関する医療提供体制や社会的支援、緩和ケアについて情報を共有し、役割分担や支援等について検討を行っている拠点病院等の割合</t>
  </si>
  <si>
    <t>意思決定能力を含む機能評価を行い、各種ガイドラインに沿って、個別の状況を踏まえた対応をしている拠点病院等の割合</t>
  </si>
  <si>
    <t>臨床試験に参加していない地域の患者さんやご家族向けの問い合わせ窓口を設置している拠点病院等の割合</t>
  </si>
  <si>
    <t>がん相談支援センターでの自施設・他施設からの新規相談件数（全国の拠点病院等での総数）</t>
  </si>
  <si>
    <t>相談員研修を受講したがん相談支援センターの相談員の数</t>
  </si>
  <si>
    <t>上記の内、フォローアップ研修を受講したがん相談支援センターの相談員の数</t>
  </si>
  <si>
    <t>拠点病院等１施設あたりの連携している患者団体の数</t>
  </si>
  <si>
    <t>拠点病院等１施設あたりの体験を語り合う場の開催数</t>
  </si>
  <si>
    <t>拠点病院等のがん相談支援センターにおける就労に関する相談件数</t>
  </si>
  <si>
    <t>拠点病院等における就労の専門家による相談会の回数</t>
  </si>
  <si>
    <t>拠点病院等におけるアピアランスに関する相談件数</t>
  </si>
  <si>
    <t>自殺リスクに関する研修を実施した拠点病院等の割合</t>
  </si>
  <si>
    <t>情報取得や意思疎通に配慮が必要な者に対するマニュアルを作成している拠点病院等の割合</t>
  </si>
  <si>
    <t>患者とその家族が利用可能なインターネット環境を整備ししている拠点病院等の割合</t>
  </si>
  <si>
    <t>セカンドオピニオンを提示する場合は、必要に応じてオンラインでの相談を受け付けることができる体制を確保している拠点病院等の割合</t>
  </si>
  <si>
    <t>集学的治療等の内容や治療前後の生活における注意点等に関する、冊子や視聴覚教材等がオンラインでも確認できる拠点病院等の割合</t>
    <phoneticPr fontId="11"/>
  </si>
  <si>
    <t>通し番号</t>
    <rPh sb="0" eb="1">
      <t>トオ</t>
    </rPh>
    <rPh sb="2" eb="4">
      <t>バンゴウ</t>
    </rPh>
    <phoneticPr fontId="4"/>
  </si>
  <si>
    <t>令和５年９月１日時点で満たせていない要件
(通し番号を入力すれば、自動入力されます。)</t>
    <rPh sb="0" eb="2">
      <t>レイワ</t>
    </rPh>
    <rPh sb="3" eb="4">
      <t>ネン</t>
    </rPh>
    <rPh sb="5" eb="6">
      <t>ガツ</t>
    </rPh>
    <rPh sb="7" eb="8">
      <t>ニチ</t>
    </rPh>
    <rPh sb="8" eb="10">
      <t>ジテン</t>
    </rPh>
    <rPh sb="11" eb="12">
      <t>ミ</t>
    </rPh>
    <rPh sb="18" eb="20">
      <t>ヨウケン</t>
    </rPh>
    <rPh sb="22" eb="23">
      <t>トオ</t>
    </rPh>
    <rPh sb="24" eb="26">
      <t>バンゴウ</t>
    </rPh>
    <rPh sb="27" eb="29">
      <t>ニュウリョク</t>
    </rPh>
    <rPh sb="33" eb="35">
      <t>ジドウ</t>
    </rPh>
    <rPh sb="35" eb="37">
      <t>ニュウリョク</t>
    </rPh>
    <phoneticPr fontId="4"/>
  </si>
  <si>
    <t>現状の説明</t>
    <rPh sb="0" eb="2">
      <t>ゲンジョウ</t>
    </rPh>
    <rPh sb="3" eb="5">
      <t>セツメイ</t>
    </rPh>
    <phoneticPr fontId="4"/>
  </si>
  <si>
    <t>充足見込み時期</t>
    <rPh sb="0" eb="2">
      <t>ジュウソク</t>
    </rPh>
    <rPh sb="2" eb="4">
      <t>ミコ</t>
    </rPh>
    <rPh sb="5" eb="7">
      <t>ジキ</t>
    </rPh>
    <phoneticPr fontId="4"/>
  </si>
  <si>
    <t>北海道</t>
    <rPh sb="0" eb="2">
      <t>ホッカイ</t>
    </rPh>
    <rPh sb="2" eb="3">
      <t>ドウ</t>
    </rPh>
    <phoneticPr fontId="11"/>
  </si>
  <si>
    <t>青森県</t>
    <rPh sb="0" eb="3">
      <t>アオモリケン</t>
    </rPh>
    <phoneticPr fontId="11"/>
  </si>
  <si>
    <t>岩手県</t>
    <rPh sb="0" eb="2">
      <t>イワテ</t>
    </rPh>
    <rPh sb="2" eb="3">
      <t>ケン</t>
    </rPh>
    <phoneticPr fontId="11"/>
  </si>
  <si>
    <t>宮城県</t>
    <rPh sb="0" eb="2">
      <t>ミヤギ</t>
    </rPh>
    <rPh sb="2" eb="3">
      <t>ケン</t>
    </rPh>
    <phoneticPr fontId="11"/>
  </si>
  <si>
    <t>秋田県</t>
    <rPh sb="0" eb="3">
      <t>アキタケン</t>
    </rPh>
    <phoneticPr fontId="11"/>
  </si>
  <si>
    <t>山形県</t>
    <rPh sb="0" eb="3">
      <t>ヤマガタケン</t>
    </rPh>
    <phoneticPr fontId="11"/>
  </si>
  <si>
    <t>福島県</t>
    <rPh sb="0" eb="3">
      <t>フクシマケン</t>
    </rPh>
    <phoneticPr fontId="11"/>
  </si>
  <si>
    <t>茨城県</t>
    <rPh sb="0" eb="3">
      <t>イバラキケン</t>
    </rPh>
    <phoneticPr fontId="11"/>
  </si>
  <si>
    <t>栃木県</t>
    <rPh sb="0" eb="3">
      <t>トチギケン</t>
    </rPh>
    <phoneticPr fontId="11"/>
  </si>
  <si>
    <t>群馬県</t>
    <rPh sb="0" eb="3">
      <t>グンマケン</t>
    </rPh>
    <phoneticPr fontId="11"/>
  </si>
  <si>
    <t>埼玉県</t>
  </si>
  <si>
    <t>千葉県</t>
    <rPh sb="0" eb="2">
      <t>チバ</t>
    </rPh>
    <rPh sb="2" eb="3">
      <t>ケン</t>
    </rPh>
    <phoneticPr fontId="11"/>
  </si>
  <si>
    <t>東京都</t>
    <rPh sb="0" eb="3">
      <t>トウキョウト</t>
    </rPh>
    <phoneticPr fontId="11"/>
  </si>
  <si>
    <t>神奈川県</t>
    <rPh sb="0" eb="4">
      <t>カナガワケン</t>
    </rPh>
    <phoneticPr fontId="11"/>
  </si>
  <si>
    <t>新潟県</t>
    <rPh sb="0" eb="3">
      <t>ニイガタケン</t>
    </rPh>
    <phoneticPr fontId="11"/>
  </si>
  <si>
    <t>富山県</t>
    <rPh sb="0" eb="3">
      <t>トヤマケン</t>
    </rPh>
    <phoneticPr fontId="11"/>
  </si>
  <si>
    <t>石川県</t>
    <rPh sb="0" eb="2">
      <t>イシカワ</t>
    </rPh>
    <rPh sb="2" eb="3">
      <t>ケン</t>
    </rPh>
    <phoneticPr fontId="11"/>
  </si>
  <si>
    <t>福井県</t>
    <rPh sb="0" eb="3">
      <t>フクイケン</t>
    </rPh>
    <phoneticPr fontId="11"/>
  </si>
  <si>
    <t>山梨県</t>
    <rPh sb="0" eb="3">
      <t>ヤマナシケン</t>
    </rPh>
    <phoneticPr fontId="11"/>
  </si>
  <si>
    <t>長野県</t>
    <rPh sb="0" eb="3">
      <t>ナガノケン</t>
    </rPh>
    <phoneticPr fontId="11"/>
  </si>
  <si>
    <t>岐阜県</t>
    <rPh sb="0" eb="3">
      <t>ギフケン</t>
    </rPh>
    <phoneticPr fontId="11"/>
  </si>
  <si>
    <t>静岡県</t>
    <rPh sb="0" eb="2">
      <t>シズオカ</t>
    </rPh>
    <rPh sb="2" eb="3">
      <t>ケン</t>
    </rPh>
    <phoneticPr fontId="11"/>
  </si>
  <si>
    <t>愛知県</t>
    <rPh sb="0" eb="3">
      <t>アイチケン</t>
    </rPh>
    <phoneticPr fontId="11"/>
  </si>
  <si>
    <t>三重県</t>
    <rPh sb="0" eb="2">
      <t>ミエ</t>
    </rPh>
    <rPh sb="2" eb="3">
      <t>ケン</t>
    </rPh>
    <phoneticPr fontId="11"/>
  </si>
  <si>
    <t>滋賀県</t>
    <rPh sb="0" eb="3">
      <t>シガケン</t>
    </rPh>
    <phoneticPr fontId="11"/>
  </si>
  <si>
    <t>京都府</t>
    <rPh sb="0" eb="3">
      <t>キョウトフ</t>
    </rPh>
    <phoneticPr fontId="11"/>
  </si>
  <si>
    <t>大阪府</t>
    <rPh sb="0" eb="3">
      <t>オオサカフ</t>
    </rPh>
    <phoneticPr fontId="11"/>
  </si>
  <si>
    <t>兵庫県</t>
    <rPh sb="0" eb="3">
      <t>ヒョウゴケン</t>
    </rPh>
    <phoneticPr fontId="11"/>
  </si>
  <si>
    <t>奈良県</t>
    <rPh sb="0" eb="3">
      <t>ナラケン</t>
    </rPh>
    <phoneticPr fontId="11"/>
  </si>
  <si>
    <t>和歌山県</t>
    <rPh sb="0" eb="4">
      <t>ワカヤマケン</t>
    </rPh>
    <phoneticPr fontId="11"/>
  </si>
  <si>
    <t>鳥取県</t>
    <rPh sb="0" eb="3">
      <t>トットリケン</t>
    </rPh>
    <phoneticPr fontId="11"/>
  </si>
  <si>
    <t>島根県</t>
    <rPh sb="0" eb="3">
      <t>シマネケン</t>
    </rPh>
    <phoneticPr fontId="11"/>
  </si>
  <si>
    <t>岡山県</t>
    <rPh sb="0" eb="3">
      <t>オカヤマケン</t>
    </rPh>
    <phoneticPr fontId="11"/>
  </si>
  <si>
    <t>広島県</t>
    <rPh sb="0" eb="3">
      <t>ヒロシマケン</t>
    </rPh>
    <phoneticPr fontId="11"/>
  </si>
  <si>
    <t>山口県</t>
    <rPh sb="0" eb="3">
      <t>ヤマグチケン</t>
    </rPh>
    <phoneticPr fontId="11"/>
  </si>
  <si>
    <t>徳島県</t>
    <rPh sb="0" eb="3">
      <t>トクシマケン</t>
    </rPh>
    <phoneticPr fontId="11"/>
  </si>
  <si>
    <t>香川県</t>
    <rPh sb="0" eb="3">
      <t>カガワケン</t>
    </rPh>
    <phoneticPr fontId="11"/>
  </si>
  <si>
    <t>愛媛県</t>
    <rPh sb="0" eb="3">
      <t>エヒメケン</t>
    </rPh>
    <phoneticPr fontId="11"/>
  </si>
  <si>
    <t>高知県</t>
    <rPh sb="0" eb="3">
      <t>コウチケン</t>
    </rPh>
    <phoneticPr fontId="11"/>
  </si>
  <si>
    <t>福岡県</t>
    <rPh sb="0" eb="3">
      <t>フクオカケン</t>
    </rPh>
    <phoneticPr fontId="11"/>
  </si>
  <si>
    <t>佐賀県</t>
    <rPh sb="0" eb="3">
      <t>サガケン</t>
    </rPh>
    <phoneticPr fontId="11"/>
  </si>
  <si>
    <t>長崎県</t>
    <rPh sb="0" eb="3">
      <t>ナガサキケン</t>
    </rPh>
    <phoneticPr fontId="11"/>
  </si>
  <si>
    <t>熊本県</t>
    <rPh sb="0" eb="3">
      <t>クマモトケン</t>
    </rPh>
    <phoneticPr fontId="11"/>
  </si>
  <si>
    <t>大分県</t>
    <rPh sb="0" eb="3">
      <t>オオイタケン</t>
    </rPh>
    <phoneticPr fontId="11"/>
  </si>
  <si>
    <t>宮崎県</t>
    <rPh sb="0" eb="3">
      <t>ミヤザキケン</t>
    </rPh>
    <phoneticPr fontId="11"/>
  </si>
  <si>
    <t>鹿児島県</t>
    <rPh sb="0" eb="4">
      <t>カゴシマケン</t>
    </rPh>
    <phoneticPr fontId="11"/>
  </si>
  <si>
    <t>沖縄県</t>
    <rPh sb="0" eb="3">
      <t>オキナワケン</t>
    </rPh>
    <phoneticPr fontId="11"/>
  </si>
  <si>
    <t>病院名（正式名称）</t>
    <rPh sb="0" eb="2">
      <t>ビョウイン</t>
    </rPh>
    <rPh sb="4" eb="6">
      <t>セイシキ</t>
    </rPh>
    <rPh sb="6" eb="8">
      <t>メイショウ</t>
    </rPh>
    <phoneticPr fontId="11"/>
  </si>
  <si>
    <r>
      <t>※印刷範囲外です。メモ書きとして使えますが、提出前には</t>
    </r>
    <r>
      <rPr>
        <sz val="10"/>
        <color theme="5"/>
        <rFont val="ＭＳ Ｐゴシック"/>
        <family val="3"/>
        <charset val="128"/>
      </rPr>
      <t>個人情報などの記載がないこと</t>
    </r>
    <r>
      <rPr>
        <sz val="10"/>
        <rFont val="ＭＳ Ｐゴシック"/>
        <family val="3"/>
        <charset val="128"/>
      </rPr>
      <t>をご確認ください。</t>
    </r>
    <phoneticPr fontId="11"/>
  </si>
  <si>
    <t>入力済／未入力あり</t>
    <rPh sb="0" eb="2">
      <t>ニュウリョク</t>
    </rPh>
    <rPh sb="2" eb="3">
      <t>ス</t>
    </rPh>
    <rPh sb="4" eb="7">
      <t>ミニュウリョク</t>
    </rPh>
    <phoneticPr fontId="11"/>
  </si>
  <si>
    <t>様式3</t>
    <rPh sb="0" eb="2">
      <t>ヨウシキ</t>
    </rPh>
    <phoneticPr fontId="11"/>
  </si>
  <si>
    <t>連絡先</t>
    <rPh sb="0" eb="2">
      <t>レンラク</t>
    </rPh>
    <rPh sb="2" eb="3">
      <t>サキ</t>
    </rPh>
    <phoneticPr fontId="11"/>
  </si>
  <si>
    <t>様式4</t>
    <rPh sb="0" eb="2">
      <t>ヨウシキ</t>
    </rPh>
    <phoneticPr fontId="11"/>
  </si>
  <si>
    <t>全般事項</t>
    <rPh sb="0" eb="2">
      <t>ゼンパン</t>
    </rPh>
    <rPh sb="2" eb="4">
      <t>ジコウ</t>
    </rPh>
    <phoneticPr fontId="11"/>
  </si>
  <si>
    <t>機能別</t>
    <rPh sb="0" eb="2">
      <t>キノウ</t>
    </rPh>
    <rPh sb="2" eb="3">
      <t>ベツ</t>
    </rPh>
    <phoneticPr fontId="11"/>
  </si>
  <si>
    <t>【添付資料】</t>
    <rPh sb="1" eb="3">
      <t>テンプ</t>
    </rPh>
    <rPh sb="3" eb="5">
      <t>シリョウ</t>
    </rPh>
    <phoneticPr fontId="11"/>
  </si>
  <si>
    <t>各別紙に「記載の有無」「別添資料の有無」をチェックする欄があり、このシートに反映されます。</t>
    <phoneticPr fontId="11"/>
  </si>
  <si>
    <t>入力済／未入力あり／不要</t>
    <rPh sb="0" eb="2">
      <t>ニュウリョク</t>
    </rPh>
    <rPh sb="2" eb="3">
      <t>ス</t>
    </rPh>
    <rPh sb="4" eb="7">
      <t>ミニュウリョク</t>
    </rPh>
    <rPh sb="10" eb="12">
      <t>フヨウ</t>
    </rPh>
    <phoneticPr fontId="11"/>
  </si>
  <si>
    <t>別添資料
有無</t>
    <rPh sb="0" eb="2">
      <t>ベッテン</t>
    </rPh>
    <rPh sb="2" eb="4">
      <t>シリョウ</t>
    </rPh>
    <rPh sb="5" eb="7">
      <t>ウム</t>
    </rPh>
    <phoneticPr fontId="11"/>
  </si>
  <si>
    <t>資料番号</t>
    <rPh sb="0" eb="2">
      <t>シリョウ</t>
    </rPh>
    <rPh sb="2" eb="4">
      <t>バンゴウ</t>
    </rPh>
    <phoneticPr fontId="11"/>
  </si>
  <si>
    <t>対象</t>
    <rPh sb="0" eb="2">
      <t>タイショウ</t>
    </rPh>
    <phoneticPr fontId="11"/>
  </si>
  <si>
    <t>内容</t>
    <rPh sb="0" eb="1">
      <t>ウチ</t>
    </rPh>
    <rPh sb="1" eb="2">
      <t>カタチ</t>
    </rPh>
    <phoneticPr fontId="11"/>
  </si>
  <si>
    <t>本体ファイル</t>
    <rPh sb="0" eb="2">
      <t>ホンタイ</t>
    </rPh>
    <phoneticPr fontId="11"/>
  </si>
  <si>
    <t>別紙1</t>
    <rPh sb="0" eb="2">
      <t>ベッシ</t>
    </rPh>
    <phoneticPr fontId="11"/>
  </si>
  <si>
    <t>未充足要件がある施設のみ</t>
    <rPh sb="0" eb="3">
      <t>ミジュウソク</t>
    </rPh>
    <rPh sb="3" eb="5">
      <t>ヨウケン</t>
    </rPh>
    <rPh sb="8" eb="10">
      <t>シセツ</t>
    </rPh>
    <phoneticPr fontId="11"/>
  </si>
  <si>
    <t>別紙2</t>
    <rPh sb="0" eb="2">
      <t>ベッシ</t>
    </rPh>
    <phoneticPr fontId="11"/>
  </si>
  <si>
    <t>全ての施設</t>
    <rPh sb="0" eb="1">
      <t>スベ</t>
    </rPh>
    <rPh sb="3" eb="5">
      <t>シセツ</t>
    </rPh>
    <phoneticPr fontId="11"/>
  </si>
  <si>
    <t>専門とするがんの診療状況</t>
    <rPh sb="0" eb="2">
      <t>センモン</t>
    </rPh>
    <rPh sb="8" eb="10">
      <t>シンリョウ</t>
    </rPh>
    <rPh sb="10" eb="12">
      <t>ジョウキョウ</t>
    </rPh>
    <phoneticPr fontId="11"/>
  </si>
  <si>
    <t>別紙3</t>
    <rPh sb="0" eb="2">
      <t>ベッシ</t>
    </rPh>
    <phoneticPr fontId="11"/>
  </si>
  <si>
    <t>別紙4</t>
    <rPh sb="0" eb="2">
      <t>ベッシ</t>
    </rPh>
    <phoneticPr fontId="11"/>
  </si>
  <si>
    <t>カンファレンス</t>
    <phoneticPr fontId="11"/>
  </si>
  <si>
    <t>別紙5</t>
    <rPh sb="0" eb="2">
      <t>ベッシ</t>
    </rPh>
    <phoneticPr fontId="11"/>
  </si>
  <si>
    <t>緩和ケア外来の状況</t>
    <rPh sb="0" eb="2">
      <t>カンワ</t>
    </rPh>
    <rPh sb="4" eb="6">
      <t>ガイライ</t>
    </rPh>
    <rPh sb="7" eb="9">
      <t>ジョウキョウ</t>
    </rPh>
    <phoneticPr fontId="11"/>
  </si>
  <si>
    <t>別紙6</t>
    <rPh sb="0" eb="2">
      <t>ベッシ</t>
    </rPh>
    <phoneticPr fontId="11"/>
  </si>
  <si>
    <t>緩和ケア病棟</t>
    <rPh sb="0" eb="2">
      <t>カンワ</t>
    </rPh>
    <rPh sb="4" eb="6">
      <t>ビョウトウ</t>
    </rPh>
    <phoneticPr fontId="11"/>
  </si>
  <si>
    <t>別紙7</t>
    <rPh sb="0" eb="2">
      <t>ベッシ</t>
    </rPh>
    <phoneticPr fontId="11"/>
  </si>
  <si>
    <t>地域緩和ケア連携体制</t>
    <rPh sb="0" eb="2">
      <t>チイキ</t>
    </rPh>
    <rPh sb="2" eb="4">
      <t>カンワ</t>
    </rPh>
    <rPh sb="6" eb="8">
      <t>レンケイ</t>
    </rPh>
    <rPh sb="8" eb="10">
      <t>タイセイ</t>
    </rPh>
    <phoneticPr fontId="11"/>
  </si>
  <si>
    <t>別紙8</t>
    <rPh sb="0" eb="2">
      <t>ベッシ</t>
    </rPh>
    <phoneticPr fontId="11"/>
  </si>
  <si>
    <t>別紙9</t>
    <rPh sb="0" eb="2">
      <t>ベッシ</t>
    </rPh>
    <phoneticPr fontId="11"/>
  </si>
  <si>
    <t>インターネット環境の整備状況</t>
    <rPh sb="7" eb="9">
      <t>カンキョウ</t>
    </rPh>
    <rPh sb="10" eb="12">
      <t>セイビ</t>
    </rPh>
    <rPh sb="12" eb="14">
      <t>ジョウキョウ</t>
    </rPh>
    <phoneticPr fontId="11"/>
  </si>
  <si>
    <t>別紙10</t>
    <rPh sb="0" eb="2">
      <t>ベッシ</t>
    </rPh>
    <phoneticPr fontId="11"/>
  </si>
  <si>
    <t>患者の特性に応じた支援</t>
    <rPh sb="0" eb="2">
      <t>カンジャ</t>
    </rPh>
    <rPh sb="3" eb="5">
      <t>トクセイ</t>
    </rPh>
    <rPh sb="6" eb="7">
      <t>オウ</t>
    </rPh>
    <rPh sb="9" eb="11">
      <t>シエン</t>
    </rPh>
    <phoneticPr fontId="11"/>
  </si>
  <si>
    <t>別紙11</t>
    <rPh sb="0" eb="2">
      <t>ベッシ</t>
    </rPh>
    <phoneticPr fontId="11"/>
  </si>
  <si>
    <t>がん相談支援に関する内容</t>
    <rPh sb="2" eb="4">
      <t>ソウダン</t>
    </rPh>
    <rPh sb="4" eb="6">
      <t>シエン</t>
    </rPh>
    <rPh sb="7" eb="8">
      <t>カン</t>
    </rPh>
    <rPh sb="10" eb="12">
      <t>ナイヨウ</t>
    </rPh>
    <phoneticPr fontId="11"/>
  </si>
  <si>
    <t>別紙12</t>
    <rPh sb="0" eb="2">
      <t>ベッシ</t>
    </rPh>
    <phoneticPr fontId="11"/>
  </si>
  <si>
    <t>がん相談支援センターの問い合わせ窓口・がん患者カウンセリングの設定</t>
  </si>
  <si>
    <t>別紙13</t>
    <rPh sb="0" eb="2">
      <t>ベッシ</t>
    </rPh>
    <phoneticPr fontId="11"/>
  </si>
  <si>
    <t>がん相談支援センターの体制</t>
    <phoneticPr fontId="11"/>
  </si>
  <si>
    <t>別紙14</t>
    <rPh sb="0" eb="2">
      <t>ベッシ</t>
    </rPh>
    <phoneticPr fontId="11"/>
  </si>
  <si>
    <t>院内外のがん患者等からの相談に対応するための連携協力体制の状況</t>
    <rPh sb="0" eb="2">
      <t>インナイ</t>
    </rPh>
    <rPh sb="2" eb="3">
      <t>ソト</t>
    </rPh>
    <rPh sb="6" eb="9">
      <t>カンジャナド</t>
    </rPh>
    <rPh sb="12" eb="14">
      <t>ソウダン</t>
    </rPh>
    <rPh sb="15" eb="17">
      <t>タイオウ</t>
    </rPh>
    <rPh sb="22" eb="24">
      <t>レンケイ</t>
    </rPh>
    <rPh sb="24" eb="26">
      <t>キョウリョク</t>
    </rPh>
    <rPh sb="26" eb="28">
      <t>タイセイ</t>
    </rPh>
    <rPh sb="29" eb="31">
      <t>ジョウキョウ</t>
    </rPh>
    <phoneticPr fontId="11"/>
  </si>
  <si>
    <t>別紙15</t>
    <rPh sb="0" eb="2">
      <t>ベッシ</t>
    </rPh>
    <phoneticPr fontId="11"/>
  </si>
  <si>
    <t>がんの診療に関連した専門外来の問い合わせ窓口</t>
    <phoneticPr fontId="11"/>
  </si>
  <si>
    <t>別紙16</t>
    <rPh sb="0" eb="2">
      <t>ベッシ</t>
    </rPh>
    <phoneticPr fontId="11"/>
  </si>
  <si>
    <t>院内がん登録部門の体制</t>
    <phoneticPr fontId="11"/>
  </si>
  <si>
    <t>別紙17</t>
    <rPh sb="0" eb="2">
      <t>ベッシ</t>
    </rPh>
    <phoneticPr fontId="11"/>
  </si>
  <si>
    <t>臨床試験・治験に関する窓口</t>
    <rPh sb="0" eb="2">
      <t>リンショウ</t>
    </rPh>
    <rPh sb="2" eb="4">
      <t>シケン</t>
    </rPh>
    <rPh sb="5" eb="7">
      <t>チケン</t>
    </rPh>
    <rPh sb="8" eb="9">
      <t>カン</t>
    </rPh>
    <rPh sb="11" eb="13">
      <t>マドグチ</t>
    </rPh>
    <phoneticPr fontId="11"/>
  </si>
  <si>
    <t>別紙19</t>
    <rPh sb="0" eb="2">
      <t>ベッシ</t>
    </rPh>
    <phoneticPr fontId="11"/>
  </si>
  <si>
    <t>チーム医療の提供体制</t>
    <rPh sb="3" eb="5">
      <t>イリョウ</t>
    </rPh>
    <rPh sb="6" eb="10">
      <t>テイキョウタイセイ</t>
    </rPh>
    <phoneticPr fontId="11"/>
  </si>
  <si>
    <t>別紙20</t>
    <rPh sb="0" eb="2">
      <t>ベッシ</t>
    </rPh>
    <phoneticPr fontId="11"/>
  </si>
  <si>
    <t>医療安全管理・第三者評価の状況</t>
    <rPh sb="0" eb="2">
      <t>イリョウ</t>
    </rPh>
    <rPh sb="2" eb="4">
      <t>アンゼン</t>
    </rPh>
    <rPh sb="4" eb="6">
      <t>カンリ</t>
    </rPh>
    <rPh sb="7" eb="10">
      <t>ダイサンシャ</t>
    </rPh>
    <rPh sb="10" eb="12">
      <t>ヒョウカ</t>
    </rPh>
    <rPh sb="13" eb="15">
      <t>ジョウキョウ</t>
    </rPh>
    <phoneticPr fontId="11"/>
  </si>
  <si>
    <t>別紙21</t>
    <rPh sb="0" eb="2">
      <t>ベッシ</t>
    </rPh>
    <phoneticPr fontId="11"/>
  </si>
  <si>
    <r>
      <t>※印刷範囲外です。メモ書きとして使えますが、提出前には</t>
    </r>
    <r>
      <rPr>
        <sz val="10"/>
        <color indexed="60"/>
        <rFont val="ＭＳ Ｐゴシック"/>
        <family val="3"/>
        <charset val="128"/>
      </rPr>
      <t>個人情報などの記載がないこと</t>
    </r>
    <r>
      <rPr>
        <sz val="10"/>
        <rFont val="ＭＳ Ｐゴシック"/>
        <family val="3"/>
        <charset val="128"/>
      </rPr>
      <t>をご確認ください。</t>
    </r>
    <rPh sb="1" eb="3">
      <t>インサツ</t>
    </rPh>
    <rPh sb="3" eb="5">
      <t>ハンイ</t>
    </rPh>
    <rPh sb="5" eb="6">
      <t>ガイ</t>
    </rPh>
    <rPh sb="11" eb="12">
      <t>ガ</t>
    </rPh>
    <rPh sb="16" eb="17">
      <t>ツカ</t>
    </rPh>
    <rPh sb="22" eb="24">
      <t>テイシュツ</t>
    </rPh>
    <rPh sb="24" eb="25">
      <t>マエ</t>
    </rPh>
    <rPh sb="27" eb="29">
      <t>コジン</t>
    </rPh>
    <rPh sb="29" eb="31">
      <t>ジョウホウ</t>
    </rPh>
    <rPh sb="34" eb="36">
      <t>キサイ</t>
    </rPh>
    <rPh sb="43" eb="45">
      <t>カクニン</t>
    </rPh>
    <phoneticPr fontId="11"/>
  </si>
  <si>
    <t>※印刷範囲外です。メモ書きとして使えますが、提出前には個人情報などの記載がないことをご確認ください。</t>
    <rPh sb="1" eb="3">
      <t>インサツ</t>
    </rPh>
    <rPh sb="3" eb="5">
      <t>ハンイ</t>
    </rPh>
    <rPh sb="5" eb="6">
      <t>ガイ</t>
    </rPh>
    <rPh sb="11" eb="12">
      <t>ガ</t>
    </rPh>
    <rPh sb="16" eb="17">
      <t>ツカ</t>
    </rPh>
    <rPh sb="22" eb="24">
      <t>テイシュツ</t>
    </rPh>
    <rPh sb="24" eb="25">
      <t>マエ</t>
    </rPh>
    <rPh sb="27" eb="29">
      <t>コジン</t>
    </rPh>
    <rPh sb="29" eb="31">
      <t>ジョウホウ</t>
    </rPh>
    <rPh sb="34" eb="36">
      <t>キサイ</t>
    </rPh>
    <rPh sb="43" eb="45">
      <t>カクニン</t>
    </rPh>
    <phoneticPr fontId="11"/>
  </si>
  <si>
    <t>２．病院概要</t>
    <rPh sb="2" eb="4">
      <t>ビョウイン</t>
    </rPh>
    <rPh sb="4" eb="6">
      <t>ガイヨウ</t>
    </rPh>
    <phoneticPr fontId="11"/>
  </si>
  <si>
    <t>(1)病院名　(表紙シートの病院名を反映）</t>
    <rPh sb="3" eb="5">
      <t>ビョウイン</t>
    </rPh>
    <rPh sb="5" eb="6">
      <t>メイ</t>
    </rPh>
    <rPh sb="8" eb="10">
      <t>ヒョウシ</t>
    </rPh>
    <rPh sb="14" eb="16">
      <t>ビョウイン</t>
    </rPh>
    <rPh sb="16" eb="17">
      <t>メイ</t>
    </rPh>
    <rPh sb="18" eb="20">
      <t>ハンエイ</t>
    </rPh>
    <phoneticPr fontId="11"/>
  </si>
  <si>
    <t>よみがな</t>
    <phoneticPr fontId="11"/>
  </si>
  <si>
    <t>(2)所在地等</t>
    <rPh sb="6" eb="7">
      <t>トウ</t>
    </rPh>
    <phoneticPr fontId="11"/>
  </si>
  <si>
    <t>郵便番号</t>
    <rPh sb="0" eb="2">
      <t>ユウビン</t>
    </rPh>
    <rPh sb="2" eb="4">
      <t>バンゴウ</t>
    </rPh>
    <phoneticPr fontId="11"/>
  </si>
  <si>
    <t>〒</t>
    <phoneticPr fontId="11" type="Hiragana"/>
  </si>
  <si>
    <t>住所</t>
  </si>
  <si>
    <t>電話番号（代表）</t>
    <rPh sb="0" eb="2">
      <t>デンワ</t>
    </rPh>
    <rPh sb="2" eb="4">
      <t>バンゴウ</t>
    </rPh>
    <rPh sb="5" eb="7">
      <t>ダイヒョウ</t>
    </rPh>
    <phoneticPr fontId="11"/>
  </si>
  <si>
    <t>FAX番号（代表）</t>
    <rPh sb="3" eb="5">
      <t>バンゴウ</t>
    </rPh>
    <rPh sb="6" eb="8">
      <t>ダイヒョウ</t>
    </rPh>
    <phoneticPr fontId="11"/>
  </si>
  <si>
    <t>e-mail（代表）</t>
    <rPh sb="7" eb="9">
      <t>ダイヒョウ</t>
    </rPh>
    <phoneticPr fontId="11"/>
  </si>
  <si>
    <t>HPアドレス</t>
    <phoneticPr fontId="11"/>
  </si>
  <si>
    <t>所属するがん医療圏</t>
    <rPh sb="0" eb="2">
      <t>ショゾク</t>
    </rPh>
    <rPh sb="6" eb="8">
      <t>イリョウ</t>
    </rPh>
    <rPh sb="8" eb="9">
      <t>ケン</t>
    </rPh>
    <phoneticPr fontId="11"/>
  </si>
  <si>
    <t>所属する２次医療圏</t>
    <rPh sb="0" eb="2">
      <t>ショゾク</t>
    </rPh>
    <rPh sb="5" eb="6">
      <t>ジ</t>
    </rPh>
    <rPh sb="6" eb="8">
      <t>イリョウ</t>
    </rPh>
    <rPh sb="8" eb="9">
      <t>ケン</t>
    </rPh>
    <phoneticPr fontId="11"/>
  </si>
  <si>
    <t>(3)病床数等</t>
    <phoneticPr fontId="11" type="Hiragana"/>
  </si>
  <si>
    <t>①病床数</t>
    <rPh sb="1" eb="3">
      <t>ビョウショウ</t>
    </rPh>
    <rPh sb="3" eb="4">
      <t>スウ</t>
    </rPh>
    <phoneticPr fontId="11"/>
  </si>
  <si>
    <t>min</t>
    <phoneticPr fontId="11" type="Hiragana"/>
  </si>
  <si>
    <t>MAX</t>
    <phoneticPr fontId="11" type="Hiragana"/>
  </si>
  <si>
    <t>総数</t>
    <rPh sb="0" eb="2">
      <t>ソウスウ</t>
    </rPh>
    <phoneticPr fontId="11"/>
  </si>
  <si>
    <t>床</t>
    <rPh sb="0" eb="1">
      <t>ユカ</t>
    </rPh>
    <phoneticPr fontId="11"/>
  </si>
  <si>
    <t>　うち療養病床</t>
    <rPh sb="3" eb="5">
      <t>リョウヨウ</t>
    </rPh>
    <rPh sb="5" eb="7">
      <t>ビョウショウ</t>
    </rPh>
    <phoneticPr fontId="11"/>
  </si>
  <si>
    <t>　うち一般病床</t>
    <rPh sb="3" eb="5">
      <t>イッパン</t>
    </rPh>
    <rPh sb="5" eb="7">
      <t>ビョウショウ</t>
    </rPh>
    <phoneticPr fontId="11"/>
  </si>
  <si>
    <t>　うち特別療養環境室としている病床</t>
    <rPh sb="3" eb="5">
      <t>トクベツ</t>
    </rPh>
    <rPh sb="5" eb="7">
      <t>リョウヨウ</t>
    </rPh>
    <rPh sb="7" eb="9">
      <t>カンキョウ</t>
    </rPh>
    <rPh sb="9" eb="10">
      <t>シツ</t>
    </rPh>
    <rPh sb="15" eb="17">
      <t>ビョウショウ</t>
    </rPh>
    <phoneticPr fontId="11"/>
  </si>
  <si>
    <t>　うち集中治療室（※特定集中治療室管理料を届け出ているものに限る）</t>
    <rPh sb="3" eb="5">
      <t>しゅうちゅう</t>
    </rPh>
    <rPh sb="5" eb="7">
      <t>ちりょう</t>
    </rPh>
    <rPh sb="7" eb="8">
      <t>しつ</t>
    </rPh>
    <rPh sb="10" eb="12">
      <t>とくてい</t>
    </rPh>
    <rPh sb="12" eb="14">
      <t>しゅうちゅう</t>
    </rPh>
    <rPh sb="14" eb="17">
      <t>ちりょうしつ</t>
    </rPh>
    <rPh sb="17" eb="19">
      <t>かんり</t>
    </rPh>
    <rPh sb="19" eb="20">
      <t>りょう</t>
    </rPh>
    <rPh sb="21" eb="22">
      <t>とど</t>
    </rPh>
    <rPh sb="23" eb="24">
      <t>で</t>
    </rPh>
    <rPh sb="30" eb="31">
      <t>かぎ</t>
    </rPh>
    <phoneticPr fontId="11" type="Hiragana"/>
  </si>
  <si>
    <t>②外来化学療法室</t>
  </si>
  <si>
    <t>(4)職員数</t>
    <phoneticPr fontId="11"/>
  </si>
  <si>
    <t>総職員数（事務職員含む、常勤職員の人数）</t>
    <phoneticPr fontId="11"/>
  </si>
  <si>
    <t>人</t>
    <rPh sb="0" eb="1">
      <t>ヒト</t>
    </rPh>
    <phoneticPr fontId="11"/>
  </si>
  <si>
    <t>・ 常勤：原則として病院で定めた勤務時間の全てを勤務する者をいう。病院で定めた医師の１週間の勤務時間が、32時間未満の場合は、
　　　　　32時間以上勤務している者を常勤とし、その他は非常勤とする。</t>
  </si>
  <si>
    <t>①職種別内訳</t>
    <phoneticPr fontId="11"/>
  </si>
  <si>
    <t>※複数の資格を有する者は、主たる業務に係る職種についてのみ記載。</t>
    <rPh sb="1" eb="3">
      <t>フクスウ</t>
    </rPh>
    <rPh sb="4" eb="6">
      <t>シカク</t>
    </rPh>
    <rPh sb="7" eb="8">
      <t>ユウ</t>
    </rPh>
    <rPh sb="10" eb="11">
      <t>モノ</t>
    </rPh>
    <rPh sb="13" eb="14">
      <t>シュ</t>
    </rPh>
    <rPh sb="16" eb="18">
      <t>ギョウム</t>
    </rPh>
    <rPh sb="19" eb="20">
      <t>カカ</t>
    </rPh>
    <rPh sb="21" eb="23">
      <t>ショクシュ</t>
    </rPh>
    <rPh sb="29" eb="31">
      <t>キサイ</t>
    </rPh>
    <phoneticPr fontId="11"/>
  </si>
  <si>
    <t>非常勤</t>
    <phoneticPr fontId="11"/>
  </si>
  <si>
    <t>常勤</t>
    <phoneticPr fontId="11"/>
  </si>
  <si>
    <t>※（常勤換算）</t>
    <phoneticPr fontId="11"/>
  </si>
  <si>
    <t>医師</t>
  </si>
  <si>
    <t>歯科医師</t>
    <rPh sb="0" eb="2">
      <t>シカ</t>
    </rPh>
    <rPh sb="2" eb="4">
      <t>イシ</t>
    </rPh>
    <phoneticPr fontId="11"/>
  </si>
  <si>
    <t>薬剤師</t>
    <rPh sb="0" eb="3">
      <t>ヤクザイシ</t>
    </rPh>
    <phoneticPr fontId="11"/>
  </si>
  <si>
    <t>保健師</t>
    <rPh sb="0" eb="2">
      <t>ホケン</t>
    </rPh>
    <rPh sb="2" eb="3">
      <t>シ</t>
    </rPh>
    <phoneticPr fontId="11"/>
  </si>
  <si>
    <t>助産師</t>
    <rPh sb="0" eb="3">
      <t>ジョサンシ</t>
    </rPh>
    <phoneticPr fontId="11"/>
  </si>
  <si>
    <t>看護師</t>
    <rPh sb="0" eb="2">
      <t>カンゴ</t>
    </rPh>
    <rPh sb="2" eb="3">
      <t>シ</t>
    </rPh>
    <phoneticPr fontId="11"/>
  </si>
  <si>
    <t>准看護師</t>
    <rPh sb="0" eb="1">
      <t>ジュン</t>
    </rPh>
    <rPh sb="1" eb="3">
      <t>カンゴ</t>
    </rPh>
    <rPh sb="3" eb="4">
      <t>シ</t>
    </rPh>
    <phoneticPr fontId="11"/>
  </si>
  <si>
    <t>理学療法士</t>
    <rPh sb="0" eb="2">
      <t>リガク</t>
    </rPh>
    <rPh sb="2" eb="4">
      <t>リョウホウ</t>
    </rPh>
    <rPh sb="4" eb="5">
      <t>シ</t>
    </rPh>
    <phoneticPr fontId="11"/>
  </si>
  <si>
    <t>作業療法士</t>
    <rPh sb="0" eb="2">
      <t>サギョウ</t>
    </rPh>
    <rPh sb="2" eb="4">
      <t>リョウホウ</t>
    </rPh>
    <rPh sb="4" eb="5">
      <t>シ</t>
    </rPh>
    <phoneticPr fontId="11"/>
  </si>
  <si>
    <t>視能訓練士</t>
    <rPh sb="0" eb="1">
      <t>シ</t>
    </rPh>
    <rPh sb="1" eb="2">
      <t>ノウ</t>
    </rPh>
    <rPh sb="2" eb="4">
      <t>クンレン</t>
    </rPh>
    <rPh sb="4" eb="5">
      <t>シ</t>
    </rPh>
    <phoneticPr fontId="11"/>
  </si>
  <si>
    <t>言語聴覚士</t>
    <rPh sb="0" eb="2">
      <t>ゲンゴ</t>
    </rPh>
    <rPh sb="2" eb="4">
      <t>チョウカク</t>
    </rPh>
    <rPh sb="4" eb="5">
      <t>シ</t>
    </rPh>
    <phoneticPr fontId="11"/>
  </si>
  <si>
    <t>義肢装具士</t>
    <rPh sb="0" eb="2">
      <t>ギシ</t>
    </rPh>
    <rPh sb="2" eb="4">
      <t>ソウグ</t>
    </rPh>
    <rPh sb="4" eb="5">
      <t>シ</t>
    </rPh>
    <phoneticPr fontId="11"/>
  </si>
  <si>
    <t>歯科衛生士</t>
    <rPh sb="0" eb="2">
      <t>シカ</t>
    </rPh>
    <rPh sb="2" eb="4">
      <t>エイセイ</t>
    </rPh>
    <rPh sb="4" eb="5">
      <t>シ</t>
    </rPh>
    <phoneticPr fontId="11"/>
  </si>
  <si>
    <t>歯科技工士</t>
    <rPh sb="0" eb="2">
      <t>シカ</t>
    </rPh>
    <rPh sb="2" eb="5">
      <t>ギコウシ</t>
    </rPh>
    <phoneticPr fontId="11"/>
  </si>
  <si>
    <t>診療放射線技師</t>
    <rPh sb="0" eb="2">
      <t>シンリョウ</t>
    </rPh>
    <rPh sb="2" eb="5">
      <t>ホウシャセン</t>
    </rPh>
    <rPh sb="5" eb="7">
      <t>ギシ</t>
    </rPh>
    <phoneticPr fontId="11"/>
  </si>
  <si>
    <t>臨床検査技師</t>
    <rPh sb="0" eb="2">
      <t>リンショウ</t>
    </rPh>
    <rPh sb="2" eb="4">
      <t>ケンサ</t>
    </rPh>
    <rPh sb="4" eb="6">
      <t>ギシ</t>
    </rPh>
    <phoneticPr fontId="11"/>
  </si>
  <si>
    <t>衛生検査技師</t>
    <rPh sb="0" eb="2">
      <t>エイセイ</t>
    </rPh>
    <rPh sb="2" eb="4">
      <t>ケンサ</t>
    </rPh>
    <rPh sb="4" eb="6">
      <t>ギシ</t>
    </rPh>
    <phoneticPr fontId="11"/>
  </si>
  <si>
    <t>臨床工学技士</t>
    <rPh sb="0" eb="2">
      <t>リンショウ</t>
    </rPh>
    <rPh sb="2" eb="4">
      <t>コウガク</t>
    </rPh>
    <rPh sb="4" eb="6">
      <t>ギシ</t>
    </rPh>
    <phoneticPr fontId="11"/>
  </si>
  <si>
    <t>管理栄養士</t>
    <rPh sb="0" eb="2">
      <t>カンリ</t>
    </rPh>
    <rPh sb="2" eb="4">
      <t>エイヨウ</t>
    </rPh>
    <rPh sb="4" eb="5">
      <t>シ</t>
    </rPh>
    <phoneticPr fontId="11"/>
  </si>
  <si>
    <t>栄養士</t>
    <rPh sb="0" eb="3">
      <t>エイヨウシ</t>
    </rPh>
    <phoneticPr fontId="11"/>
  </si>
  <si>
    <t>社会福祉士</t>
    <rPh sb="0" eb="5">
      <t>シャカイフクシシ</t>
    </rPh>
    <phoneticPr fontId="11"/>
  </si>
  <si>
    <t>精神保健福祉士</t>
    <rPh sb="0" eb="2">
      <t>セイシン</t>
    </rPh>
    <rPh sb="2" eb="4">
      <t>ホケン</t>
    </rPh>
    <rPh sb="4" eb="6">
      <t>フクシ</t>
    </rPh>
    <rPh sb="6" eb="7">
      <t>シ</t>
    </rPh>
    <phoneticPr fontId="11"/>
  </si>
  <si>
    <t>公認心理師</t>
    <rPh sb="0" eb="2">
      <t>コウニン</t>
    </rPh>
    <rPh sb="2" eb="4">
      <t>シンリ</t>
    </rPh>
    <rPh sb="4" eb="5">
      <t>シ</t>
    </rPh>
    <phoneticPr fontId="11"/>
  </si>
  <si>
    <t>介護福祉士</t>
    <rPh sb="0" eb="2">
      <t>カイゴ</t>
    </rPh>
    <rPh sb="2" eb="4">
      <t>フクシ</t>
    </rPh>
    <rPh sb="4" eb="5">
      <t>シ</t>
    </rPh>
    <phoneticPr fontId="11"/>
  </si>
  <si>
    <t>救命救急士</t>
    <rPh sb="0" eb="2">
      <t>キュウメイ</t>
    </rPh>
    <rPh sb="2" eb="4">
      <t>キュウキュウ</t>
    </rPh>
    <rPh sb="4" eb="5">
      <t>シ</t>
    </rPh>
    <phoneticPr fontId="11"/>
  </si>
  <si>
    <t>※②～④については、複数の資格を持つものは、両方にカウントする。</t>
    <phoneticPr fontId="11"/>
  </si>
  <si>
    <t>非常勤</t>
    <rPh sb="0" eb="3">
      <t>ヒジョウキン</t>
    </rPh>
    <phoneticPr fontId="11"/>
  </si>
  <si>
    <t>常勤</t>
    <rPh sb="0" eb="2">
      <t>ジョウキン</t>
    </rPh>
    <phoneticPr fontId="11"/>
  </si>
  <si>
    <t>②医師等の専門性に関する資格名に該当する人数等について</t>
    <rPh sb="1" eb="3">
      <t>イシ</t>
    </rPh>
    <rPh sb="3" eb="4">
      <t>トウ</t>
    </rPh>
    <rPh sb="5" eb="8">
      <t>センモンセイ</t>
    </rPh>
    <rPh sb="9" eb="10">
      <t>カン</t>
    </rPh>
    <rPh sb="12" eb="14">
      <t>シカク</t>
    </rPh>
    <rPh sb="14" eb="15">
      <t>メイ</t>
    </rPh>
    <rPh sb="16" eb="18">
      <t>ガイトウ</t>
    </rPh>
    <rPh sb="20" eb="22">
      <t>ニンズウ</t>
    </rPh>
    <rPh sb="22" eb="23">
      <t>トウ</t>
    </rPh>
    <phoneticPr fontId="11"/>
  </si>
  <si>
    <t>※（常勤換算）</t>
    <rPh sb="2" eb="4">
      <t>ジョウキン</t>
    </rPh>
    <rPh sb="4" eb="6">
      <t>カンサン</t>
    </rPh>
    <phoneticPr fontId="11"/>
  </si>
  <si>
    <t>一般社団法人　日本内科学会　内科専門医</t>
  </si>
  <si>
    <t>人</t>
  </si>
  <si>
    <t>公益社団法人　日本小児科学会　小児科専門医</t>
  </si>
  <si>
    <t>公益社団法人  日本皮膚科学会　皮膚科専門医</t>
  </si>
  <si>
    <t>公益社団法人　日本精神神経学会　精神科専門医</t>
  </si>
  <si>
    <t>一般社団法人　日本外科学会　外科専門医</t>
  </si>
  <si>
    <t>公益社団法人　日本整形外科学会　整形外科専門医</t>
  </si>
  <si>
    <t>公益社団法人  日本産科婦人科学会　産婦人科専門医</t>
  </si>
  <si>
    <t>公益社団法人　日本婦人科腫瘍学会　婦人科腫瘍専門医</t>
  </si>
  <si>
    <t>公益財団法人  日本眼科学会 　眼科専門医</t>
  </si>
  <si>
    <t>一般社団法人  日本耳鼻咽喉科頭頚部外科学会 　耳鼻咽喉科専門医</t>
  </si>
  <si>
    <t>特定非営利活動法人　日本頭頸部外科学会　頭頸部がん専門医</t>
  </si>
  <si>
    <t>一般社団法人  日本泌尿器科学会　泌尿器科専門医</t>
  </si>
  <si>
    <t>一般社団法人  日本泌尿器科学会/日本泌尿器内視鏡学会　泌尿器腹腔鏡技術認定医</t>
  </si>
  <si>
    <t>一般社団法人　日本脳神経外科学会　脳神経外科専門医</t>
  </si>
  <si>
    <t>公益社団法人  日本医学放射線学会　 放射線科専門医</t>
  </si>
  <si>
    <t>一般財団法人  日本インターベンショナルラジオロジー学会　IVR専門医</t>
  </si>
  <si>
    <t>一般社団法人　日本核医学会　核医学専門医</t>
  </si>
  <si>
    <t>一般社団法人　日本核医学会　PET核医学認定医</t>
  </si>
  <si>
    <t>公益社団法人　日本麻酔科学会　麻酔科専門医</t>
  </si>
  <si>
    <t>一般財団法人  日本ペインクリニック学会　ペインクリニック専門医</t>
  </si>
  <si>
    <t>一般社団法人　日本集中治療医学会　集中治療専門医</t>
  </si>
  <si>
    <t>一般社団法人  日本病理学会 　病理専門医</t>
  </si>
  <si>
    <t>公益社団法人　日本臨床細胞学会　細胞診専門医</t>
  </si>
  <si>
    <t>一般社団法人　日本臨床検査医学会　臨床検査専門医</t>
  </si>
  <si>
    <t>一般社団法人  日本救急医学会　救急科専門医</t>
  </si>
  <si>
    <t>一般社団法人　日本形成外科学会　形成外科専門医</t>
  </si>
  <si>
    <t>一般社団法人　日本形成外科学会　皮膚腫瘍外科指導専門医</t>
  </si>
  <si>
    <t>公益社団法人　日本リハビリテーション医学会　リハビリテーション科専門医</t>
  </si>
  <si>
    <t>一般社団法人　日本内科学会　総合内科専門医</t>
  </si>
  <si>
    <t>一般社団法人　日本消化器病学会　消化器病専門医</t>
  </si>
  <si>
    <t>一般社団法人　日本循環器学会　循環器専門医</t>
  </si>
  <si>
    <t>一般社団法人　日本呼吸器学会　呼吸器専門医</t>
  </si>
  <si>
    <t>特定非営利活動法人　日本呼吸器内視鏡学会　気管支鏡専門医</t>
  </si>
  <si>
    <t>一般社団法人　日本血液学会　血液専門医</t>
  </si>
  <si>
    <t>一般社団法人　日本造血・免疫細胞療法学会　造血細胞移植認定医</t>
  </si>
  <si>
    <t>一般社団法人 日本内分泌学会・日本糖尿病学会　内分泌代謝・糖尿病内科領域専門医</t>
  </si>
  <si>
    <t>一般社団法人　日本神経学会　神経内科専門医</t>
  </si>
  <si>
    <t>特定非営利活動法人　日本脳神経血管内治療学会　脳血管内治療専門医</t>
  </si>
  <si>
    <t>一般社団法人　日本脳卒中学会　専門医</t>
  </si>
  <si>
    <t>一般社団法人　日本腎臓学会　腎臓専門医</t>
  </si>
  <si>
    <t>一般社団法人　日本透析医学会　透析専門医</t>
  </si>
  <si>
    <t>膠原病・リウマチ内科領域専門医</t>
  </si>
  <si>
    <t>一般社団法人　日本リウマチ学会　リウマチ専門医</t>
  </si>
  <si>
    <t>一般社団法人　日本消化器外科学会　消化器外科専門医</t>
  </si>
  <si>
    <t>一般社団法人　日本消化器外科学会　消化器がん外科治療認定医</t>
  </si>
  <si>
    <t>一般社団法人  日本肝胆膵外科学会　高度技能指導医</t>
  </si>
  <si>
    <t>一般社団法人  日本肝胆膵外科学会　高度技能専門医</t>
  </si>
  <si>
    <t>一般社団法人　日本大腸肛門病学会　大腸肛門病専門医</t>
  </si>
  <si>
    <t>呼吸器外科専門医合同委員会　呼吸器外科専門医</t>
  </si>
  <si>
    <t>特定非営利活動法人  日本気管食道科学会　気管食道科専門医</t>
  </si>
  <si>
    <t>心臓血管外科専門医認定機構　心臓血管外科専門医</t>
  </si>
  <si>
    <t>一般社団法人　日本小児外科学会　小児外科専門医</t>
    <rPh sb="0" eb="2">
      <t>イッパン</t>
    </rPh>
    <rPh sb="2" eb="4">
      <t>シャダン</t>
    </rPh>
    <phoneticPr fontId="5"/>
  </si>
  <si>
    <t>一般社団法人　日本乳癌学会　乳腺外科専門医</t>
    <rPh sb="14" eb="16">
      <t>ニュウセン</t>
    </rPh>
    <rPh sb="16" eb="18">
      <t>ゲカ</t>
    </rPh>
    <rPh sb="18" eb="21">
      <t>センモンイ</t>
    </rPh>
    <phoneticPr fontId="5"/>
  </si>
  <si>
    <t>一般社団法人　日本乳癌学会　乳腺専門医</t>
  </si>
  <si>
    <t>特定非営利活動法人　日本乳がん検診精度管理中央機構　検診マンモグラフィ読影認定医師A評価</t>
  </si>
  <si>
    <t>特定非営利活動法人  日本乳がん検診精度管理中央機構　検診マンモグラフィ読影認定医師B評価</t>
  </si>
  <si>
    <t>公益社団法人  日本医学放射線学会　 放射線診断専門医</t>
  </si>
  <si>
    <t>公益社団法人　日本医学放射線学会　 放射線治療専門医</t>
  </si>
  <si>
    <t>一般社団法人  日本アレルギー学会　アレルギー専門医</t>
  </si>
  <si>
    <t>一般社団法人　日本感染症学会　感染症専門医</t>
  </si>
  <si>
    <r>
      <t>一般社団法人　日本老年医学会　老年</t>
    </r>
    <r>
      <rPr>
        <sz val="14"/>
        <color rgb="FF000000"/>
        <rFont val="ＭＳ Ｐゴシック"/>
        <family val="3"/>
        <charset val="128"/>
        <scheme val="minor"/>
      </rPr>
      <t>科専門医</t>
    </r>
    <rPh sb="17" eb="18">
      <t>カ</t>
    </rPh>
    <phoneticPr fontId="5"/>
  </si>
  <si>
    <t>公益社団法人　日本臨床腫瘍学会　腫瘍内科専門医</t>
    <rPh sb="0" eb="2">
      <t>コウエキ</t>
    </rPh>
    <rPh sb="2" eb="4">
      <t>シャダン</t>
    </rPh>
    <rPh sb="4" eb="6">
      <t>ホウジン</t>
    </rPh>
    <rPh sb="7" eb="9">
      <t>ニホン</t>
    </rPh>
    <rPh sb="9" eb="11">
      <t>リンショウ</t>
    </rPh>
    <rPh sb="11" eb="13">
      <t>シュヨウ</t>
    </rPh>
    <rPh sb="13" eb="15">
      <t>ガッカイ</t>
    </rPh>
    <rPh sb="16" eb="18">
      <t>シュヨウ</t>
    </rPh>
    <rPh sb="18" eb="20">
      <t>ナイカ</t>
    </rPh>
    <rPh sb="20" eb="23">
      <t>センモンイ</t>
    </rPh>
    <phoneticPr fontId="5"/>
  </si>
  <si>
    <t>一般社団法人　日本がん治療認定医機構　がん治療認定医</t>
  </si>
  <si>
    <t>特定非営利活動法人　日本臨床腫瘍学会　がん薬物療法専門医</t>
  </si>
  <si>
    <t>一般社団法人　日本内分泌外科学会　内分泌外科専門医</t>
  </si>
  <si>
    <t>一般社団法人　日本肝臓学会　肝臓専門医</t>
  </si>
  <si>
    <t>一般社団法人　日本消化器内視鏡学会　消化器内視鏡専門医</t>
  </si>
  <si>
    <t>一般社団法人　日本内分泌学会　内分泌代謝科専門医</t>
  </si>
  <si>
    <t>一般社団法人　日本糖尿病学会　糖尿病専門医</t>
  </si>
  <si>
    <t>一般社団法人　日本内視鏡外科学会　呼吸器外科領域　技術認定取得者</t>
    <rPh sb="29" eb="32">
      <t>しゅとくしゃ</t>
    </rPh>
    <phoneticPr fontId="11" type="Hiragana"/>
  </si>
  <si>
    <t>一般社団法人　日本内視鏡外科学会　産科婦人科領域　技術認定取得者</t>
    <phoneticPr fontId="11" type="Hiragana"/>
  </si>
  <si>
    <t>一般社団法人　日本内視鏡外科学会　消化器・一般外科領域　技術認定取得者</t>
    <phoneticPr fontId="11" type="Hiragana"/>
  </si>
  <si>
    <t>一般社団法人　日本内視鏡外科学会　泌尿器科領域　技術認定取得者</t>
    <phoneticPr fontId="11" type="Hiragana"/>
  </si>
  <si>
    <t>特定非営利活動法人　日本緩和医療学会　緩和医療専門医</t>
  </si>
  <si>
    <t>一般社団法人  日本禁煙学会　認定専門指導者</t>
  </si>
  <si>
    <t>一般社団法人　日本生殖医学会　生殖医療専門医</t>
  </si>
  <si>
    <t>一般社団法人　日本がん・生殖医療学会　認定がん・生殖医療ナビゲーター</t>
  </si>
  <si>
    <t>一般社団法人　日本人類遺伝学会　臨床遺伝専門医</t>
  </si>
  <si>
    <t>一般社団法人　日本超音波医学会　超音波専門医</t>
  </si>
  <si>
    <t>人</t>
    <rPh sb="0" eb="1">
      <t>ニン</t>
    </rPh>
    <phoneticPr fontId="11"/>
  </si>
  <si>
    <t>公益社団法人　日本口腔外科学会　口腔外科専門医（医師）</t>
  </si>
  <si>
    <t>一般社団法人　日本病理学会　口腔病理専門医（医師）</t>
  </si>
  <si>
    <t>公益社団法人　日本口腔外科学会　口腔外科専門医（歯科医師）</t>
  </si>
  <si>
    <t>一般社団法人　日本病理学会　口腔病理専門医（歯科医師）</t>
  </si>
  <si>
    <t>看護師（公益社団法人日本看護協会認定）</t>
  </si>
  <si>
    <t>がん看護専門看護師</t>
  </si>
  <si>
    <t>精神看護専門看護師</t>
  </si>
  <si>
    <t>地域看護専門看護師</t>
  </si>
  <si>
    <t>老人看護専門看護師</t>
  </si>
  <si>
    <t>急性・重症患者看護専門看護師</t>
  </si>
  <si>
    <t>感染症看護専門看護師</t>
  </si>
  <si>
    <t>家族支援専門看護師</t>
  </si>
  <si>
    <t>在宅看護専門看護師</t>
  </si>
  <si>
    <t>遺伝看護専門看護師</t>
  </si>
  <si>
    <t>放射線看護専門看護師</t>
  </si>
  <si>
    <t>クリティカルケア認定看護師　または 救急看護認定看護師　または 集中ケア認定看護師</t>
  </si>
  <si>
    <t>緩和ケア認定看護師　または　がん性疼痛看護認定看護師</t>
  </si>
  <si>
    <t>がん薬物療法看護認定看護師　または がん化学療法看護認定看護師</t>
  </si>
  <si>
    <t>在宅ケア認定看護師　または 訪問看護認定看護師</t>
  </si>
  <si>
    <t>生殖看護認定看護師　または 不妊症看護認定看護師</t>
  </si>
  <si>
    <t>摂食嚥下障害看護認定看護師　または 摂食・嚥下障害看護認定看護師</t>
  </si>
  <si>
    <t>皮膚排泄ケア認定看護師</t>
  </si>
  <si>
    <t>感染管理認定看護師</t>
  </si>
  <si>
    <t>手術看護認定看護師</t>
  </si>
  <si>
    <t>乳癌看護認定看護師</t>
  </si>
  <si>
    <t>認知症看護認定看護師</t>
  </si>
  <si>
    <t>がん放射線療法看護認定看護師</t>
  </si>
  <si>
    <t>③その他専門的技術・知識を有する医療従事者</t>
    <rPh sb="3" eb="4">
      <t>ホカ</t>
    </rPh>
    <rPh sb="6" eb="7">
      <t>テキ</t>
    </rPh>
    <rPh sb="7" eb="9">
      <t>ギジュツ</t>
    </rPh>
    <rPh sb="10" eb="12">
      <t>チシキ</t>
    </rPh>
    <rPh sb="13" eb="14">
      <t>ユウ</t>
    </rPh>
    <rPh sb="16" eb="21">
      <t>イリョウジュウジシャ</t>
    </rPh>
    <phoneticPr fontId="11"/>
  </si>
  <si>
    <t>一般社団法人　日本臨床腫瘍薬学会　外来がん治療認定薬剤師</t>
  </si>
  <si>
    <t>一般社団法人　日本医療薬学会　がん専門薬剤師</t>
    <rPh sb="0" eb="2">
      <t>イッパン</t>
    </rPh>
    <rPh sb="2" eb="4">
      <t>シャダン</t>
    </rPh>
    <rPh sb="4" eb="6">
      <t>ホウジン</t>
    </rPh>
    <rPh sb="7" eb="9">
      <t>ニホン</t>
    </rPh>
    <rPh sb="9" eb="11">
      <t>イリョウ</t>
    </rPh>
    <rPh sb="11" eb="12">
      <t>グスリ</t>
    </rPh>
    <rPh sb="12" eb="14">
      <t>ガッカイ</t>
    </rPh>
    <rPh sb="17" eb="19">
      <t>センモン</t>
    </rPh>
    <rPh sb="19" eb="22">
      <t>ヤクザイシ</t>
    </rPh>
    <phoneticPr fontId="11"/>
  </si>
  <si>
    <t>一般社団法人　日本病院薬剤師会　がん薬物療法認定薬剤師</t>
    <rPh sb="0" eb="2">
      <t>イッパン</t>
    </rPh>
    <rPh sb="2" eb="4">
      <t>シャダン</t>
    </rPh>
    <rPh sb="4" eb="6">
      <t>ホウジン</t>
    </rPh>
    <rPh sb="7" eb="9">
      <t>ニホン</t>
    </rPh>
    <rPh sb="9" eb="11">
      <t>ビョウイン</t>
    </rPh>
    <rPh sb="11" eb="14">
      <t>ヤクザイシ</t>
    </rPh>
    <rPh sb="14" eb="15">
      <t>カイ</t>
    </rPh>
    <rPh sb="18" eb="20">
      <t>ヤクブツ</t>
    </rPh>
    <rPh sb="20" eb="22">
      <t>リョウホウ</t>
    </rPh>
    <rPh sb="22" eb="24">
      <t>ニンテイ</t>
    </rPh>
    <rPh sb="24" eb="27">
      <t>ヤクザイシ</t>
    </rPh>
    <phoneticPr fontId="11"/>
  </si>
  <si>
    <t>一般社団法人　日本緩和医療薬学会　緩和薬物療法認定薬剤師</t>
  </si>
  <si>
    <t>特定非営利活動法人　日本乳がん検診精度管理中央機構
検診マンモグラフィ撮影診療放射線技師</t>
  </si>
  <si>
    <t>放射線治療品質管理機構　放射線治療品質管理士</t>
    <rPh sb="0" eb="3">
      <t>ホウシャセン</t>
    </rPh>
    <rPh sb="3" eb="5">
      <t>チリョウ</t>
    </rPh>
    <rPh sb="5" eb="7">
      <t>ヒンシツ</t>
    </rPh>
    <rPh sb="7" eb="9">
      <t>カンリ</t>
    </rPh>
    <rPh sb="9" eb="11">
      <t>キコウ</t>
    </rPh>
    <rPh sb="12" eb="15">
      <t>ホウシャセン</t>
    </rPh>
    <rPh sb="15" eb="17">
      <t>チリョウ</t>
    </rPh>
    <rPh sb="17" eb="19">
      <t>ヒンシツ</t>
    </rPh>
    <rPh sb="19" eb="21">
      <t>カンリ</t>
    </rPh>
    <rPh sb="21" eb="22">
      <t>シ</t>
    </rPh>
    <phoneticPr fontId="11"/>
  </si>
  <si>
    <t>日本放射線治療専門放射線技師認定機構 放射線治療専門放射線技師</t>
    <rPh sb="0" eb="2">
      <t>ニホン</t>
    </rPh>
    <rPh sb="2" eb="5">
      <t>ホウシャセン</t>
    </rPh>
    <rPh sb="5" eb="7">
      <t>チリョウ</t>
    </rPh>
    <rPh sb="7" eb="9">
      <t>センモン</t>
    </rPh>
    <rPh sb="9" eb="12">
      <t>ホウシャセン</t>
    </rPh>
    <rPh sb="12" eb="14">
      <t>ギシ</t>
    </rPh>
    <rPh sb="14" eb="16">
      <t>ニンテイ</t>
    </rPh>
    <rPh sb="16" eb="18">
      <t>キコウ</t>
    </rPh>
    <phoneticPr fontId="11"/>
  </si>
  <si>
    <t>一般財団法人　医学物理士認定機構　医学物理士</t>
  </si>
  <si>
    <t>公益社団法人　日本臨床細胞学会　細胞検査士</t>
    <rPh sb="0" eb="2">
      <t>コウエキ</t>
    </rPh>
    <rPh sb="2" eb="4">
      <t>シャダン</t>
    </rPh>
    <rPh sb="4" eb="6">
      <t>ホウジン</t>
    </rPh>
    <rPh sb="7" eb="9">
      <t>ニホン</t>
    </rPh>
    <rPh sb="9" eb="11">
      <t>リンショウ</t>
    </rPh>
    <rPh sb="11" eb="13">
      <t>サイボウ</t>
    </rPh>
    <rPh sb="13" eb="15">
      <t>ガッカイ</t>
    </rPh>
    <rPh sb="16" eb="18">
      <t>サイボウ</t>
    </rPh>
    <rPh sb="18" eb="20">
      <t>ケンサ</t>
    </rPh>
    <rPh sb="20" eb="21">
      <t>シ</t>
    </rPh>
    <phoneticPr fontId="11"/>
  </si>
  <si>
    <t>一般社団法人日本人類遺伝学会及び日本遺伝カウンセリング学会　認定遺伝カウンセラー</t>
  </si>
  <si>
    <t>一般社団法人日本家族性腫瘍学会　家族性腫瘍カウンセラー</t>
  </si>
  <si>
    <t>一般社団法人　日本病態栄養学会/
公益社団法人　日本栄養士会　がん病態栄養専門管理栄養士</t>
  </si>
  <si>
    <t>四病院団体協議会／医療研修推進財団　診療情報管理士</t>
    <rPh sb="0" eb="1">
      <t>ヨン</t>
    </rPh>
    <rPh sb="1" eb="3">
      <t>ビョウイン</t>
    </rPh>
    <rPh sb="3" eb="5">
      <t>ダンタイ</t>
    </rPh>
    <rPh sb="5" eb="8">
      <t>キョウギカイ</t>
    </rPh>
    <rPh sb="9" eb="11">
      <t>イリョウ</t>
    </rPh>
    <rPh sb="11" eb="13">
      <t>ケンシュウ</t>
    </rPh>
    <rPh sb="13" eb="15">
      <t>スイシン</t>
    </rPh>
    <rPh sb="15" eb="17">
      <t>ザイダン</t>
    </rPh>
    <rPh sb="18" eb="20">
      <t>シンリョウ</t>
    </rPh>
    <rPh sb="20" eb="22">
      <t>ジョウホウ</t>
    </rPh>
    <rPh sb="22" eb="24">
      <t>カンリ</t>
    </rPh>
    <rPh sb="24" eb="25">
      <t>シ</t>
    </rPh>
    <phoneticPr fontId="11"/>
  </si>
  <si>
    <t>一般社団法人　日本生殖心理学会　がん・生殖医療専門心理士</t>
    <phoneticPr fontId="11" type="Hiragana"/>
  </si>
  <si>
    <t>④その他の従事者</t>
    <rPh sb="3" eb="4">
      <t>タ</t>
    </rPh>
    <rPh sb="5" eb="8">
      <t>ジュウジシャ</t>
    </rPh>
    <phoneticPr fontId="11"/>
  </si>
  <si>
    <t>診療録管理部門の職員</t>
    <rPh sb="0" eb="3">
      <t>シンリョウロク</t>
    </rPh>
    <rPh sb="3" eb="5">
      <t>カンリ</t>
    </rPh>
    <rPh sb="5" eb="7">
      <t>ブモン</t>
    </rPh>
    <rPh sb="8" eb="10">
      <t>ショクイン</t>
    </rPh>
    <phoneticPr fontId="11"/>
  </si>
  <si>
    <t>公益財団法人　日本臨床心理士資格認定協会　臨床心理士</t>
    <phoneticPr fontId="11"/>
  </si>
  <si>
    <r>
      <rPr>
        <sz val="14"/>
        <color rgb="FF000000"/>
        <rFont val="ＭＳ Ｐゴシック"/>
        <family val="3"/>
        <charset val="128"/>
      </rPr>
      <t>臨</t>
    </r>
    <r>
      <rPr>
        <sz val="12"/>
        <color rgb="FF000000"/>
        <rFont val="ＭＳ Ｐゴシック"/>
        <family val="3"/>
        <charset val="128"/>
      </rPr>
      <t>床試験コーディネータ</t>
    </r>
    <r>
      <rPr>
        <sz val="14"/>
        <color rgb="FF000000"/>
        <rFont val="ＭＳ Ｐゴシック"/>
        <family val="3"/>
        <charset val="128"/>
      </rPr>
      <t>ー</t>
    </r>
  </si>
  <si>
    <t>(5)その他　</t>
    <rPh sb="5" eb="6">
      <t>タ</t>
    </rPh>
    <phoneticPr fontId="11"/>
  </si>
  <si>
    <t>①夜間（深夜も含む）救急対応の可否</t>
    <rPh sb="1" eb="3">
      <t>ヤカン</t>
    </rPh>
    <rPh sb="4" eb="6">
      <t>シンヤ</t>
    </rPh>
    <rPh sb="7" eb="8">
      <t>フク</t>
    </rPh>
    <rPh sb="10" eb="12">
      <t>キュウキュウ</t>
    </rPh>
    <rPh sb="12" eb="14">
      <t>タイオウ</t>
    </rPh>
    <rPh sb="15" eb="17">
      <t>カヒ</t>
    </rPh>
    <phoneticPr fontId="11"/>
  </si>
  <si>
    <t>（可／否）</t>
    <rPh sb="1" eb="2">
      <t>カ</t>
    </rPh>
    <rPh sb="3" eb="4">
      <t>ヒ</t>
    </rPh>
    <phoneticPr fontId="11"/>
  </si>
  <si>
    <t>②各種委員会の設置状況</t>
    <rPh sb="1" eb="3">
      <t>カクシュ</t>
    </rPh>
    <rPh sb="3" eb="6">
      <t>イインカイ</t>
    </rPh>
    <rPh sb="7" eb="9">
      <t>セッチ</t>
    </rPh>
    <rPh sb="9" eb="11">
      <t>ジョウキョウ</t>
    </rPh>
    <phoneticPr fontId="11"/>
  </si>
  <si>
    <t>倫理審査委員会</t>
    <rPh sb="0" eb="2">
      <t>リンリ</t>
    </rPh>
    <rPh sb="2" eb="4">
      <t>シンサ</t>
    </rPh>
    <rPh sb="4" eb="7">
      <t>イインカイ</t>
    </rPh>
    <phoneticPr fontId="11"/>
  </si>
  <si>
    <t>（あり／なし）</t>
    <phoneticPr fontId="11"/>
  </si>
  <si>
    <t>年</t>
    <rPh sb="0" eb="1">
      <t>ネン</t>
    </rPh>
    <phoneticPr fontId="11"/>
  </si>
  <si>
    <t>治験審査委員会</t>
    <rPh sb="0" eb="2">
      <t>チケン</t>
    </rPh>
    <rPh sb="2" eb="4">
      <t>シンサ</t>
    </rPh>
    <rPh sb="4" eb="7">
      <t>イインカイ</t>
    </rPh>
    <phoneticPr fontId="11"/>
  </si>
  <si>
    <t>医療安全委員会</t>
    <rPh sb="0" eb="2">
      <t>イリョウ</t>
    </rPh>
    <rPh sb="2" eb="4">
      <t>アンゼン</t>
    </rPh>
    <rPh sb="4" eb="7">
      <t>イインカイ</t>
    </rPh>
    <phoneticPr fontId="11"/>
  </si>
  <si>
    <t>(6)患者数・診療件数の状況</t>
    <rPh sb="7" eb="9">
      <t>シンリョウ</t>
    </rPh>
    <rPh sb="9" eb="11">
      <t>ケンスウ</t>
    </rPh>
    <phoneticPr fontId="11"/>
  </si>
  <si>
    <t>①</t>
    <phoneticPr fontId="11"/>
  </si>
  <si>
    <t>患者数等</t>
    <phoneticPr fontId="11"/>
  </si>
  <si>
    <t>年間入院患者延べ数に占めるがん患者の割合</t>
    <rPh sb="0" eb="2">
      <t>ネンカン</t>
    </rPh>
    <rPh sb="2" eb="4">
      <t>ニュウイン</t>
    </rPh>
    <rPh sb="4" eb="6">
      <t>カンジャ</t>
    </rPh>
    <rPh sb="6" eb="7">
      <t>ノ</t>
    </rPh>
    <rPh sb="8" eb="9">
      <t>スウ</t>
    </rPh>
    <rPh sb="10" eb="11">
      <t>シ</t>
    </rPh>
    <rPh sb="15" eb="17">
      <t>カンジャ</t>
    </rPh>
    <rPh sb="18" eb="20">
      <t>ワリアイ</t>
    </rPh>
    <phoneticPr fontId="11"/>
  </si>
  <si>
    <t>％</t>
    <phoneticPr fontId="11"/>
  </si>
  <si>
    <t>年間外来がん患者延べ数※3</t>
    <rPh sb="0" eb="2">
      <t>ネンカン</t>
    </rPh>
    <rPh sb="2" eb="4">
      <t>ガイライ</t>
    </rPh>
    <rPh sb="6" eb="8">
      <t>カンジャ</t>
    </rPh>
    <rPh sb="8" eb="9">
      <t>ノ</t>
    </rPh>
    <rPh sb="10" eb="11">
      <t>カズ</t>
    </rPh>
    <phoneticPr fontId="11"/>
  </si>
  <si>
    <t>年間院内死亡がん患者数</t>
    <rPh sb="0" eb="2">
      <t>ねんかん</t>
    </rPh>
    <rPh sb="2" eb="4">
      <t>いんない</t>
    </rPh>
    <rPh sb="4" eb="6">
      <t>しぼう</t>
    </rPh>
    <rPh sb="8" eb="11">
      <t>かんじゃすう</t>
    </rPh>
    <phoneticPr fontId="11" type="Hiragana"/>
  </si>
  <si>
    <t>②</t>
    <phoneticPr fontId="11"/>
  </si>
  <si>
    <t>検査等の実施状況</t>
    <rPh sb="0" eb="2">
      <t>ケンサ</t>
    </rPh>
    <rPh sb="2" eb="3">
      <t>トウ</t>
    </rPh>
    <rPh sb="4" eb="6">
      <t>ジッシ</t>
    </rPh>
    <rPh sb="6" eb="8">
      <t>ジョウキョウ</t>
    </rPh>
    <phoneticPr fontId="11"/>
  </si>
  <si>
    <t>ア</t>
    <phoneticPr fontId="11"/>
  </si>
  <si>
    <t>病理診断の件数</t>
    <rPh sb="0" eb="1">
      <t>ビョウ</t>
    </rPh>
    <rPh sb="1" eb="2">
      <t>リ</t>
    </rPh>
    <rPh sb="2" eb="4">
      <t>シンダン</t>
    </rPh>
    <rPh sb="5" eb="7">
      <t>ケンスウ</t>
    </rPh>
    <phoneticPr fontId="11"/>
  </si>
  <si>
    <t>病理組織診断</t>
    <rPh sb="2" eb="4">
      <t>ソシキ</t>
    </rPh>
    <phoneticPr fontId="11"/>
  </si>
  <si>
    <t>件</t>
    <rPh sb="0" eb="1">
      <t>ケン</t>
    </rPh>
    <phoneticPr fontId="11"/>
  </si>
  <si>
    <t>病理細胞診断</t>
    <rPh sb="0" eb="2">
      <t>びょうり</t>
    </rPh>
    <phoneticPr fontId="11" type="Hiragana"/>
  </si>
  <si>
    <t>病理組織迅速組織顕微鏡検査</t>
    <phoneticPr fontId="11" type="Hiragana"/>
  </si>
  <si>
    <t>手術等の状況</t>
    <rPh sb="0" eb="2">
      <t>シュジュツ</t>
    </rPh>
    <rPh sb="2" eb="3">
      <t>トウ</t>
    </rPh>
    <rPh sb="4" eb="6">
      <t>ジョウキョウ</t>
    </rPh>
    <phoneticPr fontId="11"/>
  </si>
  <si>
    <t>大腸がん（C18$、C19、C20、D01.0、D01.1、D01.2）の手術件数</t>
    <rPh sb="37" eb="39">
      <t>シュジュツ</t>
    </rPh>
    <rPh sb="39" eb="41">
      <t>ケンスウ</t>
    </rPh>
    <phoneticPr fontId="11"/>
  </si>
  <si>
    <t xml:space="preserve">開腹手術　K7193、K739$、K740$
</t>
    <rPh sb="0" eb="2">
      <t>カイフク</t>
    </rPh>
    <rPh sb="2" eb="4">
      <t>シュジュツ</t>
    </rPh>
    <phoneticPr fontId="11"/>
  </si>
  <si>
    <t xml:space="preserve">腹腔鏡下手術　K719-3、K740-2$
</t>
    <phoneticPr fontId="11"/>
  </si>
  <si>
    <t xml:space="preserve"> </t>
    <phoneticPr fontId="11" type="Hiragana"/>
  </si>
  <si>
    <t>うち、内視鏡手術用支援機器を用いるもの（ロボット支援手術）</t>
    <phoneticPr fontId="11" type="Hiragana"/>
  </si>
  <si>
    <t>内視鏡手術　K721$、K721-4、K739-2、Ｋ739-3</t>
    <rPh sb="0" eb="3">
      <t>ナイシキョウ</t>
    </rPh>
    <rPh sb="3" eb="5">
      <t>シュジュツ</t>
    </rPh>
    <phoneticPr fontId="11"/>
  </si>
  <si>
    <t>肺がん（C34$、D02.2）の手術件数</t>
    <rPh sb="16" eb="18">
      <t>シュジュツ</t>
    </rPh>
    <rPh sb="18" eb="20">
      <t>ケンスウ</t>
    </rPh>
    <phoneticPr fontId="11"/>
  </si>
  <si>
    <t>開胸手術　K511$、K514$、K518$</t>
    <rPh sb="0" eb="1">
      <t>カイ</t>
    </rPh>
    <rPh sb="1" eb="2">
      <t>キョウ</t>
    </rPh>
    <rPh sb="2" eb="4">
      <t>シュジュツ</t>
    </rPh>
    <phoneticPr fontId="11"/>
  </si>
  <si>
    <t>胸腔鏡下手術　K514-2$</t>
    <phoneticPr fontId="11"/>
  </si>
  <si>
    <t>　</t>
    <phoneticPr fontId="11"/>
  </si>
  <si>
    <t>胃がん（C16$、D00.2）の手術件数</t>
    <rPh sb="0" eb="1">
      <t>イ</t>
    </rPh>
    <rPh sb="16" eb="18">
      <t>シュジュツ</t>
    </rPh>
    <rPh sb="18" eb="20">
      <t>ケンスウ</t>
    </rPh>
    <phoneticPr fontId="11"/>
  </si>
  <si>
    <t>開腹手術　K654-2、K6552、K655-42、K6572</t>
    <rPh sb="0" eb="2">
      <t>カイフク</t>
    </rPh>
    <rPh sb="2" eb="4">
      <t>シュジュツ</t>
    </rPh>
    <phoneticPr fontId="11"/>
  </si>
  <si>
    <t>腹腔鏡下手術　K654-3$、K655-22、K655-52、K655-23、K655-53、K657-22、K657-24、K657-23</t>
    <phoneticPr fontId="11"/>
  </si>
  <si>
    <t>　　うち、腹腔鏡下手術（内視鏡手術用支援機器を用いるもの（ロボット支援手術））　K655-23、K655-53、K657-24</t>
    <phoneticPr fontId="11" type="Hiragana"/>
  </si>
  <si>
    <t>内視鏡手術　粘膜切除術（EMR）K6531</t>
    <rPh sb="0" eb="3">
      <t>ナイシキョウ</t>
    </rPh>
    <rPh sb="3" eb="5">
      <t>シュジュツ</t>
    </rPh>
    <phoneticPr fontId="11"/>
  </si>
  <si>
    <t>内視鏡手術　粘膜下層剥離術（ESD）K6532</t>
    <rPh sb="0" eb="3">
      <t>ナイシキョウ</t>
    </rPh>
    <rPh sb="3" eb="5">
      <t>シュジュツ</t>
    </rPh>
    <phoneticPr fontId="11"/>
  </si>
  <si>
    <t>乳がん（C50$、D05$）の手術件数</t>
    <rPh sb="15" eb="17">
      <t>シュジュツ</t>
    </rPh>
    <rPh sb="17" eb="19">
      <t>ケンスウ</t>
    </rPh>
    <phoneticPr fontId="11"/>
  </si>
  <si>
    <t>手術　K476$</t>
    <rPh sb="0" eb="2">
      <t>シュジュツ</t>
    </rPh>
    <phoneticPr fontId="11"/>
  </si>
  <si>
    <t>乳癌冷凍凝固摘出術　K475-2</t>
    <rPh sb="0" eb="2">
      <t>ニュウガン</t>
    </rPh>
    <rPh sb="2" eb="4">
      <t>レイトウ</t>
    </rPh>
    <rPh sb="4" eb="6">
      <t>ギョウコ</t>
    </rPh>
    <rPh sb="6" eb="8">
      <t>テキシュツ</t>
    </rPh>
    <rPh sb="8" eb="9">
      <t>ジュツ</t>
    </rPh>
    <phoneticPr fontId="11"/>
  </si>
  <si>
    <t>乳腺腫瘍摘出術（生検）　K474$</t>
    <rPh sb="0" eb="2">
      <t>ニュウセン</t>
    </rPh>
    <rPh sb="2" eb="4">
      <t>シュヨウ</t>
    </rPh>
    <rPh sb="4" eb="6">
      <t>テキシュツ</t>
    </rPh>
    <rPh sb="6" eb="7">
      <t>ジュツ</t>
    </rPh>
    <rPh sb="8" eb="9">
      <t>セイ</t>
    </rPh>
    <rPh sb="9" eb="10">
      <t>ケン</t>
    </rPh>
    <phoneticPr fontId="11"/>
  </si>
  <si>
    <t>乳腺腫瘍画像ガイド下吸引術　K474-3$</t>
    <rPh sb="0" eb="2">
      <t>ニュウセン</t>
    </rPh>
    <rPh sb="2" eb="4">
      <t>シュヨウ</t>
    </rPh>
    <rPh sb="4" eb="6">
      <t>ガゾウ</t>
    </rPh>
    <rPh sb="9" eb="10">
      <t>シタ</t>
    </rPh>
    <rPh sb="10" eb="12">
      <t>キュウイン</t>
    </rPh>
    <rPh sb="12" eb="13">
      <t>ジュツ</t>
    </rPh>
    <phoneticPr fontId="11"/>
  </si>
  <si>
    <t>乳房再建術（乳房切除後）　二次的に行うもの　K476-32</t>
    <rPh sb="14" eb="15">
      <t>ツギ</t>
    </rPh>
    <phoneticPr fontId="11"/>
  </si>
  <si>
    <t>前立腺がん（C61）の手術件数</t>
    <rPh sb="0" eb="3">
      <t>ゼンリツセン</t>
    </rPh>
    <rPh sb="11" eb="13">
      <t>シュジュツ</t>
    </rPh>
    <rPh sb="13" eb="15">
      <t>ケンスウ</t>
    </rPh>
    <phoneticPr fontId="11"/>
  </si>
  <si>
    <t xml:space="preserve">開腹手術　K843
</t>
    <rPh sb="0" eb="2">
      <t>カイフク</t>
    </rPh>
    <rPh sb="2" eb="4">
      <t>シュジュツ</t>
    </rPh>
    <phoneticPr fontId="11"/>
  </si>
  <si>
    <t>腹腔鏡下手術　K843-2、K843-3、K843-4</t>
    <phoneticPr fontId="11"/>
  </si>
  <si>
    <t xml:space="preserve">　　うち、腹腔鏡下手術（内視鏡手術用支援機器を用いるもの（ロボット支援手術））　K843-4	</t>
    <phoneticPr fontId="11"/>
  </si>
  <si>
    <t>肝臓がん（C22$、D01.5）の手術件数</t>
    <rPh sb="17" eb="19">
      <t>シュジュツ</t>
    </rPh>
    <rPh sb="19" eb="21">
      <t>ケンスウ</t>
    </rPh>
    <phoneticPr fontId="11"/>
  </si>
  <si>
    <t xml:space="preserve">開腹手術　K695$
</t>
    <rPh sb="0" eb="2">
      <t>カイフク</t>
    </rPh>
    <rPh sb="2" eb="4">
      <t>シュジュツ</t>
    </rPh>
    <phoneticPr fontId="11"/>
  </si>
  <si>
    <t>腹腔鏡下手術　K695-2$</t>
    <rPh sb="0" eb="2">
      <t>フククウ</t>
    </rPh>
    <rPh sb="2" eb="3">
      <t>カガミ</t>
    </rPh>
    <rPh sb="3" eb="4">
      <t>シタ</t>
    </rPh>
    <rPh sb="4" eb="6">
      <t>シュジュツ</t>
    </rPh>
    <phoneticPr fontId="11"/>
  </si>
  <si>
    <t>マイクロ波凝固法　K697-2$　　</t>
    <phoneticPr fontId="11"/>
  </si>
  <si>
    <t>ラジオ波焼灼療法　K697-3$</t>
    <phoneticPr fontId="11"/>
  </si>
  <si>
    <t>胆のうがん（C23）の手術件数</t>
    <rPh sb="0" eb="1">
      <t>タン</t>
    </rPh>
    <rPh sb="11" eb="13">
      <t>シュジュツ</t>
    </rPh>
    <rPh sb="13" eb="15">
      <t>ケンスウ</t>
    </rPh>
    <phoneticPr fontId="11"/>
  </si>
  <si>
    <t>開腹手術　K675$</t>
    <rPh sb="0" eb="2">
      <t>カイフク</t>
    </rPh>
    <rPh sb="2" eb="4">
      <t>シュジュツ</t>
    </rPh>
    <phoneticPr fontId="11"/>
  </si>
  <si>
    <t>腹腔鏡下手術　K675-2</t>
    <phoneticPr fontId="11"/>
  </si>
  <si>
    <t>胆管がん（C240、C241、C248、C249）の手術件数</t>
    <rPh sb="0" eb="2">
      <t>タンカン</t>
    </rPh>
    <rPh sb="26" eb="28">
      <t>シュジュツ</t>
    </rPh>
    <rPh sb="28" eb="30">
      <t>ケンスウ</t>
    </rPh>
    <phoneticPr fontId="11"/>
  </si>
  <si>
    <t>開腹手術　K677、K677-2</t>
    <rPh sb="0" eb="2">
      <t>カイフク</t>
    </rPh>
    <rPh sb="2" eb="4">
      <t>シュジュツ</t>
    </rPh>
    <phoneticPr fontId="11"/>
  </si>
  <si>
    <t>膵臓がん（C250、C251、C252、C253、C254、C257、C258、C259）の手術件数</t>
    <rPh sb="0" eb="2">
      <t>スイゾウ</t>
    </rPh>
    <rPh sb="46" eb="48">
      <t>シュジュツ</t>
    </rPh>
    <rPh sb="48" eb="50">
      <t>ケンスウ</t>
    </rPh>
    <phoneticPr fontId="11"/>
  </si>
  <si>
    <t xml:space="preserve">開腹手術　K700-2、K702$、K703$、K704
</t>
    <rPh sb="0" eb="2">
      <t>カイフク</t>
    </rPh>
    <rPh sb="2" eb="4">
      <t>シュジュツ</t>
    </rPh>
    <phoneticPr fontId="11"/>
  </si>
  <si>
    <t>腹腔鏡下手術　K700-3、K702-2$、K703-2$</t>
    <phoneticPr fontId="11"/>
  </si>
  <si>
    <t>うち、内視鏡手術用支援機器（ロボット支援手術）を用いて行った件数</t>
    <phoneticPr fontId="11" type="Hiragana"/>
  </si>
  <si>
    <t>放射線治療の状況</t>
    <rPh sb="0" eb="3">
      <t>ホウシャセン</t>
    </rPh>
    <rPh sb="3" eb="5">
      <t>チリョウ</t>
    </rPh>
    <rPh sb="6" eb="8">
      <t>ジョウキョウ</t>
    </rPh>
    <phoneticPr fontId="11"/>
  </si>
  <si>
    <t>　※以下、放射線治療件数に関する項目は、必ず放射線治療責任医師の確認を取って記入すること。</t>
  </si>
  <si>
    <t>体外照射</t>
  </si>
  <si>
    <t>定位照射（脳）</t>
  </si>
  <si>
    <t>定位照射（体幹部）</t>
  </si>
  <si>
    <t>強度変調放射線治療（IMRT）</t>
  </si>
  <si>
    <t>粒子線治療（重粒子線、陽子線治療）</t>
    <rPh sb="0" eb="3">
      <t>リュウシセン</t>
    </rPh>
    <rPh sb="3" eb="5">
      <t>チリョウ</t>
    </rPh>
    <rPh sb="6" eb="10">
      <t>ジュウリュウシセン</t>
    </rPh>
    <rPh sb="11" eb="14">
      <t>ヨウシセン</t>
    </rPh>
    <rPh sb="14" eb="16">
      <t>チリョウ</t>
    </rPh>
    <phoneticPr fontId="11"/>
  </si>
  <si>
    <t>密封小線源治療</t>
    <rPh sb="0" eb="2">
      <t>ミップウ</t>
    </rPh>
    <rPh sb="2" eb="5">
      <t>ショウセンゲン</t>
    </rPh>
    <rPh sb="5" eb="7">
      <t>チリョウ</t>
    </rPh>
    <phoneticPr fontId="11"/>
  </si>
  <si>
    <t>核医学治療</t>
    <rPh sb="0" eb="1">
      <t>カク</t>
    </rPh>
    <rPh sb="1" eb="3">
      <t>イガク</t>
    </rPh>
    <rPh sb="3" eb="5">
      <t>チリョウ</t>
    </rPh>
    <phoneticPr fontId="11"/>
  </si>
  <si>
    <t>※原発巣に記載してください。</t>
  </si>
  <si>
    <t>肝がん</t>
    <rPh sb="0" eb="1">
      <t>カン</t>
    </rPh>
    <phoneticPr fontId="11"/>
  </si>
  <si>
    <t>乳がん</t>
    <rPh sb="0" eb="1">
      <t>ニュウ</t>
    </rPh>
    <phoneticPr fontId="11"/>
  </si>
  <si>
    <t>身体症状の緩和を行った症例数</t>
    <rPh sb="0" eb="2">
      <t>シンタイ</t>
    </rPh>
    <rPh sb="2" eb="4">
      <t>ショウジョウ</t>
    </rPh>
    <rPh sb="5" eb="7">
      <t>カンワ</t>
    </rPh>
    <rPh sb="8" eb="9">
      <t>オコナ</t>
    </rPh>
    <rPh sb="11" eb="13">
      <t>ショウレイ</t>
    </rPh>
    <rPh sb="13" eb="14">
      <t>スウ</t>
    </rPh>
    <phoneticPr fontId="11"/>
  </si>
  <si>
    <t>精神症状の緩和を行った症例数</t>
    <rPh sb="0" eb="2">
      <t>セイシン</t>
    </rPh>
    <rPh sb="2" eb="4">
      <t>ショウジョウ</t>
    </rPh>
    <rPh sb="5" eb="7">
      <t>カンワ</t>
    </rPh>
    <rPh sb="8" eb="9">
      <t>オコナ</t>
    </rPh>
    <rPh sb="11" eb="13">
      <t>ショウレイ</t>
    </rPh>
    <rPh sb="13" eb="14">
      <t>スウ</t>
    </rPh>
    <phoneticPr fontId="11"/>
  </si>
  <si>
    <t>社会的苦痛に対する緩和を行った症例数</t>
    <phoneticPr fontId="11"/>
  </si>
  <si>
    <t>　上記のうち、精巣内精子採取術（Onco-TESE）を行った患者の人数</t>
    <rPh sb="1" eb="3">
      <t>じょうき</t>
    </rPh>
    <rPh sb="33" eb="35">
      <t>にんずう</t>
    </rPh>
    <phoneticPr fontId="11" type="Hiragana"/>
  </si>
  <si>
    <t>成人のがん患者の造血器腫瘍に対する自家移植を自施設で行う体制を有している。</t>
  </si>
  <si>
    <t>（はい／いいえ）</t>
  </si>
  <si>
    <t>成人のがん患者の造血器腫瘍に対する同種移植を自施設で行う体制を有している。</t>
    <rPh sb="0" eb="2">
      <t>せいじん</t>
    </rPh>
    <rPh sb="5" eb="7">
      <t>かんじゃ</t>
    </rPh>
    <rPh sb="8" eb="11">
      <t>ぞうけつき</t>
    </rPh>
    <rPh sb="11" eb="13">
      <t>しゅよう</t>
    </rPh>
    <rPh sb="14" eb="15">
      <t>たい</t>
    </rPh>
    <rPh sb="17" eb="19">
      <t>どうしゅ</t>
    </rPh>
    <rPh sb="19" eb="21">
      <t>いしょく</t>
    </rPh>
    <rPh sb="22" eb="23">
      <t>じ</t>
    </rPh>
    <rPh sb="23" eb="25">
      <t>しせつ</t>
    </rPh>
    <rPh sb="26" eb="27">
      <t>おこな</t>
    </rPh>
    <rPh sb="28" eb="30">
      <t>たいせい</t>
    </rPh>
    <rPh sb="31" eb="32">
      <t>ゆう</t>
    </rPh>
    <phoneticPr fontId="11" type="Hiragana"/>
  </si>
  <si>
    <t>成人のがん患者の固形腫瘍に対する自家移植を自施設で行う体制を有している。</t>
    <rPh sb="0" eb="2">
      <t>せいじん</t>
    </rPh>
    <rPh sb="5" eb="7">
      <t>かんじゃ</t>
    </rPh>
    <rPh sb="8" eb="10">
      <t>こけい</t>
    </rPh>
    <rPh sb="10" eb="12">
      <t>しゅよう</t>
    </rPh>
    <rPh sb="13" eb="14">
      <t>たい</t>
    </rPh>
    <rPh sb="16" eb="18">
      <t>じか</t>
    </rPh>
    <rPh sb="18" eb="20">
      <t>いしょく</t>
    </rPh>
    <rPh sb="21" eb="22">
      <t>じ</t>
    </rPh>
    <rPh sb="22" eb="24">
      <t>しせつ</t>
    </rPh>
    <rPh sb="25" eb="26">
      <t>おこな</t>
    </rPh>
    <rPh sb="27" eb="29">
      <t>たいせい</t>
    </rPh>
    <rPh sb="30" eb="31">
      <t>ゆう</t>
    </rPh>
    <phoneticPr fontId="11" type="Hiragana"/>
  </si>
  <si>
    <t>成人のがん患者の固形腫瘍に対する同種移植を自施設で行う体制を有している。</t>
    <rPh sb="0" eb="2">
      <t>せいじん</t>
    </rPh>
    <rPh sb="5" eb="7">
      <t>かんじゃ</t>
    </rPh>
    <rPh sb="8" eb="10">
      <t>こけい</t>
    </rPh>
    <rPh sb="10" eb="12">
      <t>しゅよう</t>
    </rPh>
    <rPh sb="13" eb="14">
      <t>たい</t>
    </rPh>
    <rPh sb="16" eb="18">
      <t>どうしゅ</t>
    </rPh>
    <rPh sb="18" eb="20">
      <t>いしょく</t>
    </rPh>
    <rPh sb="21" eb="22">
      <t>じ</t>
    </rPh>
    <rPh sb="22" eb="24">
      <t>しせつ</t>
    </rPh>
    <rPh sb="25" eb="26">
      <t>おこな</t>
    </rPh>
    <rPh sb="27" eb="29">
      <t>たいせい</t>
    </rPh>
    <rPh sb="30" eb="31">
      <t>ゆう</t>
    </rPh>
    <phoneticPr fontId="11" type="Hiragana"/>
  </si>
  <si>
    <t>小児のがん患者の造血器腫瘍に対する自家移植を自施設で行う体制を有している。</t>
    <rPh sb="0" eb="2">
      <t>しょうに</t>
    </rPh>
    <rPh sb="5" eb="7">
      <t>かんじゃ</t>
    </rPh>
    <rPh sb="8" eb="11">
      <t>ぞうけつき</t>
    </rPh>
    <rPh sb="11" eb="13">
      <t>しゅよう</t>
    </rPh>
    <rPh sb="14" eb="15">
      <t>たい</t>
    </rPh>
    <rPh sb="17" eb="19">
      <t>じか</t>
    </rPh>
    <rPh sb="19" eb="21">
      <t>いしょく</t>
    </rPh>
    <rPh sb="22" eb="23">
      <t>じ</t>
    </rPh>
    <rPh sb="23" eb="25">
      <t>しせつ</t>
    </rPh>
    <rPh sb="26" eb="27">
      <t>おこな</t>
    </rPh>
    <rPh sb="28" eb="30">
      <t>たいせい</t>
    </rPh>
    <rPh sb="31" eb="32">
      <t>ゆう</t>
    </rPh>
    <phoneticPr fontId="11" type="Hiragana"/>
  </si>
  <si>
    <t>小児のがん患者の造血器腫瘍に対する同種移植を自施設で行う体制を有している。</t>
    <rPh sb="0" eb="2">
      <t>しょうに</t>
    </rPh>
    <rPh sb="5" eb="7">
      <t>かんじゃ</t>
    </rPh>
    <rPh sb="8" eb="11">
      <t>ぞうけつき</t>
    </rPh>
    <rPh sb="11" eb="13">
      <t>しゅよう</t>
    </rPh>
    <rPh sb="14" eb="15">
      <t>たい</t>
    </rPh>
    <rPh sb="17" eb="19">
      <t>どうしゅ</t>
    </rPh>
    <rPh sb="19" eb="21">
      <t>いしょく</t>
    </rPh>
    <rPh sb="22" eb="23">
      <t>じ</t>
    </rPh>
    <rPh sb="23" eb="25">
      <t>しせつ</t>
    </rPh>
    <rPh sb="26" eb="27">
      <t>おこな</t>
    </rPh>
    <rPh sb="28" eb="30">
      <t>たいせい</t>
    </rPh>
    <rPh sb="31" eb="32">
      <t>ゆう</t>
    </rPh>
    <phoneticPr fontId="11" type="Hiragana"/>
  </si>
  <si>
    <t>小児のがん患者の固形腫瘍に対する自家移植を自施設で行う体制を有している。</t>
    <rPh sb="0" eb="2">
      <t>しょうに</t>
    </rPh>
    <rPh sb="5" eb="7">
      <t>かんじゃ</t>
    </rPh>
    <rPh sb="8" eb="10">
      <t>こけい</t>
    </rPh>
    <rPh sb="10" eb="12">
      <t>しゅよう</t>
    </rPh>
    <rPh sb="13" eb="14">
      <t>たい</t>
    </rPh>
    <rPh sb="16" eb="18">
      <t>じか</t>
    </rPh>
    <rPh sb="18" eb="20">
      <t>いしょく</t>
    </rPh>
    <rPh sb="21" eb="22">
      <t>じ</t>
    </rPh>
    <rPh sb="22" eb="24">
      <t>しせつ</t>
    </rPh>
    <rPh sb="25" eb="26">
      <t>おこな</t>
    </rPh>
    <rPh sb="27" eb="29">
      <t>たいせい</t>
    </rPh>
    <rPh sb="30" eb="31">
      <t>ゆう</t>
    </rPh>
    <phoneticPr fontId="11" type="Hiragana"/>
  </si>
  <si>
    <t>小児のがん患者の固形腫瘍に対する同種移植を自施設で行う体制を有している。</t>
    <rPh sb="0" eb="2">
      <t>しょうに</t>
    </rPh>
    <rPh sb="5" eb="7">
      <t>かんじゃ</t>
    </rPh>
    <rPh sb="8" eb="10">
      <t>こけい</t>
    </rPh>
    <rPh sb="10" eb="12">
      <t>しゅよう</t>
    </rPh>
    <rPh sb="13" eb="14">
      <t>たい</t>
    </rPh>
    <rPh sb="16" eb="18">
      <t>どうしゅ</t>
    </rPh>
    <rPh sb="18" eb="20">
      <t>いしょく</t>
    </rPh>
    <rPh sb="21" eb="22">
      <t>じ</t>
    </rPh>
    <rPh sb="22" eb="24">
      <t>しせつ</t>
    </rPh>
    <rPh sb="25" eb="26">
      <t>おこな</t>
    </rPh>
    <rPh sb="27" eb="29">
      <t>たいせい</t>
    </rPh>
    <rPh sb="30" eb="31">
      <t>ゆう</t>
    </rPh>
    <phoneticPr fontId="11" type="Hiragana"/>
  </si>
  <si>
    <t>成人のがん患者の造血器腫瘍に対するCAR-T療法を自施設で行う体制を有している。</t>
  </si>
  <si>
    <t>小児のがん患者の造血器腫瘍に対するCAR-T療法を自施設で行う体制を有している。</t>
    <rPh sb="0" eb="2">
      <t>しょうに</t>
    </rPh>
    <rPh sb="5" eb="7">
      <t>かんじゃ</t>
    </rPh>
    <rPh sb="8" eb="11">
      <t>ぞうけつき</t>
    </rPh>
    <rPh sb="11" eb="13">
      <t>しゅよう</t>
    </rPh>
    <rPh sb="14" eb="15">
      <t>たい</t>
    </rPh>
    <rPh sb="22" eb="24">
      <t>りょうほう</t>
    </rPh>
    <rPh sb="25" eb="26">
      <t>じ</t>
    </rPh>
    <rPh sb="26" eb="28">
      <t>しせつ</t>
    </rPh>
    <rPh sb="29" eb="30">
      <t>おこな</t>
    </rPh>
    <rPh sb="31" eb="33">
      <t>たいせい</t>
    </rPh>
    <rPh sb="34" eb="35">
      <t>ゆう</t>
    </rPh>
    <phoneticPr fontId="11" type="Hiragana"/>
  </si>
  <si>
    <t>(9)小児がん患者への対応について</t>
    <rPh sb="3" eb="5">
      <t>ショウニ</t>
    </rPh>
    <rPh sb="7" eb="9">
      <t>カンジャ</t>
    </rPh>
    <rPh sb="11" eb="13">
      <t>タイオウ</t>
    </rPh>
    <phoneticPr fontId="11"/>
  </si>
  <si>
    <t>院内学級を開催している（院内学級とは、ここでは院内に設置された小・中学特別支援学級、特別支援学校を指す）。</t>
  </si>
  <si>
    <t>小児がん患者と家族が利用できる宿泊施設を院内に整備している。</t>
  </si>
  <si>
    <t>小児がん患者と家族が利用できる宿泊施設を院外に整備している。</t>
  </si>
  <si>
    <t xml:space="preserve">小児がん患者と家族が利用できる院外の最寄宿泊施設院から自施設までの移動時間（該当施設がない場合には０を記入）
</t>
    <rPh sb="38" eb="40">
      <t>がいとう</t>
    </rPh>
    <rPh sb="40" eb="42">
      <t>しせつ</t>
    </rPh>
    <rPh sb="45" eb="47">
      <t>ばあい</t>
    </rPh>
    <rPh sb="51" eb="53">
      <t>きにゅう</t>
    </rPh>
    <phoneticPr fontId="11" type="Hiragana"/>
  </si>
  <si>
    <t>分</t>
    <rPh sb="0" eb="1">
      <t>フン</t>
    </rPh>
    <phoneticPr fontId="11"/>
  </si>
  <si>
    <t>(10)その他の施設について</t>
    <rPh sb="6" eb="7">
      <t>ほか</t>
    </rPh>
    <rPh sb="8" eb="10">
      <t>しせつ</t>
    </rPh>
    <phoneticPr fontId="11" type="Hiragana"/>
  </si>
  <si>
    <t>集中治療室を設置している。</t>
  </si>
  <si>
    <t>緩和ケア病棟を有している。</t>
    <rPh sb="0" eb="2">
      <t>カンワ</t>
    </rPh>
    <rPh sb="4" eb="6">
      <t>ビョウトウ</t>
    </rPh>
    <rPh sb="7" eb="8">
      <t>ユウ</t>
    </rPh>
    <phoneticPr fontId="11"/>
  </si>
  <si>
    <t>　　　緩和ケア病棟を有する場合、別紙６に詳細を記載すること。</t>
    <rPh sb="3" eb="5">
      <t>かんわ</t>
    </rPh>
    <rPh sb="7" eb="9">
      <t>びょうとう</t>
    </rPh>
    <rPh sb="10" eb="11">
      <t>ゆう</t>
    </rPh>
    <rPh sb="13" eb="15">
      <t>ばあい</t>
    </rPh>
    <rPh sb="16" eb="18">
      <t>べっし</t>
    </rPh>
    <rPh sb="20" eb="22">
      <t>しょうさい</t>
    </rPh>
    <rPh sb="23" eb="25">
      <t>きさい</t>
    </rPh>
    <phoneticPr fontId="11" type="Hiragana"/>
  </si>
  <si>
    <t>(11)その他</t>
    <rPh sb="6" eb="7">
      <t>ほか</t>
    </rPh>
    <phoneticPr fontId="11" type="Hiragana"/>
  </si>
  <si>
    <t>がん検診後の精密検査を実施している。</t>
    <rPh sb="2" eb="4">
      <t>けんしん</t>
    </rPh>
    <rPh sb="4" eb="5">
      <t>あと</t>
    </rPh>
    <rPh sb="6" eb="8">
      <t>せいみつ</t>
    </rPh>
    <rPh sb="8" eb="10">
      <t>けんさ</t>
    </rPh>
    <rPh sb="11" eb="13">
      <t>じっし</t>
    </rPh>
    <phoneticPr fontId="11" type="Hiragana"/>
  </si>
  <si>
    <t>未入力あり</t>
    <rPh sb="0" eb="3">
      <t>ミニュウリョク</t>
    </rPh>
    <phoneticPr fontId="11"/>
  </si>
  <si>
    <t>○</t>
    <phoneticPr fontId="11"/>
  </si>
  <si>
    <t>×</t>
    <phoneticPr fontId="11"/>
  </si>
  <si>
    <t>医療機関名</t>
    <rPh sb="0" eb="2">
      <t>イリョウ</t>
    </rPh>
    <rPh sb="2" eb="4">
      <t>キカン</t>
    </rPh>
    <rPh sb="4" eb="5">
      <t>メイ</t>
    </rPh>
    <phoneticPr fontId="11"/>
  </si>
  <si>
    <t>要件</t>
    <rPh sb="0" eb="2">
      <t>ヨウケン</t>
    </rPh>
    <phoneticPr fontId="11"/>
  </si>
  <si>
    <t>要件区分</t>
    <rPh sb="0" eb="2">
      <t>ヨウケン</t>
    </rPh>
    <rPh sb="2" eb="4">
      <t>クブン</t>
    </rPh>
    <phoneticPr fontId="11"/>
  </si>
  <si>
    <t>備考欄</t>
    <rPh sb="0" eb="2">
      <t>ビコウ</t>
    </rPh>
    <rPh sb="2" eb="3">
      <t>ラン</t>
    </rPh>
    <phoneticPr fontId="11"/>
  </si>
  <si>
    <t>※印刷範囲外です。メモ書きとして使えますが、提出前には個人情報などの</t>
    <phoneticPr fontId="11"/>
  </si>
  <si>
    <t>診療体制</t>
    <phoneticPr fontId="11"/>
  </si>
  <si>
    <t>（１）</t>
    <phoneticPr fontId="11"/>
  </si>
  <si>
    <t>診療機能</t>
  </si>
  <si>
    <t>集学的治療等の提供体制及び標準的治療等の提供</t>
  </si>
  <si>
    <t>別紙２に詳細を記載してください。</t>
    <rPh sb="0" eb="2">
      <t>ベッシ</t>
    </rPh>
    <rPh sb="4" eb="6">
      <t>ショウサイ</t>
    </rPh>
    <rPh sb="7" eb="9">
      <t>キサイ</t>
    </rPh>
    <phoneticPr fontId="11"/>
  </si>
  <si>
    <t>別紙３に詳細を記載してください。</t>
    <rPh sb="0" eb="2">
      <t>ベッシ</t>
    </rPh>
    <rPh sb="4" eb="6">
      <t>ショウサイ</t>
    </rPh>
    <rPh sb="7" eb="9">
      <t>キサイ</t>
    </rPh>
    <phoneticPr fontId="11"/>
  </si>
  <si>
    <t>医師からの診断結果や病状の説明時及び治療方針の決定時等には、以下の体制を整備している。</t>
  </si>
  <si>
    <t>ⅰ</t>
  </si>
  <si>
    <t>患者とその家族の希望を踏まえ、看護師や公認心理師等が同席している。</t>
  </si>
  <si>
    <t>ⅱ</t>
  </si>
  <si>
    <t>治療プロセス全体に関して、患者とともに考えながら方針を決定している。</t>
  </si>
  <si>
    <t>ⅲ</t>
  </si>
  <si>
    <t>標準治療として複数の診療科が関与する選択肢がある場合に、その知見のある診療科の受診ができる体制を確保している。</t>
    <phoneticPr fontId="11"/>
  </si>
  <si>
    <t>がん患者の病態に応じたより適切ながん医療を提供できるよう、以下のカンファレンスをそれぞれ必要に応じて定期的に開催している。</t>
  </si>
  <si>
    <t>個別もしくは少数の診療科の医師を主体とした日常的なカンファレンス</t>
  </si>
  <si>
    <t>各診療科で日常的に開催している場合は”はい”を選択してください。</t>
    <rPh sb="0" eb="1">
      <t>カク</t>
    </rPh>
    <rPh sb="1" eb="4">
      <t>シンリョウカ</t>
    </rPh>
    <rPh sb="5" eb="7">
      <t>ニチジョウ</t>
    </rPh>
    <rPh sb="7" eb="8">
      <t>テキ</t>
    </rPh>
    <rPh sb="9" eb="11">
      <t>カイサイ</t>
    </rPh>
    <rPh sb="15" eb="17">
      <t>バアイ</t>
    </rPh>
    <rPh sb="23" eb="25">
      <t>センタク</t>
    </rPh>
    <phoneticPr fontId="11"/>
  </si>
  <si>
    <t>個別もしくは少数の診療科の医師に加え、看護師、薬剤師、必要に応じて公認心理師や緩和ケアチームを代表する者等を加えた、症例への対応方針を検討するカンファレンス</t>
  </si>
  <si>
    <t>手術、放射線診断、放射線治療、薬物療法、病理診断及び緩和ケア等に携わる専門的な知識及び技能を有する医師とその他の専門を異にする医師等による、骨転移・原発不明がん・希少がんなどに関して臓器横断的にがん患者の診断及び治療方針等を意見交換・共有・検討・確認等するためのカンファレンス</t>
  </si>
  <si>
    <t>・一ヶ月当たりの開催回数を記載してください。（●回/月）</t>
    <phoneticPr fontId="11"/>
  </si>
  <si>
    <t>ⅳ</t>
  </si>
  <si>
    <t>臨床倫理的、社会的な問題を解決するための、具体的な事例に則した、患者支援の充実や多職種間の連携強化を目的とした院内全体の多職種によるカンファレンス</t>
    <phoneticPr fontId="11"/>
  </si>
  <si>
    <t>・一ヶ月当たりの開催回数を記載してください。（●回/月）
・別紙４に詳細を記載してください。</t>
    <rPh sb="1" eb="4">
      <t>イッカゲツ</t>
    </rPh>
    <rPh sb="4" eb="5">
      <t>ア</t>
    </rPh>
    <rPh sb="8" eb="10">
      <t>カイサイ</t>
    </rPh>
    <rPh sb="10" eb="12">
      <t>カイスウ</t>
    </rPh>
    <rPh sb="13" eb="15">
      <t>キサイ</t>
    </rPh>
    <rPh sb="24" eb="25">
      <t>カイ</t>
    </rPh>
    <rPh sb="26" eb="27">
      <t>ツキ</t>
    </rPh>
    <phoneticPr fontId="11"/>
  </si>
  <si>
    <t>検討した内容について、診療録に記録の上、関係者間で共有している。</t>
    <phoneticPr fontId="11"/>
  </si>
  <si>
    <t>院内の緩和ケアチーム、口腔ケアチーム、栄養サポートチーム、感染防止対策チーム等の専門チームへ、医師だけではなく、看護師や薬剤師等他の診療従事者からも介入依頼ができる体制を整備している。</t>
    <rPh sb="0" eb="2">
      <t>インナイ</t>
    </rPh>
    <phoneticPr fontId="11"/>
  </si>
  <si>
    <t>保険適用外の免疫療法等について、治験、先進医療、臨床研究法（平成29年法律第16号）で定める特定臨床研究または再生医療等の安全性の確保等に関する法律（平成25年法律第85号）に基づき提供される再生医療等の枠組み以外の形では、実施・推奨していない。</t>
  </si>
  <si>
    <t>-</t>
    <phoneticPr fontId="11"/>
  </si>
  <si>
    <t>術中迅速病理診断が可能な体制を確保している。（なお、当該体制は遠隔病理診断でも可とする。）</t>
  </si>
  <si>
    <t>術中迅速病理診断を遠隔病理診断で対応依頼することがある。</t>
    <rPh sb="0" eb="2">
      <t>ジュッチュウ</t>
    </rPh>
    <rPh sb="2" eb="4">
      <t>ジンソク</t>
    </rPh>
    <rPh sb="4" eb="6">
      <t>ビョウリ</t>
    </rPh>
    <rPh sb="6" eb="8">
      <t>シンダン</t>
    </rPh>
    <rPh sb="16" eb="18">
      <t>タイオウ</t>
    </rPh>
    <rPh sb="18" eb="20">
      <t>イライ</t>
    </rPh>
    <phoneticPr fontId="11"/>
  </si>
  <si>
    <t>-</t>
  </si>
  <si>
    <t>術後管理体制の一環として、手術部位感染に関するサーベイランスを実施している。</t>
  </si>
  <si>
    <t>厚生労働省院内感染対策サーベイランス事業（ＪＡＮＩＳ）へ登録している。</t>
  </si>
  <si>
    <t>強度変調放射線治療を提供している。</t>
    <phoneticPr fontId="11"/>
  </si>
  <si>
    <t>外来での核医学治療（RI内用療法）を提供している。</t>
    <rPh sb="18" eb="20">
      <t>テイキョウ</t>
    </rPh>
    <phoneticPr fontId="11"/>
  </si>
  <si>
    <t>密封小線源治療について、地域の医療機関と連携し、役割分担している。</t>
  </si>
  <si>
    <t>現行ガイドライン上、出力線量測定頻度は３年に１回以上で可。</t>
    <rPh sb="10" eb="12">
      <t>シュツリョク</t>
    </rPh>
    <rPh sb="12" eb="14">
      <t>センリョウ</t>
    </rPh>
    <rPh sb="14" eb="16">
      <t>ソクテイ</t>
    </rPh>
    <rPh sb="16" eb="18">
      <t>ヒンド</t>
    </rPh>
    <rPh sb="24" eb="26">
      <t>イジョウ</t>
    </rPh>
    <phoneticPr fontId="11"/>
  </si>
  <si>
    <t>免疫関連有害事象を含む有害事象に対して、他診療科や他病院と連携する等して対応している。</t>
    <phoneticPr fontId="11"/>
  </si>
  <si>
    <t>薬物療法のレジメンを審査し、組織的に管理する委員会を設置している。</t>
  </si>
  <si>
    <t>緩和ケアの提供体制</t>
  </si>
  <si>
    <t>がん診療に携わる全ての診療従事者により、全てのがん患者に対し入院、外来を問わず日常診療の定期的な確認項目に組み込むなど頻回に苦痛の把握に努め、必要な緩和ケアの提供を行っている。</t>
  </si>
  <si>
    <t>診断や治療方針の変更時には、ライフステージ、就学・就労、経済状況、家族との関係性等、がん患者とその家族にとって重要な問題について、患者の希望を踏まえて配慮や支援ができるよう努めている。</t>
  </si>
  <si>
    <t>別紙８に詳細を記載してください。</t>
    <rPh sb="0" eb="2">
      <t>ベッシ</t>
    </rPh>
    <rPh sb="4" eb="6">
      <t>ショウサイ</t>
    </rPh>
    <rPh sb="7" eb="9">
      <t>キサイ</t>
    </rPh>
    <phoneticPr fontId="11"/>
  </si>
  <si>
    <t>定期的に病棟ラウンド及びカンファレンスを行い、依頼を受けていないがん患者も含めて苦痛の把握に努めるとともに、適切な症状緩和について協議し、必要に応じて主体的に助言や指導等を行っている。</t>
  </si>
  <si>
    <t>主治医及び看護師、公認心理師等と協働し、適切な支援を実施している。</t>
    <phoneticPr fontId="11"/>
  </si>
  <si>
    <t>患者が必要な緩和ケアを受けられるよう、緩和ケア外来の設置など外来において専門的な緩和ケアを提供できる体制を整備している。</t>
  </si>
  <si>
    <t>別紙５に詳細を記載してください。</t>
    <rPh sb="0" eb="2">
      <t>ベッシ</t>
    </rPh>
    <rPh sb="4" eb="6">
      <t>ショウサイ</t>
    </rPh>
    <rPh sb="7" eb="9">
      <t>キサイ</t>
    </rPh>
    <phoneticPr fontId="11"/>
  </si>
  <si>
    <t>自施設のがん患者に限らず、他施設でがん診療を受けている、または受けていた患者についても受入れを行っている。</t>
  </si>
  <si>
    <t>緩和ケア外来等への患者紹介について、地域の医療機関に対して広報等を行っている。</t>
  </si>
  <si>
    <t>医療用麻薬等の鎮痛薬の初回使用時や用量の増減時には、医師からの説明とともに薬剤師や看護師等により、外来・病棟を問わず医療用麻薬等を自己管理できるよう指導している。</t>
  </si>
  <si>
    <t>その際には、自記式の服薬記録を整備活用している。</t>
  </si>
  <si>
    <t>院内の診療従事者と緩和ケアチームとの連携を以下により確保している。</t>
    <phoneticPr fontId="11"/>
  </si>
  <si>
    <t>緩和ケアチームへがん患者の診療を依頼する手順等、評価された苦痛に対する対応を明確化し、院内の全ての診療従事者に周知するとともに、患者とその家族に緩和ケアに関する診療方針を提示している。</t>
  </si>
  <si>
    <t>緩和ケアの提供体制について緩和ケアチームへ情報を集約するために、がん治療を行う病棟や外来部門に、緩和ケアチームと各部署をつなぐ役割を担うリンクナースなどを配置している。</t>
    <phoneticPr fontId="11"/>
  </si>
  <si>
    <t>リンクナース：医療施設において、各種専門チームや委員会と病棟看護師等をつなぐ役割を持つ看護師をいう。</t>
    <phoneticPr fontId="11"/>
  </si>
  <si>
    <t>患者や家族に対し、必要に応じて、アドバンス・ケア・プランニングを含めた意思決定支援を提供できる体制を整備している。</t>
    <phoneticPr fontId="11"/>
  </si>
  <si>
    <t>アドバンス・ケア・プランニング：人生の最終段階の医療・ケアについて、本人が家族等や医療・ケアチームと事前に繰り返し話し合うプロセスのこと。</t>
    <phoneticPr fontId="11"/>
  </si>
  <si>
    <t>かかりつけ医等の協力・連携を得て、主治医及び看護師が緩和ケアチームと共に、退院後の居宅における緩和ケアに関する療養上必要な説明及び指導を行っている。</t>
  </si>
  <si>
    <t>疼痛緩和のための専門的な治療の提供体制等について、以下の通り確保している。</t>
    <phoneticPr fontId="11"/>
  </si>
  <si>
    <t>別紙７に詳細を記載してください。</t>
    <rPh sb="0" eb="2">
      <t>ベッシ</t>
    </rPh>
    <rPh sb="4" eb="6">
      <t>ショウサイ</t>
    </rPh>
    <rPh sb="7" eb="9">
      <t>キサイ</t>
    </rPh>
    <phoneticPr fontId="11"/>
  </si>
  <si>
    <t>難治性疼痛に対する神経ブロック等について、自施設における麻酔科医等との連携等の対応方針を定めている。</t>
  </si>
  <si>
    <t>自施設で実施が困難なために、外部の医療機関と連携して実施する場合には、その詳細な連携体制を確認している。</t>
  </si>
  <si>
    <t>自施設で実施が可能である。</t>
    <rPh sb="0" eb="1">
      <t>ジ</t>
    </rPh>
    <rPh sb="1" eb="3">
      <t>シセツ</t>
    </rPh>
    <rPh sb="7" eb="9">
      <t>カノウ</t>
    </rPh>
    <phoneticPr fontId="11"/>
  </si>
  <si>
    <t>連携する外部の医療機関に患者を紹介して実施している。</t>
    <rPh sb="0" eb="2">
      <t>レンケイ</t>
    </rPh>
    <rPh sb="4" eb="6">
      <t>ガイブ</t>
    </rPh>
    <rPh sb="7" eb="9">
      <t>イリョウ</t>
    </rPh>
    <rPh sb="9" eb="11">
      <t>キカン</t>
    </rPh>
    <rPh sb="12" eb="14">
      <t>カンジャ</t>
    </rPh>
    <rPh sb="15" eb="17">
      <t>ショウカイ</t>
    </rPh>
    <rPh sb="19" eb="21">
      <t>ジッシ</t>
    </rPh>
    <phoneticPr fontId="11"/>
  </si>
  <si>
    <t>ホームページ等で、神経ブロック等の自施設における実施状況や連携医療機関名等、その実施体制について分かりやすく公表している。</t>
  </si>
  <si>
    <t>緩和的放射線治療を患者に提供できる体制を整備している。</t>
  </si>
  <si>
    <t>自施設の診療従事者に対し、緩和的放射線治療の院内での連携体制について周知していることに加え、連携する医療機関に対し、患者の受入れ等について周知している。</t>
  </si>
  <si>
    <t>ホームページ等で、自施設におけるこれらの実施体制等について分かりやすく公表している。</t>
  </si>
  <si>
    <t>全てのがん患者に対して苦痛の把握と適切な対応がなされるよう緩和ケアに係る診療や相談支援、患者からのＰＲＯ（患者報告アウトカム）、医療用麻薬の処方量など、院内の緩和ケアに係る情報を把握し、検討・改善する場を設置している。</t>
    <phoneticPr fontId="11"/>
  </si>
  <si>
    <t>PRO：自覚症状やＱＯＬに関する対応の評価のために行う患者の主観的な報告をまとめた評価のこと。</t>
    <phoneticPr fontId="11"/>
  </si>
  <si>
    <t>それを踏まえて自施設において組織的な改善策を講じる等、緩和ケアの提供体制の改善に努めている。</t>
  </si>
  <si>
    <t>地域連携の推進体制</t>
  </si>
  <si>
    <t>がん患者の紹介、逆紹介に積極的に取り組むとともに、以下の体制を整備している。</t>
  </si>
  <si>
    <t>緩和ケアの提供に関して、当該がん医療圏内の緩和ケア病棟や在宅緩和ケアが提供できる診療所等のマップやリストを作成する等、患者やその家族に対し常に地域の緩和ケア提供体制について情報提供できる体制を整備している。</t>
  </si>
  <si>
    <t>希少がんに関して、専門家による適切な集学的治療が提供されるよう、他の拠点病院等及び地域の医療機関との連携及び情報提供ができる体制を整備している。</t>
  </si>
  <si>
    <t>高齢のがん患者や障害を持つがん患者について、患者や家族の意思決定支援の体制を整え、地域の医療機関との連携等を図り総合的に支援している。</t>
  </si>
  <si>
    <t>介護施設に入居する高齢者ががんと診断された場合に、介護施設等と治療・緩和ケア・看取り等において連携する体制を整備している。</t>
  </si>
  <si>
    <t>地域の医療機関の医師と診断及び治療に関する相互的な連携協力体制・教育体制を整備している。</t>
  </si>
  <si>
    <t>がん患者に対して、周術期の口腔健康管理や、治療中の副作用・合併症対策、口腔リハビリテーションなど、必要に応じて院内又は地域の歯科医師と連携して対応している。</t>
  </si>
  <si>
    <t>地域連携時には、がん疼痛等の症状が十分に緩和された状態での退院に努め、退院後も在宅診療の主治医等の相談に対応するなど、院内での緩和ケアに関する治療が在宅診療でも継続して実施できる体制を整備している。</t>
  </si>
  <si>
    <t>退院支援に当たっては、主治医、緩和ケアチーム等の連携により療養場所等に関する意思決定支援を行うとともに、必要に応じて地域の在宅診療に携わる医師や訪問看護師等と退院前カンファレンスを実施している。</t>
  </si>
  <si>
    <t>都道府県や地域の患者会等と連携を図り、患者会等の求めに応じてピア・サポートの質の向上に対する支援等に取り組んでいる。</t>
    <phoneticPr fontId="11"/>
  </si>
  <si>
    <t>ピア・サポート：患者・経験者やその家族がピア（仲間）として体験を共有し、共に考えることで、患者や家族等を支援すること。</t>
    <phoneticPr fontId="11"/>
  </si>
  <si>
    <t xml:space="preserve">セカンドオピニオンに関する体制 </t>
  </si>
  <si>
    <t>医師からの診断結果や病状の説明時及び治療方針の決定時等において、すべてのがん患者とその家族に対して、他施設でセカンドオピニオンを受けられることについて説明している。</t>
  </si>
  <si>
    <t>説明の際、心理的な障壁を取り除くことができるよう留意している。</t>
    <rPh sb="0" eb="2">
      <t>セツメイ</t>
    </rPh>
    <phoneticPr fontId="11"/>
  </si>
  <si>
    <t>セカンドオピニオンを提示する場合は、必要に応じてオンラインでの相談を受け付けることができる体制を確保している。</t>
  </si>
  <si>
    <t>それぞれの特性に応じた診療等の提供体制</t>
    <phoneticPr fontId="11"/>
  </si>
  <si>
    <t>小児がん患者で長期フォローアップ中の患者については、小児がん拠点病院や連携する医療機関と情報を共有する体制を整備している。</t>
  </si>
  <si>
    <t>別紙10に詳細を記載してください。</t>
    <rPh sb="0" eb="2">
      <t>ベッシ</t>
    </rPh>
    <rPh sb="5" eb="7">
      <t>ショウサイ</t>
    </rPh>
    <rPh sb="8" eb="10">
      <t>キサイ</t>
    </rPh>
    <phoneticPr fontId="11"/>
  </si>
  <si>
    <t>それらの相談に応じる多職種からなるＡＹＡ世代支援チームを設置している。</t>
    <phoneticPr fontId="11"/>
  </si>
  <si>
    <t>別紙10に詳細を記載してください。</t>
  </si>
  <si>
    <t>高齢者のがんに関して、併存症の治療との両立が図れるよう、関係する診療科と連携する体制を確保している。</t>
  </si>
  <si>
    <t>意思決定能力を含む機能評価を行い、各種ガイドラインに沿って、個別の状況を踏まえた対応をしている。</t>
    <phoneticPr fontId="11"/>
  </si>
  <si>
    <t>高齢のがん患者に関して、必要に応じて高齢者総合機能評価を行っている。</t>
    <rPh sb="5" eb="7">
      <t>カンジャ</t>
    </rPh>
    <rPh sb="8" eb="9">
      <t>カン</t>
    </rPh>
    <rPh sb="12" eb="14">
      <t>ヒツヨウ</t>
    </rPh>
    <rPh sb="15" eb="16">
      <t>オウ</t>
    </rPh>
    <rPh sb="18" eb="21">
      <t>コウレイシャ</t>
    </rPh>
    <rPh sb="21" eb="23">
      <t>ソウゴウ</t>
    </rPh>
    <rPh sb="23" eb="25">
      <t>キノウ</t>
    </rPh>
    <rPh sb="25" eb="27">
      <t>ヒョウカ</t>
    </rPh>
    <rPh sb="28" eb="29">
      <t>オコナ</t>
    </rPh>
    <phoneticPr fontId="11"/>
  </si>
  <si>
    <t>別紙10に詳細を記載してください。</t>
    <phoneticPr fontId="11"/>
  </si>
  <si>
    <t>医療機関としてのＢＣＰを策定している。</t>
    <phoneticPr fontId="11"/>
  </si>
  <si>
    <t>（２）</t>
    <phoneticPr fontId="11"/>
  </si>
  <si>
    <t>診療従事者</t>
  </si>
  <si>
    <t>当該施設で対応可能ながんについて専門的な知識及び技能を有する手術療法に携わる常勤の医師の人数</t>
    <rPh sb="44" eb="46">
      <t>ニンズウ</t>
    </rPh>
    <phoneticPr fontId="11"/>
  </si>
  <si>
    <t>常勤：原則として病院で定めた勤務時間の全てを勤務する者をいう。病院で定めた医師の１週間の勤務時間が、32時間未満の場合は、32時間以上勤務している者を常勤とし、その他は非常勤とする。
※一人以上の配置が必要です。</t>
    <rPh sb="0" eb="2">
      <t>ジョウキン</t>
    </rPh>
    <rPh sb="93" eb="95">
      <t>ヒトリ</t>
    </rPh>
    <rPh sb="95" eb="97">
      <t>イジョウ</t>
    </rPh>
    <rPh sb="98" eb="100">
      <t>ハイチ</t>
    </rPh>
    <rPh sb="101" eb="103">
      <t>ヒツヨウ</t>
    </rPh>
    <phoneticPr fontId="11"/>
  </si>
  <si>
    <t>※一人以上の配置が必要です。</t>
  </si>
  <si>
    <t>リハビリテーションに携わる専門的な知識および技能を有する医師の人数</t>
    <phoneticPr fontId="11"/>
  </si>
  <si>
    <t>※一人以上の配置が必要です。</t>
    <phoneticPr fontId="11"/>
  </si>
  <si>
    <t>専任の薬物療法に携わる専門的な知識及び技能を有する常勤の薬剤師の人数</t>
    <rPh sb="32" eb="34">
      <t>ニンズウ</t>
    </rPh>
    <phoneticPr fontId="11"/>
  </si>
  <si>
    <t>外来化学療法室に配置されている、専従の薬物療法に携わる専門的な知識及び技能を有する常勤の看護師の人数</t>
    <rPh sb="8" eb="10">
      <t>ハイチ</t>
    </rPh>
    <rPh sb="48" eb="50">
      <t>ニンズウ</t>
    </rPh>
    <phoneticPr fontId="11"/>
  </si>
  <si>
    <t>緩和ケアチームに配置されている、専従の緩和ケアに携わる専門的な知識及び技能を有する常勤の看護師の人数</t>
    <rPh sb="8" eb="10">
      <t>ハイチ</t>
    </rPh>
    <rPh sb="48" eb="50">
      <t>ニンズウ</t>
    </rPh>
    <phoneticPr fontId="11"/>
  </si>
  <si>
    <t>緩和ケアチームに配置されている、緩和ケアに携わる専門的な知識及び技能を有する薬剤師の人数　　（他部署との兼任を可とする。）</t>
    <rPh sb="8" eb="10">
      <t>ハイチ</t>
    </rPh>
    <rPh sb="42" eb="44">
      <t>ニンズウ</t>
    </rPh>
    <phoneticPr fontId="11"/>
  </si>
  <si>
    <t>緩和ケアチームに配置されている、相談支援に携わる専門的な知識及び技能を有する者の人数　　（他部署との兼任を可とする。）</t>
    <rPh sb="8" eb="10">
      <t>ハイチ</t>
    </rPh>
    <rPh sb="40" eb="42">
      <t>ニンズウ</t>
    </rPh>
    <phoneticPr fontId="11"/>
  </si>
  <si>
    <t>緩和ケアチームに協力する、公認心理師等の医療心理に携わる専門的な知識及び技能を有する者の人数</t>
    <rPh sb="44" eb="46">
      <t>ニンズウ</t>
    </rPh>
    <phoneticPr fontId="11"/>
  </si>
  <si>
    <t>がんのリハビリテーションに係る業務に携わる専門的な知識および技能を有する理学療法士、作業療法士、言語聴覚士等の人数</t>
    <rPh sb="55" eb="57">
      <t>ニンズウ</t>
    </rPh>
    <phoneticPr fontId="11"/>
  </si>
  <si>
    <t>がんのリハビリテーションに係る業務に携わる専門的な知識および技能を有する理学療法士の人数</t>
    <rPh sb="36" eb="38">
      <t>リガク</t>
    </rPh>
    <rPh sb="38" eb="41">
      <t>リョウホウシ</t>
    </rPh>
    <rPh sb="42" eb="44">
      <t>ニンズウ</t>
    </rPh>
    <phoneticPr fontId="11"/>
  </si>
  <si>
    <t>がんのリハビリテーションに係る業務に携わる専門的な知識および技能を有する作業療法士の人数</t>
    <rPh sb="36" eb="38">
      <t>サギョウ</t>
    </rPh>
    <rPh sb="38" eb="41">
      <t>リョウホウシ</t>
    </rPh>
    <rPh sb="42" eb="44">
      <t>ニンズウ</t>
    </rPh>
    <phoneticPr fontId="11"/>
  </si>
  <si>
    <t>がんのリハビリテーションに係る業務に携わる専門的な知識および技能を有する言語聴覚士の人数</t>
    <rPh sb="36" eb="38">
      <t>ゲンゴ</t>
    </rPh>
    <rPh sb="38" eb="41">
      <t>チョウカクシ</t>
    </rPh>
    <phoneticPr fontId="11"/>
  </si>
  <si>
    <t>（３）</t>
    <phoneticPr fontId="11"/>
  </si>
  <si>
    <t>その他の環境整備等</t>
    <phoneticPr fontId="11"/>
  </si>
  <si>
    <t>患者とその家族が利用可能なインターネット環境を整備している。</t>
  </si>
  <si>
    <t>別紙９に詳細を記載してください。</t>
    <rPh sb="4" eb="6">
      <t>ショウサイ</t>
    </rPh>
    <phoneticPr fontId="11"/>
  </si>
  <si>
    <t>集学的治療等の内容や治療前後の生活における注意点等に関して、冊子や視聴覚教材等を用いてがん患者及びその家族が自主的に確認できる環境を整備している。</t>
    <phoneticPr fontId="11"/>
  </si>
  <si>
    <t>その冊子や視聴覚教材等はオンラインでも確認できる。</t>
    <phoneticPr fontId="11"/>
  </si>
  <si>
    <t>がん治療に伴う外見の変化について、がん患者及びその家族に対する説明やアピアランスケアに関する情報提供・相談に応じられる体制を整備している。</t>
  </si>
  <si>
    <t>がん患者の自殺リスクに対し、院内で共通したフローを使用し、対応方法や関係機関との連携について明確にしている。</t>
    <phoneticPr fontId="11"/>
  </si>
  <si>
    <t>別紙14に詳細を記載してください。</t>
    <rPh sb="0" eb="2">
      <t>ベッシ</t>
    </rPh>
    <rPh sb="5" eb="7">
      <t>ショウサイ</t>
    </rPh>
    <rPh sb="8" eb="10">
      <t>キサイ</t>
    </rPh>
    <phoneticPr fontId="11"/>
  </si>
  <si>
    <t>自施設に精神科、心療内科等がある。</t>
    <phoneticPr fontId="11"/>
  </si>
  <si>
    <t>自施設でがん患者の自殺リスクに対応できる。</t>
    <rPh sb="0" eb="1">
      <t>ジ</t>
    </rPh>
    <rPh sb="1" eb="3">
      <t>シセツ</t>
    </rPh>
    <rPh sb="6" eb="8">
      <t>カンジャ</t>
    </rPh>
    <rPh sb="9" eb="11">
      <t>ジサツ</t>
    </rPh>
    <rPh sb="15" eb="17">
      <t>タイオウ</t>
    </rPh>
    <phoneticPr fontId="11"/>
  </si>
  <si>
    <t>自施設に精神科、心療内科等がない場合は、地域の医療機関と連携体制を確保している。</t>
    <phoneticPr fontId="11"/>
  </si>
  <si>
    <t>診療実績</t>
    <rPh sb="0" eb="2">
      <t>シンリョウ</t>
    </rPh>
    <rPh sb="2" eb="4">
      <t>ジッセキ</t>
    </rPh>
    <phoneticPr fontId="11"/>
  </si>
  <si>
    <t>計上方法：入院、外来は問わない自施設初回治療分。症例区分20および30の数をいう。</t>
    <phoneticPr fontId="11"/>
  </si>
  <si>
    <t>計上方法：医科診療報酬点数表第２章第 10 部に掲げる悪性腫瘍手術をいう。（病理診断により悪性腫瘍であることが確認された場合に限る。）なお、内視鏡的切除も含む。</t>
    <rPh sb="0" eb="2">
      <t>ケイジョウ</t>
    </rPh>
    <rPh sb="2" eb="4">
      <t>ホウホウ</t>
    </rPh>
    <rPh sb="5" eb="7">
      <t>イカ</t>
    </rPh>
    <rPh sb="7" eb="9">
      <t>シンリョウ</t>
    </rPh>
    <rPh sb="9" eb="11">
      <t>ホウシュウ</t>
    </rPh>
    <phoneticPr fontId="11"/>
  </si>
  <si>
    <t>計上方法：患者数については同一入院期間内であれば複数回介入しても1人として計上する。</t>
    <rPh sb="0" eb="2">
      <t>ケイジョウ</t>
    </rPh>
    <rPh sb="2" eb="4">
      <t>ホウホウ</t>
    </rPh>
    <phoneticPr fontId="11"/>
  </si>
  <si>
    <t>当該がん医療圏に居住するがん患者の診療実績の割合（％）</t>
    <rPh sb="17" eb="19">
      <t>シンリョウ</t>
    </rPh>
    <rPh sb="19" eb="21">
      <t>ジッセキ</t>
    </rPh>
    <rPh sb="22" eb="24">
      <t>ワリアイ</t>
    </rPh>
    <phoneticPr fontId="11"/>
  </si>
  <si>
    <t>右隣シート「(参考)診療割合算出表」を適宜ご参照ください。</t>
    <rPh sb="0" eb="2">
      <t>ミギドナリ</t>
    </rPh>
    <rPh sb="7" eb="9">
      <t>サンコウ</t>
    </rPh>
    <rPh sb="10" eb="12">
      <t>シンリョウ</t>
    </rPh>
    <rPh sb="12" eb="14">
      <t>ワリアイ</t>
    </rPh>
    <rPh sb="14" eb="16">
      <t>サンシュツ</t>
    </rPh>
    <rPh sb="16" eb="17">
      <t>ヒョウ</t>
    </rPh>
    <rPh sb="19" eb="21">
      <t>テキギ</t>
    </rPh>
    <rPh sb="22" eb="24">
      <t>サンショウ</t>
    </rPh>
    <phoneticPr fontId="11"/>
  </si>
  <si>
    <t>人材育成等</t>
    <phoneticPr fontId="11"/>
  </si>
  <si>
    <t>（１）</t>
  </si>
  <si>
    <t>特に、診療の質を高めるために必要な、各種学会が認定する資格等の取得についても積極的に支援している。</t>
  </si>
  <si>
    <t>広告可能な資格を有する者のがん診療への配置状況について積極的に公表している。</t>
    <phoneticPr fontId="11"/>
  </si>
  <si>
    <t>（２）</t>
  </si>
  <si>
    <t>病院長は、自施設においてがん医療に携わる専門的な知識及び技能を有する医師等の専門性及び活動実績等を定期的に評価し、当該医師等がその専門性を十分に発揮できる体制を整備している。</t>
  </si>
  <si>
    <t>（３）</t>
  </si>
  <si>
    <t>受講率を現況報告において以下の通り報告する。</t>
    <rPh sb="12" eb="14">
      <t>イカ</t>
    </rPh>
    <rPh sb="15" eb="16">
      <t>トオ</t>
    </rPh>
    <phoneticPr fontId="11"/>
  </si>
  <si>
    <t>うち当該研修会修了者数</t>
  </si>
  <si>
    <t>受講率（％）</t>
    <phoneticPr fontId="11"/>
  </si>
  <si>
    <t>１年以上自施設に所属するがん診療に携わる医師・歯科医師の人数（初期臨床研修医を除く）</t>
    <rPh sb="31" eb="33">
      <t>ショキ</t>
    </rPh>
    <phoneticPr fontId="11"/>
  </si>
  <si>
    <t>医師・歯科医師と協働し、緩和ケアに従事するその他の診療従事者についても受講を促している。</t>
    <phoneticPr fontId="11"/>
  </si>
  <si>
    <t>研修修了者について、患者とその家族に対してわかりやすく情報提供している。</t>
    <rPh sb="29" eb="31">
      <t>テイキョウ</t>
    </rPh>
    <phoneticPr fontId="11"/>
  </si>
  <si>
    <t>（４）</t>
  </si>
  <si>
    <t>連携する地域の医療施設におけるがん診療に携わる医師に対して、緩和ケアに関する研修の受講勧奨を行っている。</t>
  </si>
  <si>
    <t>（５）</t>
  </si>
  <si>
    <t>（６）</t>
  </si>
  <si>
    <t>自施設の診療従事者等に、がん対策の目的や意義、がん患者やその家族が利用できる制度や関係機関との連携体制、自施設で提供している診療・患者支援の体制について学ぶ機会を年１回以上確保している。</t>
  </si>
  <si>
    <t>自施設のがん診療に携わる全ての診療従事者が受講している。</t>
    <phoneticPr fontId="11"/>
  </si>
  <si>
    <t>（７）</t>
  </si>
  <si>
    <t>院内の看護師を対象として、がん看護に関する総合的な研修を定期的に実施している。</t>
  </si>
  <si>
    <t>他の診療従事者についても、各々の専門に応じた研修を定期的に実施するまたは、他の施設等で実施されている研修に参加させている。</t>
    <phoneticPr fontId="11"/>
  </si>
  <si>
    <t>（８）</t>
  </si>
  <si>
    <t>医科歯科連携による口腔健康管理を推進するために、歯科医師等を対象とするがん患者の口腔健康管理等の研修の実施に協力している。</t>
  </si>
  <si>
    <t>相談支援及び情報の収集提供</t>
    <phoneticPr fontId="11"/>
  </si>
  <si>
    <t>がん相談支援センター</t>
  </si>
  <si>
    <t>別紙11に詳細を記載してください。</t>
    <rPh sb="0" eb="2">
      <t>ベッシ</t>
    </rPh>
    <rPh sb="5" eb="7">
      <t>ショウサイ</t>
    </rPh>
    <rPh sb="8" eb="10">
      <t>キサイ</t>
    </rPh>
    <phoneticPr fontId="11"/>
  </si>
  <si>
    <t>必要に応じてオンラインでの相談を受け付けるなど、情報通信技術等も活用している。</t>
  </si>
  <si>
    <t>コミュニケーションに配慮が必要な者や、日本語を母国語としていない者等への配慮を適切に実施できる体制を確保している。</t>
    <phoneticPr fontId="11"/>
  </si>
  <si>
    <t>情報取得や意思疎通に配慮が必要な者に対するマニュアルを作成している</t>
    <phoneticPr fontId="11"/>
  </si>
  <si>
    <t>相談支援に携わる者は、対応の質の向上のために、がん相談支援センター相談員研修等により定期的な知識の更新に努めている。</t>
  </si>
  <si>
    <t>別紙12に詳細を記載してください。</t>
    <rPh sb="0" eb="2">
      <t>ベッシ</t>
    </rPh>
    <rPh sb="5" eb="7">
      <t>ショウサイ</t>
    </rPh>
    <rPh sb="8" eb="10">
      <t>キサイ</t>
    </rPh>
    <phoneticPr fontId="11"/>
  </si>
  <si>
    <t>別紙14に詳細を記載してください。</t>
    <phoneticPr fontId="11"/>
  </si>
  <si>
    <t>がん相談支援センターについて周知するため、以下の体制を整備している。</t>
  </si>
  <si>
    <t>外来初診時から治療開始までを目処に、がん患者及びその家族が必ず一度はがん相談支援センターを訪問（必ずしも具体的な相談を伴わない、場所等の確認も含む）することができる体制を整備している。</t>
    <phoneticPr fontId="11"/>
  </si>
  <si>
    <t>別紙13に具体的な取り組みを記載してください。</t>
    <rPh sb="0" eb="2">
      <t>ベッシ</t>
    </rPh>
    <rPh sb="5" eb="8">
      <t>グタイテキ</t>
    </rPh>
    <rPh sb="9" eb="10">
      <t>ト</t>
    </rPh>
    <rPh sb="11" eb="12">
      <t>ク</t>
    </rPh>
    <rPh sb="14" eb="16">
      <t>キサイ</t>
    </rPh>
    <phoneticPr fontId="11"/>
  </si>
  <si>
    <t>院内の見やすい場所にがん相談支援センターについて分かりやすく掲示している。</t>
  </si>
  <si>
    <t>地域の住民や医療・在宅・介護福祉等の関係機関に対し、がん相談支援センターに関する広報を行っている。</t>
  </si>
  <si>
    <t>自施設に通院していない者からの相談にも対応している。</t>
    <phoneticPr fontId="11"/>
  </si>
  <si>
    <t>がん相談支援センターを初めて訪れた者の数を把握し、認知度の継続的な改善に努めている。</t>
  </si>
  <si>
    <t>がん相談支援センターの業務内容について、相談者からフィードバックを得る体制を整備している。</t>
  </si>
  <si>
    <t>患者からの相談に対し、必要に応じて速やかに院内の診療従事者が対応できるよう、病院長もしくはそれに準じる者が統括するなど、がん相談支援センターと院内の診療従事者が協働する体制を整備している。</t>
  </si>
  <si>
    <t>その際には、一定の研修を受けたピア・サポーターを活用する、もしくは十分な経験を持つ患者団体等と連携して実施するよう努めている。</t>
    <phoneticPr fontId="11"/>
  </si>
  <si>
    <t>オンライン環境でも開催できる。</t>
    <phoneticPr fontId="11"/>
  </si>
  <si>
    <t>院内がん登録</t>
  </si>
  <si>
    <t>がん登録等の推進に関する法律（平成25年法律第111号）第44条第１項の規定に基づき定められた、院内がん登録の実施に係る指針（平成27年厚生労働省告示第470号）に即して院内がん登録を実施している。</t>
  </si>
  <si>
    <t>毎年、最新の登録情報や予後を含めた情報を国立がん研究センターに提供している。</t>
  </si>
  <si>
    <t>情報提供・普及啓発</t>
  </si>
  <si>
    <t>自施設で対応できるがんについて、提供可能な診療内容を病院ホームページ等でわかりやすく広報している。</t>
  </si>
  <si>
    <t>希少がんへの治療及び支援を自施設もしくは連携する施設への紹介等で提供できる。</t>
    <rPh sb="0" eb="2">
      <t>キショウ</t>
    </rPh>
    <rPh sb="6" eb="8">
      <t>チリョウ</t>
    </rPh>
    <rPh sb="8" eb="9">
      <t>オヨ</t>
    </rPh>
    <rPh sb="10" eb="12">
      <t>シエン</t>
    </rPh>
    <rPh sb="13" eb="14">
      <t>ジ</t>
    </rPh>
    <rPh sb="14" eb="16">
      <t>シセツ</t>
    </rPh>
    <rPh sb="20" eb="22">
      <t>レンケイ</t>
    </rPh>
    <rPh sb="24" eb="26">
      <t>シセツ</t>
    </rPh>
    <rPh sb="28" eb="30">
      <t>ショウカイ</t>
    </rPh>
    <rPh sb="30" eb="31">
      <t>ナド</t>
    </rPh>
    <rPh sb="32" eb="34">
      <t>テイキョウ</t>
    </rPh>
    <phoneticPr fontId="11"/>
  </si>
  <si>
    <t>小児がんへの治療及び支援を自施設もしくは連携する施設への紹介等で提供できる。</t>
    <phoneticPr fontId="11"/>
  </si>
  <si>
    <t>AYA世代のがんへの治療及び支援を自施設もしくは連携する施設への紹介等で提供できる。</t>
    <rPh sb="3" eb="5">
      <t>セダイ</t>
    </rPh>
    <phoneticPr fontId="11"/>
  </si>
  <si>
    <t>がんゲノム医療への治療及び支援を自施設もしくは連携する施設への紹介等で提供できる。</t>
    <rPh sb="5" eb="7">
      <t>イリョウ</t>
    </rPh>
    <phoneticPr fontId="11"/>
  </si>
  <si>
    <t>大規模災害や感染症の流行などにより自院の診療状況に変化が生じた場合には、速やかに情報公開をするよう努めている。</t>
    <phoneticPr fontId="11"/>
  </si>
  <si>
    <t>当該がん医療圏内のがん診療に関する情報について、病院ホームページ等でわかりやすく広報している。</t>
  </si>
  <si>
    <t>地域を対象として、緩和ケアやがん教育、患者向け・一般向けのガイドラインの活用法等に関する普及啓発に努めている。</t>
    <phoneticPr fontId="11"/>
  </si>
  <si>
    <t>参加中の治験についてその対象であるがんの種類及び薬剤名等を広報している。</t>
  </si>
  <si>
    <t>患者に対して治験も含めた医薬品等の臨床研究、先進医療、患者申出療養等に関する適切な情報提供を行うとともに、必要に応じて適切な医療機関に紹介している。</t>
  </si>
  <si>
    <t>別紙17に詳細を記載してください。</t>
    <rPh sb="0" eb="2">
      <t>ベッシ</t>
    </rPh>
    <rPh sb="5" eb="7">
      <t>ショウサイ</t>
    </rPh>
    <rPh sb="8" eb="10">
      <t>キサイ</t>
    </rPh>
    <phoneticPr fontId="11"/>
  </si>
  <si>
    <t>がん教育について、当該がん医療圏における学校や職域より依頼があった際には、外部講師として診療従事者を派遣し、がんに関する正しい知識の普及啓発に努めている。</t>
  </si>
  <si>
    <t>がん教育の実施に当たっては、児童生徒が当事者である場合や、身近にがん患者を持つ場合等があることを踏まえ、対象者へ十分な配慮を行っている。</t>
    <phoneticPr fontId="11"/>
  </si>
  <si>
    <t>臨床研究及び調査研究</t>
    <phoneticPr fontId="11"/>
  </si>
  <si>
    <t>政策的公衆衛生的に必要性の高い調査研究に協力している。</t>
  </si>
  <si>
    <t>治験を含む医薬品等の臨床研究を行う場合は、臨床研究コーディネーター（ＣＲＣ）を配置すること。</t>
    <phoneticPr fontId="11"/>
  </si>
  <si>
    <t>委託も可</t>
    <rPh sb="0" eb="2">
      <t>イタク</t>
    </rPh>
    <rPh sb="3" eb="4">
      <t>カ</t>
    </rPh>
    <phoneticPr fontId="11"/>
  </si>
  <si>
    <t>治験を含む医薬品等の臨床研究を行っている。</t>
  </si>
  <si>
    <t>臨床研究コーディネーターを配置している。</t>
    <rPh sb="0" eb="2">
      <t>リンショウ</t>
    </rPh>
    <rPh sb="2" eb="4">
      <t>ケンキュウ</t>
    </rPh>
    <rPh sb="13" eb="15">
      <t>ハイチ</t>
    </rPh>
    <phoneticPr fontId="11"/>
  </si>
  <si>
    <t>臨床研究コーディネーターとして勤務している者の人数</t>
    <rPh sb="15" eb="17">
      <t>キンム</t>
    </rPh>
    <rPh sb="21" eb="22">
      <t>モノ</t>
    </rPh>
    <rPh sb="23" eb="25">
      <t>ニンズウ</t>
    </rPh>
    <phoneticPr fontId="11"/>
  </si>
  <si>
    <t>治験を除く医薬品等の臨床研究を行う場合は、臨床研究法に則った体制を整備すること。</t>
    <phoneticPr fontId="11"/>
  </si>
  <si>
    <t>治験を除く医薬品等の臨床研究を行っている。</t>
    <phoneticPr fontId="11"/>
  </si>
  <si>
    <t>臨床研究法に則った体制を整備している。</t>
    <phoneticPr fontId="11"/>
  </si>
  <si>
    <t>医療の質の改善の取組及び安全管理</t>
  </si>
  <si>
    <t>自施設の診療機能や診療実績、地域連携に関する実績や活動状況の他、がん患者の療養生活の質について把握・評価し、課題認識を院内の関係者で共有した上で、組織的な改善策を講じている。</t>
  </si>
  <si>
    <t>その際にはQuality Indicatorを利用するなどして、ＰＤＣＡサイクルが確保できるよう工夫をしている。</t>
  </si>
  <si>
    <t>医療法等に基づく医療安全にかかる適切な体制を確保している。</t>
  </si>
  <si>
    <t>日本医療機能評価機構の審査等の第三者による評価を受けている。</t>
  </si>
  <si>
    <t>カ</t>
    <phoneticPr fontId="11"/>
  </si>
  <si>
    <t>専任：専任とは当該診療の実施を専ら担当していることをいう。この場合において、「専ら担当している」とは、その他診療を兼任していても差し支えないものとする。ただし、その就業時間の少なくとも５割以上、当該診療に従事している必要があるものとする。
※一人以上の配置が必要です。</t>
    <phoneticPr fontId="11"/>
  </si>
  <si>
    <t>緩和ケアチームに配置されている、精神症状の緩和に携わる専門的な知識及び技能を有する医師の人数</t>
    <rPh sb="8" eb="10">
      <t>ハイチ</t>
    </rPh>
    <rPh sb="44" eb="46">
      <t>ニンズウ</t>
    </rPh>
    <phoneticPr fontId="11"/>
  </si>
  <si>
    <t>「当該がん医療圏に居住するがん患者のうち、２割程度について診療実績があること」の算出方法</t>
    <rPh sb="1" eb="3">
      <t>トウガイ</t>
    </rPh>
    <rPh sb="5" eb="8">
      <t>イリョウケン</t>
    </rPh>
    <rPh sb="9" eb="11">
      <t>キョジュウ</t>
    </rPh>
    <rPh sb="15" eb="17">
      <t>カンジャ</t>
    </rPh>
    <rPh sb="22" eb="23">
      <t>ワリ</t>
    </rPh>
    <rPh sb="23" eb="25">
      <t>テイド</t>
    </rPh>
    <rPh sb="29" eb="31">
      <t>シンリョウ</t>
    </rPh>
    <rPh sb="31" eb="33">
      <t>ジッセキ</t>
    </rPh>
    <rPh sb="40" eb="42">
      <t>サンシュツ</t>
    </rPh>
    <rPh sb="42" eb="44">
      <t>ホウホウ</t>
    </rPh>
    <phoneticPr fontId="11"/>
  </si>
  <si>
    <t>１．がん医療圏と二次医療圏が一致している場合</t>
    <rPh sb="4" eb="7">
      <t>イリョウケン</t>
    </rPh>
    <rPh sb="8" eb="10">
      <t>ニジ</t>
    </rPh>
    <rPh sb="10" eb="13">
      <t>イリョウケン</t>
    </rPh>
    <rPh sb="14" eb="16">
      <t>イッチ</t>
    </rPh>
    <rPh sb="20" eb="22">
      <t>バアイ</t>
    </rPh>
    <phoneticPr fontId="11"/>
  </si>
  <si>
    <t>②'</t>
    <phoneticPr fontId="11"/>
  </si>
  <si>
    <t>②の数値に12をかけたもの（年単位への修正）</t>
    <rPh sb="2" eb="4">
      <t>スウチ</t>
    </rPh>
    <rPh sb="14" eb="17">
      <t>ネンタンイ</t>
    </rPh>
    <rPh sb="19" eb="21">
      <t>シュウセイ</t>
    </rPh>
    <phoneticPr fontId="11"/>
  </si>
  <si>
    <t>A.</t>
    <phoneticPr fontId="11"/>
  </si>
  <si>
    <t>①／②'</t>
    <phoneticPr fontId="11"/>
  </si>
  <si>
    <r>
      <t>様式4（機能別）の該当指定要件のA</t>
    </r>
    <r>
      <rPr>
        <b/>
        <u/>
        <sz val="14"/>
        <rFont val="ＭＳ Ｐゴシック"/>
        <family val="3"/>
        <charset val="128"/>
      </rPr>
      <t>のうち満たしていない項目について</t>
    </r>
    <rPh sb="0" eb="2">
      <t>ヨウシキ</t>
    </rPh>
    <rPh sb="4" eb="6">
      <t>キノウ</t>
    </rPh>
    <rPh sb="6" eb="7">
      <t>ベツ</t>
    </rPh>
    <rPh sb="9" eb="11">
      <t>ガイトウ</t>
    </rPh>
    <rPh sb="11" eb="15">
      <t>シテイヨウケン</t>
    </rPh>
    <rPh sb="20" eb="21">
      <t>ミ</t>
    </rPh>
    <rPh sb="27" eb="29">
      <t>コウモク</t>
    </rPh>
    <phoneticPr fontId="10"/>
  </si>
  <si>
    <t>記載の有無：入力済／未入力／不要</t>
    <rPh sb="0" eb="2">
      <t>キサイ</t>
    </rPh>
    <rPh sb="3" eb="5">
      <t>ウム</t>
    </rPh>
    <rPh sb="6" eb="8">
      <t>ニュウリョク</t>
    </rPh>
    <rPh sb="8" eb="9">
      <t>ス</t>
    </rPh>
    <rPh sb="10" eb="13">
      <t>ミニュウリョク</t>
    </rPh>
    <phoneticPr fontId="11"/>
  </si>
  <si>
    <t>病院名：</t>
    <rPh sb="0" eb="2">
      <t>ビョウイン</t>
    </rPh>
    <rPh sb="2" eb="3">
      <t>メイ</t>
    </rPh>
    <phoneticPr fontId="11"/>
  </si>
  <si>
    <t>通し番号</t>
    <rPh sb="0" eb="1">
      <t>トオ</t>
    </rPh>
    <rPh sb="2" eb="4">
      <t>バンゴウ</t>
    </rPh>
    <phoneticPr fontId="11"/>
  </si>
  <si>
    <t>現状の説明</t>
    <rPh sb="0" eb="2">
      <t>ゲンジョウ</t>
    </rPh>
    <rPh sb="3" eb="5">
      <t>セツメイ</t>
    </rPh>
    <phoneticPr fontId="11"/>
  </si>
  <si>
    <t>充足見込み時期</t>
    <rPh sb="0" eb="2">
      <t>ジュウソク</t>
    </rPh>
    <rPh sb="2" eb="4">
      <t>ミコ</t>
    </rPh>
    <rPh sb="5" eb="7">
      <t>ジキ</t>
    </rPh>
    <phoneticPr fontId="11"/>
  </si>
  <si>
    <t>例</t>
    <rPh sb="0" eb="1">
      <t>レイ</t>
    </rPh>
    <phoneticPr fontId="11"/>
  </si>
  <si>
    <t>記載の有無：入力済／未入力</t>
    <rPh sb="0" eb="2">
      <t>キサイ</t>
    </rPh>
    <rPh sb="3" eb="5">
      <t>ウム</t>
    </rPh>
    <rPh sb="6" eb="8">
      <t>ニュウリョク</t>
    </rPh>
    <rPh sb="8" eb="9">
      <t>ス</t>
    </rPh>
    <rPh sb="10" eb="11">
      <t>ミ</t>
    </rPh>
    <rPh sb="11" eb="13">
      <t>ニュウリョク</t>
    </rPh>
    <phoneticPr fontId="11"/>
  </si>
  <si>
    <t>病院名：</t>
    <rPh sb="0" eb="2">
      <t>ビョウイン</t>
    </rPh>
    <rPh sb="2" eb="3">
      <t>メイ</t>
    </rPh>
    <phoneticPr fontId="10"/>
  </si>
  <si>
    <t>注１</t>
    <rPh sb="0" eb="1">
      <t>チュウ</t>
    </rPh>
    <phoneticPr fontId="66"/>
  </si>
  <si>
    <t>専門（◎）＝当該がんを特に専門とする医師がおり、当該がんの患者を積極的に集めている</t>
    <phoneticPr fontId="66"/>
  </si>
  <si>
    <t>対応可（○）＝当該がんの標準的な診断/治療が可能</t>
    <phoneticPr fontId="66"/>
  </si>
  <si>
    <t>他施設へ紹介（△）：他の施設に紹介することで対応している</t>
    <phoneticPr fontId="66"/>
  </si>
  <si>
    <t>注２</t>
    <rPh sb="0" eb="1">
      <t>チュウ</t>
    </rPh>
    <phoneticPr fontId="66"/>
  </si>
  <si>
    <t>臨床試験＝治験であればⅠ～Ⅲ相いずれでもよい。</t>
    <rPh sb="5" eb="7">
      <t>チケン</t>
    </rPh>
    <phoneticPr fontId="66"/>
  </si>
  <si>
    <t>↓記載必須</t>
    <rPh sb="1" eb="3">
      <t>キサイ</t>
    </rPh>
    <rPh sb="3" eb="5">
      <t>ヒッス</t>
    </rPh>
    <phoneticPr fontId="66"/>
  </si>
  <si>
    <t>専門◎／対応可〇／他施設へ紹介△（注１）</t>
    <rPh sb="0" eb="2">
      <t>センモン</t>
    </rPh>
    <rPh sb="4" eb="6">
      <t>タイオウ</t>
    </rPh>
    <rPh sb="6" eb="7">
      <t>カ</t>
    </rPh>
    <rPh sb="9" eb="10">
      <t>タ</t>
    </rPh>
    <rPh sb="10" eb="12">
      <t>シセツ</t>
    </rPh>
    <rPh sb="13" eb="15">
      <t>ショウカイ</t>
    </rPh>
    <rPh sb="17" eb="18">
      <t>チュウ</t>
    </rPh>
    <phoneticPr fontId="66"/>
  </si>
  <si>
    <t>臨床試験（注２）の実績の有無</t>
    <rPh sb="0" eb="2">
      <t>リンショウ</t>
    </rPh>
    <rPh sb="2" eb="4">
      <t>シケン</t>
    </rPh>
    <rPh sb="5" eb="6">
      <t>チュウ</t>
    </rPh>
    <rPh sb="9" eb="11">
      <t>ジッセキ</t>
    </rPh>
    <rPh sb="12" eb="14">
      <t>ウム</t>
    </rPh>
    <phoneticPr fontId="66"/>
  </si>
  <si>
    <t>治療開始数</t>
    <rPh sb="0" eb="2">
      <t>チリョウ</t>
    </rPh>
    <rPh sb="2" eb="4">
      <t>カイシ</t>
    </rPh>
    <rPh sb="4" eb="5">
      <t>スウ</t>
    </rPh>
    <phoneticPr fontId="66"/>
  </si>
  <si>
    <t>担当診療科
（複数記載可）</t>
    <rPh sb="0" eb="2">
      <t>タントウ</t>
    </rPh>
    <rPh sb="9" eb="11">
      <t>キサイ</t>
    </rPh>
    <phoneticPr fontId="66"/>
  </si>
  <si>
    <t>備考</t>
    <rPh sb="0" eb="2">
      <t>ビコウ</t>
    </rPh>
    <phoneticPr fontId="66"/>
  </si>
  <si>
    <t>成人（15歳以上）</t>
    <rPh sb="0" eb="2">
      <t>セイジン</t>
    </rPh>
    <rPh sb="5" eb="6">
      <t>サイ</t>
    </rPh>
    <rPh sb="6" eb="8">
      <t>イジョウ</t>
    </rPh>
    <phoneticPr fontId="66"/>
  </si>
  <si>
    <t>診断
(生検等)</t>
    <rPh sb="0" eb="1">
      <t>コトワ</t>
    </rPh>
    <rPh sb="4" eb="6">
      <t>セイケン</t>
    </rPh>
    <rPh sb="6" eb="7">
      <t>ナド</t>
    </rPh>
    <phoneticPr fontId="66"/>
  </si>
  <si>
    <t>初発例への治療</t>
    <rPh sb="0" eb="2">
      <t>ショハツ</t>
    </rPh>
    <rPh sb="2" eb="3">
      <t>レイ</t>
    </rPh>
    <rPh sb="5" eb="7">
      <t>チリョウ</t>
    </rPh>
    <phoneticPr fontId="11"/>
  </si>
  <si>
    <t>再発例
への治療</t>
    <phoneticPr fontId="11"/>
  </si>
  <si>
    <t>手術</t>
    <rPh sb="0" eb="2">
      <t>シュジュツ</t>
    </rPh>
    <phoneticPr fontId="66"/>
  </si>
  <si>
    <t>放射線</t>
    <rPh sb="0" eb="3">
      <t>ホウシャセン</t>
    </rPh>
    <phoneticPr fontId="66"/>
  </si>
  <si>
    <t>薬物療法</t>
    <rPh sb="0" eb="2">
      <t>ヤクブツ</t>
    </rPh>
    <rPh sb="2" eb="4">
      <t>リョウホウ</t>
    </rPh>
    <phoneticPr fontId="66"/>
  </si>
  <si>
    <t>公開の窓口・特記事項など</t>
    <rPh sb="0" eb="2">
      <t>コウカイ</t>
    </rPh>
    <rPh sb="3" eb="5">
      <t>マドグチ</t>
    </rPh>
    <phoneticPr fontId="66"/>
  </si>
  <si>
    <t>脳腫瘍（リンパ腫以外）</t>
    <rPh sb="0" eb="3">
      <t>ノウシュヨウ</t>
    </rPh>
    <rPh sb="7" eb="8">
      <t>シュ</t>
    </rPh>
    <rPh sb="8" eb="10">
      <t>イガイ</t>
    </rPh>
    <phoneticPr fontId="66"/>
  </si>
  <si>
    <t>（良悪性を別に集計表示）</t>
    <rPh sb="1" eb="4">
      <t>リョウアクセイ</t>
    </rPh>
    <rPh sb="5" eb="6">
      <t>ベツ</t>
    </rPh>
    <rPh sb="7" eb="9">
      <t>シュウケイ</t>
    </rPh>
    <rPh sb="9" eb="11">
      <t>ヒョウジ</t>
    </rPh>
    <phoneticPr fontId="66"/>
  </si>
  <si>
    <t>脳腫瘍（リンパ腫）</t>
    <rPh sb="0" eb="3">
      <t>ノウシュヨウ</t>
    </rPh>
    <phoneticPr fontId="66"/>
  </si>
  <si>
    <t>脊髄腫瘍</t>
    <rPh sb="0" eb="2">
      <t>セキズイ</t>
    </rPh>
    <rPh sb="2" eb="4">
      <t>シュヨウ</t>
    </rPh>
    <phoneticPr fontId="66"/>
  </si>
  <si>
    <t>眼腫瘍（眼瞼以外）</t>
    <rPh sb="0" eb="1">
      <t>ガン</t>
    </rPh>
    <rPh sb="1" eb="3">
      <t>シュヨウ</t>
    </rPh>
    <rPh sb="4" eb="6">
      <t>ガンケン</t>
    </rPh>
    <rPh sb="6" eb="8">
      <t>イガイ</t>
    </rPh>
    <phoneticPr fontId="66"/>
  </si>
  <si>
    <t>鼻腔・副鼻腔がん</t>
    <rPh sb="0" eb="2">
      <t>ビクウ</t>
    </rPh>
    <rPh sb="3" eb="6">
      <t>フクビクウ</t>
    </rPh>
    <phoneticPr fontId="66"/>
  </si>
  <si>
    <t>口腔がん</t>
    <rPh sb="0" eb="2">
      <t>コウクウ</t>
    </rPh>
    <phoneticPr fontId="66"/>
  </si>
  <si>
    <t>咽頭がん（上・中・下）</t>
    <rPh sb="0" eb="2">
      <t>イントウ</t>
    </rPh>
    <phoneticPr fontId="66"/>
  </si>
  <si>
    <t>（上・中・下咽頭を別に集計表示）</t>
    <rPh sb="1" eb="2">
      <t>ジョウ</t>
    </rPh>
    <rPh sb="3" eb="4">
      <t>チュウ</t>
    </rPh>
    <rPh sb="5" eb="6">
      <t>カ</t>
    </rPh>
    <rPh sb="6" eb="8">
      <t>イントウ</t>
    </rPh>
    <rPh sb="9" eb="10">
      <t>ベツ</t>
    </rPh>
    <rPh sb="11" eb="13">
      <t>シュウケイ</t>
    </rPh>
    <rPh sb="13" eb="15">
      <t>ヒョウジ</t>
    </rPh>
    <phoneticPr fontId="66"/>
  </si>
  <si>
    <t>喉頭がん</t>
    <rPh sb="0" eb="2">
      <t>コウトウ</t>
    </rPh>
    <phoneticPr fontId="66"/>
  </si>
  <si>
    <t>唾液腺がん</t>
    <rPh sb="0" eb="3">
      <t>ダエキセン</t>
    </rPh>
    <phoneticPr fontId="66"/>
  </si>
  <si>
    <t>外耳道がん</t>
    <rPh sb="0" eb="3">
      <t>ガイジドウ</t>
    </rPh>
    <phoneticPr fontId="66"/>
  </si>
  <si>
    <t>頭頚部肉腫</t>
    <rPh sb="0" eb="3">
      <t>トウケイブ</t>
    </rPh>
    <rPh sb="3" eb="5">
      <t>ニクシュ</t>
    </rPh>
    <phoneticPr fontId="66"/>
  </si>
  <si>
    <t>甲状腺がん</t>
    <rPh sb="0" eb="3">
      <t>コウジョウセン</t>
    </rPh>
    <phoneticPr fontId="66"/>
  </si>
  <si>
    <t>乳がん</t>
    <rPh sb="0" eb="1">
      <t>ニュウ</t>
    </rPh>
    <phoneticPr fontId="66"/>
  </si>
  <si>
    <t>気管がん</t>
    <rPh sb="0" eb="1">
      <t>キ</t>
    </rPh>
    <rPh sb="1" eb="2">
      <t>カン</t>
    </rPh>
    <phoneticPr fontId="66"/>
  </si>
  <si>
    <t>非小細胞肺がん</t>
    <rPh sb="0" eb="1">
      <t>ヒ</t>
    </rPh>
    <rPh sb="1" eb="4">
      <t>ショウサイボウ</t>
    </rPh>
    <rPh sb="4" eb="5">
      <t>ハイ</t>
    </rPh>
    <phoneticPr fontId="66"/>
  </si>
  <si>
    <t>小細胞肺がん</t>
    <rPh sb="0" eb="3">
      <t>ショウサイボウ</t>
    </rPh>
    <rPh sb="3" eb="4">
      <t>ハイ</t>
    </rPh>
    <phoneticPr fontId="66"/>
  </si>
  <si>
    <t>胸腺がん</t>
    <rPh sb="0" eb="2">
      <t>キョウセン</t>
    </rPh>
    <phoneticPr fontId="66"/>
  </si>
  <si>
    <t>胸腺腫</t>
    <rPh sb="0" eb="3">
      <t>キョウセンシュ</t>
    </rPh>
    <phoneticPr fontId="66"/>
  </si>
  <si>
    <t>縦隔胚細胞腫瘍</t>
    <rPh sb="0" eb="2">
      <t>ジュウカク</t>
    </rPh>
    <rPh sb="2" eb="7">
      <t>ハイサイボウシュヨウ</t>
    </rPh>
    <phoneticPr fontId="66"/>
  </si>
  <si>
    <t>縦隔腫瘍（上記以外の腫瘍）</t>
    <rPh sb="0" eb="2">
      <t>ジュウカク</t>
    </rPh>
    <rPh sb="2" eb="4">
      <t>シュヨウ</t>
    </rPh>
    <rPh sb="5" eb="7">
      <t>ジョウキ</t>
    </rPh>
    <rPh sb="7" eb="9">
      <t>イガイ</t>
    </rPh>
    <rPh sb="10" eb="12">
      <t>シュヨウ</t>
    </rPh>
    <phoneticPr fontId="66"/>
  </si>
  <si>
    <t>中皮腫（胸膜）</t>
    <rPh sb="0" eb="2">
      <t>チュウヒ</t>
    </rPh>
    <rPh sb="2" eb="3">
      <t>シュ</t>
    </rPh>
    <rPh sb="4" eb="6">
      <t>キョウマク</t>
    </rPh>
    <phoneticPr fontId="66"/>
  </si>
  <si>
    <t>中皮腫（腹膜）</t>
    <rPh sb="0" eb="2">
      <t>チュウヒ</t>
    </rPh>
    <rPh sb="4" eb="6">
      <t>フクマク</t>
    </rPh>
    <phoneticPr fontId="66"/>
  </si>
  <si>
    <t>食道がん</t>
  </si>
  <si>
    <t>胃がん</t>
    <rPh sb="0" eb="1">
      <t>イ</t>
    </rPh>
    <phoneticPr fontId="66"/>
  </si>
  <si>
    <t>小腸がん</t>
    <rPh sb="0" eb="2">
      <t>ショウチョウ</t>
    </rPh>
    <phoneticPr fontId="66"/>
  </si>
  <si>
    <t>大腸がん(結腸・直腸）</t>
    <rPh sb="0" eb="2">
      <t>ダイチョウ</t>
    </rPh>
    <rPh sb="5" eb="7">
      <t>ケッチョウ</t>
    </rPh>
    <rPh sb="8" eb="10">
      <t>チョクチョウ</t>
    </rPh>
    <phoneticPr fontId="66"/>
  </si>
  <si>
    <t>肛門・肛門管がん</t>
    <rPh sb="0" eb="2">
      <t>コウモン</t>
    </rPh>
    <rPh sb="3" eb="5">
      <t>コウモン</t>
    </rPh>
    <rPh sb="5" eb="6">
      <t>カン</t>
    </rPh>
    <phoneticPr fontId="66"/>
  </si>
  <si>
    <t>消化管間質性腫瘍（GIST）</t>
    <rPh sb="0" eb="3">
      <t>ショウカカン</t>
    </rPh>
    <rPh sb="3" eb="5">
      <t>カンシツ</t>
    </rPh>
    <rPh sb="5" eb="6">
      <t>セイ</t>
    </rPh>
    <rPh sb="6" eb="8">
      <t>シュヨウ</t>
    </rPh>
    <phoneticPr fontId="66"/>
  </si>
  <si>
    <t>消化管の神経内分泌腫瘍（NET／NEC)</t>
    <rPh sb="0" eb="3">
      <t>ショウカカン</t>
    </rPh>
    <rPh sb="4" eb="6">
      <t>シンケイ</t>
    </rPh>
    <rPh sb="6" eb="9">
      <t>ナイブンピツ</t>
    </rPh>
    <rPh sb="9" eb="11">
      <t>シュヨウ</t>
    </rPh>
    <phoneticPr fontId="66"/>
  </si>
  <si>
    <t>（NET,NECは別に集計表示）</t>
    <rPh sb="9" eb="10">
      <t>ベツ</t>
    </rPh>
    <rPh sb="11" eb="13">
      <t>シュウケイ</t>
    </rPh>
    <rPh sb="13" eb="15">
      <t>ヒョウジ</t>
    </rPh>
    <phoneticPr fontId="66"/>
  </si>
  <si>
    <t>肝臓がん</t>
    <rPh sb="0" eb="2">
      <t>カンゾウ</t>
    </rPh>
    <phoneticPr fontId="66"/>
  </si>
  <si>
    <t>胆のう・胆管がん</t>
    <rPh sb="0" eb="1">
      <t>タン</t>
    </rPh>
    <rPh sb="4" eb="6">
      <t>タンカン</t>
    </rPh>
    <phoneticPr fontId="66"/>
  </si>
  <si>
    <t>（肝内、肝外を別に集計表示）</t>
    <rPh sb="1" eb="3">
      <t>カンナイ</t>
    </rPh>
    <rPh sb="4" eb="6">
      <t>カンガイ</t>
    </rPh>
    <rPh sb="7" eb="8">
      <t>ベツ</t>
    </rPh>
    <rPh sb="9" eb="11">
      <t>シュウケイ</t>
    </rPh>
    <rPh sb="11" eb="13">
      <t>ヒョウジ</t>
    </rPh>
    <phoneticPr fontId="66"/>
  </si>
  <si>
    <t>膵臓がん（NET/NEC以外）</t>
    <rPh sb="0" eb="1">
      <t>スイ</t>
    </rPh>
    <rPh sb="1" eb="2">
      <t>ゾウ</t>
    </rPh>
    <rPh sb="2" eb="3">
      <t>スイゾウ</t>
    </rPh>
    <rPh sb="12" eb="14">
      <t>イガイ</t>
    </rPh>
    <phoneticPr fontId="66"/>
  </si>
  <si>
    <t>膵臓の神経内分泌腫瘍（NET／NEC)</t>
    <rPh sb="0" eb="1">
      <t>スイ</t>
    </rPh>
    <rPh sb="1" eb="2">
      <t>ゾウ</t>
    </rPh>
    <rPh sb="3" eb="5">
      <t>シンケイ</t>
    </rPh>
    <rPh sb="5" eb="8">
      <t>ナイブンピツ</t>
    </rPh>
    <rPh sb="8" eb="10">
      <t>シュヨウ</t>
    </rPh>
    <phoneticPr fontId="66"/>
  </si>
  <si>
    <t>腹膜偽粘液腫（他のがんの腹膜播種を除く）</t>
    <rPh sb="0" eb="2">
      <t>フクマク</t>
    </rPh>
    <rPh sb="2" eb="3">
      <t>ギ</t>
    </rPh>
    <rPh sb="3" eb="5">
      <t>ネンエキ</t>
    </rPh>
    <rPh sb="5" eb="6">
      <t>シュ</t>
    </rPh>
    <rPh sb="7" eb="8">
      <t>タ</t>
    </rPh>
    <rPh sb="12" eb="14">
      <t>フクマク</t>
    </rPh>
    <rPh sb="14" eb="16">
      <t>ハシュ</t>
    </rPh>
    <rPh sb="17" eb="18">
      <t>ノゾ</t>
    </rPh>
    <phoneticPr fontId="66"/>
  </si>
  <si>
    <t>デスモイド腫瘍</t>
    <rPh sb="5" eb="7">
      <t>シュヨウ</t>
    </rPh>
    <phoneticPr fontId="66"/>
  </si>
  <si>
    <t>後腹膜肉腫</t>
    <rPh sb="0" eb="3">
      <t>コウフクマク</t>
    </rPh>
    <rPh sb="3" eb="5">
      <t>ニクシュ</t>
    </rPh>
    <phoneticPr fontId="66"/>
  </si>
  <si>
    <t>腎がん</t>
    <rPh sb="0" eb="1">
      <t>ジン</t>
    </rPh>
    <phoneticPr fontId="66"/>
  </si>
  <si>
    <t>褐色細胞腫・傍神経節腫瘍（頭頸部以外）</t>
    <rPh sb="6" eb="7">
      <t>ボウ</t>
    </rPh>
    <rPh sb="7" eb="9">
      <t>シンケイ</t>
    </rPh>
    <rPh sb="9" eb="10">
      <t>セツ</t>
    </rPh>
    <rPh sb="10" eb="12">
      <t>シュヨウ</t>
    </rPh>
    <rPh sb="13" eb="16">
      <t>トウケイブ</t>
    </rPh>
    <rPh sb="16" eb="18">
      <t>イガイ</t>
    </rPh>
    <phoneticPr fontId="66"/>
  </si>
  <si>
    <t>副腎皮質がん</t>
    <rPh sb="0" eb="1">
      <t>フク</t>
    </rPh>
    <rPh sb="1" eb="2">
      <t>ジン</t>
    </rPh>
    <rPh sb="2" eb="4">
      <t>ヒシツ</t>
    </rPh>
    <phoneticPr fontId="66"/>
  </si>
  <si>
    <t>腎盂尿管がん・膀胱がん</t>
    <rPh sb="0" eb="2">
      <t>ジンウ</t>
    </rPh>
    <rPh sb="2" eb="4">
      <t>ニョウカン</t>
    </rPh>
    <phoneticPr fontId="66"/>
  </si>
  <si>
    <t>（腎盂・尿管・膀胱は別に集計表示）</t>
    <rPh sb="1" eb="3">
      <t>ジンウ</t>
    </rPh>
    <rPh sb="4" eb="6">
      <t>ニョウカン</t>
    </rPh>
    <rPh sb="7" eb="9">
      <t>ボウコウ</t>
    </rPh>
    <rPh sb="10" eb="11">
      <t>ベツ</t>
    </rPh>
    <rPh sb="12" eb="14">
      <t>シュウケイ</t>
    </rPh>
    <rPh sb="14" eb="16">
      <t>ヒョウジ</t>
    </rPh>
    <phoneticPr fontId="66"/>
  </si>
  <si>
    <t>精巣腫瘍</t>
    <rPh sb="0" eb="2">
      <t>セイソウ</t>
    </rPh>
    <rPh sb="2" eb="4">
      <t>シュヨウ</t>
    </rPh>
    <phoneticPr fontId="66"/>
  </si>
  <si>
    <t>前立腺がん</t>
    <rPh sb="0" eb="3">
      <t>ゼンリツセン</t>
    </rPh>
    <phoneticPr fontId="66"/>
  </si>
  <si>
    <t>子宮頸がん（上皮性）</t>
    <rPh sb="0" eb="2">
      <t>シキュウ</t>
    </rPh>
    <rPh sb="2" eb="3">
      <t>ケイ</t>
    </rPh>
    <rPh sb="6" eb="9">
      <t>ジョウヒセイ</t>
    </rPh>
    <phoneticPr fontId="66"/>
  </si>
  <si>
    <t>子宮体がん（上皮性）（子宮がん肉腫を含む）</t>
    <phoneticPr fontId="11"/>
  </si>
  <si>
    <t>子宮肉腫</t>
    <rPh sb="0" eb="2">
      <t>シキュウ</t>
    </rPh>
    <rPh sb="2" eb="4">
      <t>ニクシュ</t>
    </rPh>
    <phoneticPr fontId="66"/>
  </si>
  <si>
    <t>卵巣がん、卵管がん、腹膜がん（上皮性）</t>
    <rPh sb="0" eb="2">
      <t>ランソウ</t>
    </rPh>
    <rPh sb="5" eb="7">
      <t>ランカン</t>
    </rPh>
    <rPh sb="10" eb="12">
      <t>フクマク</t>
    </rPh>
    <rPh sb="15" eb="17">
      <t>ジョウヒ</t>
    </rPh>
    <rPh sb="17" eb="18">
      <t>セイ</t>
    </rPh>
    <phoneticPr fontId="66"/>
  </si>
  <si>
    <t>卵巣悪性胚細胞腫瘍</t>
    <rPh sb="2" eb="4">
      <t>アクセイ</t>
    </rPh>
    <phoneticPr fontId="11"/>
  </si>
  <si>
    <t>外陰がん</t>
    <rPh sb="0" eb="2">
      <t>ガイイン</t>
    </rPh>
    <phoneticPr fontId="66"/>
  </si>
  <si>
    <t>四肢・表在体幹の悪性軟部腫瘍</t>
    <rPh sb="0" eb="2">
      <t>シシ</t>
    </rPh>
    <rPh sb="5" eb="7">
      <t>タイカン</t>
    </rPh>
    <rPh sb="8" eb="10">
      <t>アクセイ</t>
    </rPh>
    <rPh sb="10" eb="12">
      <t>ナンブ</t>
    </rPh>
    <rPh sb="12" eb="14">
      <t>シュヨウ</t>
    </rPh>
    <phoneticPr fontId="66"/>
  </si>
  <si>
    <t>四肢の悪性骨腫瘍</t>
    <rPh sb="3" eb="5">
      <t>アクセイ</t>
    </rPh>
    <rPh sb="5" eb="6">
      <t>コツ</t>
    </rPh>
    <rPh sb="6" eb="8">
      <t>シュヨウ</t>
    </rPh>
    <phoneticPr fontId="66"/>
  </si>
  <si>
    <t>脊椎・骨盤の悪性骨腫瘍</t>
    <rPh sb="0" eb="2">
      <t>セキツイ</t>
    </rPh>
    <rPh sb="3" eb="5">
      <t>コツバン</t>
    </rPh>
    <rPh sb="6" eb="8">
      <t>アクセイ</t>
    </rPh>
    <rPh sb="8" eb="9">
      <t>コツ</t>
    </rPh>
    <rPh sb="9" eb="11">
      <t>シュヨウ</t>
    </rPh>
    <phoneticPr fontId="66"/>
  </si>
  <si>
    <t>皮膚の悪性黒色腫</t>
    <rPh sb="0" eb="2">
      <t>ヒフ</t>
    </rPh>
    <rPh sb="3" eb="5">
      <t>アクセイ</t>
    </rPh>
    <rPh sb="5" eb="8">
      <t>コクショクシュ</t>
    </rPh>
    <phoneticPr fontId="66"/>
  </si>
  <si>
    <t>皮膚がん（悪性黒色腫以外）</t>
    <rPh sb="0" eb="2">
      <t>ヒフ</t>
    </rPh>
    <rPh sb="5" eb="7">
      <t>アクセイ</t>
    </rPh>
    <rPh sb="7" eb="10">
      <t>コクショクシュ</t>
    </rPh>
    <rPh sb="10" eb="12">
      <t>イガイ</t>
    </rPh>
    <phoneticPr fontId="66"/>
  </si>
  <si>
    <t>悪性リンパ腫</t>
    <rPh sb="0" eb="2">
      <t>アクセイ</t>
    </rPh>
    <rPh sb="5" eb="6">
      <t>シュ</t>
    </rPh>
    <phoneticPr fontId="66"/>
  </si>
  <si>
    <t>急性白血病（骨髄性、リンパ性）</t>
    <rPh sb="0" eb="2">
      <t>キュウセイ</t>
    </rPh>
    <rPh sb="2" eb="5">
      <t>ハッケツビョウ</t>
    </rPh>
    <rPh sb="6" eb="9">
      <t>コツズイセイ</t>
    </rPh>
    <rPh sb="13" eb="14">
      <t>セイ</t>
    </rPh>
    <phoneticPr fontId="66"/>
  </si>
  <si>
    <t>慢性白血病（骨髄性、リンパ性）</t>
    <rPh sb="0" eb="2">
      <t>マンセイ</t>
    </rPh>
    <rPh sb="2" eb="5">
      <t>ハッケツビョウ</t>
    </rPh>
    <phoneticPr fontId="66"/>
  </si>
  <si>
    <t>多発性骨髄腫</t>
    <rPh sb="0" eb="3">
      <t>タハツセイ</t>
    </rPh>
    <rPh sb="3" eb="6">
      <t>コツズイシュ</t>
    </rPh>
    <phoneticPr fontId="66"/>
  </si>
  <si>
    <t>原発不明がん</t>
    <rPh sb="0" eb="2">
      <t>ゲンパツ</t>
    </rPh>
    <rPh sb="2" eb="4">
      <t>フメイ</t>
    </rPh>
    <phoneticPr fontId="66"/>
  </si>
  <si>
    <t>専門◎／対応可〇／他施設へ紹介△</t>
    <rPh sb="0" eb="2">
      <t>センモン</t>
    </rPh>
    <rPh sb="4" eb="6">
      <t>タイオウ</t>
    </rPh>
    <rPh sb="6" eb="7">
      <t>カ</t>
    </rPh>
    <rPh sb="9" eb="10">
      <t>タ</t>
    </rPh>
    <rPh sb="10" eb="12">
      <t>シセツ</t>
    </rPh>
    <rPh sb="13" eb="15">
      <t>ショウカイ</t>
    </rPh>
    <phoneticPr fontId="66"/>
  </si>
  <si>
    <t>臨床試験の
実績の有無</t>
    <rPh sb="0" eb="2">
      <t>リンショウ</t>
    </rPh>
    <rPh sb="2" eb="4">
      <t>シケン</t>
    </rPh>
    <rPh sb="6" eb="8">
      <t>ジッセキ</t>
    </rPh>
    <rPh sb="9" eb="11">
      <t>ウム</t>
    </rPh>
    <phoneticPr fontId="66"/>
  </si>
  <si>
    <t>小児（15歳未満）</t>
    <rPh sb="0" eb="2">
      <t>ショウニ</t>
    </rPh>
    <rPh sb="5" eb="8">
      <t>サイミマン</t>
    </rPh>
    <phoneticPr fontId="66"/>
  </si>
  <si>
    <t>小児脳腫瘍</t>
    <rPh sb="0" eb="2">
      <t>ショウニ</t>
    </rPh>
    <rPh sb="2" eb="5">
      <t>ノウシュヨウ</t>
    </rPh>
    <phoneticPr fontId="66"/>
  </si>
  <si>
    <t>小児眼腫瘍</t>
    <rPh sb="0" eb="1">
      <t>ガン</t>
    </rPh>
    <rPh sb="2" eb="3">
      <t>ガン</t>
    </rPh>
    <phoneticPr fontId="66"/>
  </si>
  <si>
    <t>小児悪性骨軟部腫瘍</t>
  </si>
  <si>
    <t>小児造血器腫瘍</t>
  </si>
  <si>
    <t>小児固形腫瘍(脳・目・骨軟部以外）</t>
  </si>
  <si>
    <t>自施設で対応している診療内容について”○”を、
自施設で対応しない診療内容について”×”を入力してください。</t>
    <rPh sb="0" eb="1">
      <t>ジ</t>
    </rPh>
    <rPh sb="1" eb="3">
      <t>シセツ</t>
    </rPh>
    <rPh sb="4" eb="6">
      <t>タイオウ</t>
    </rPh>
    <rPh sb="10" eb="12">
      <t>シンリョウ</t>
    </rPh>
    <rPh sb="12" eb="14">
      <t>ナイヨウ</t>
    </rPh>
    <phoneticPr fontId="11"/>
  </si>
  <si>
    <t>自施設で対応していない診療内容についての連携先
（施設名・診療内容）</t>
    <rPh sb="0" eb="1">
      <t>ジ</t>
    </rPh>
    <rPh sb="1" eb="3">
      <t>シセツ</t>
    </rPh>
    <rPh sb="4" eb="6">
      <t>タイオウ</t>
    </rPh>
    <rPh sb="11" eb="13">
      <t>シンリョウ</t>
    </rPh>
    <rPh sb="13" eb="15">
      <t>ナイヨウ</t>
    </rPh>
    <rPh sb="20" eb="22">
      <t>レンケイ</t>
    </rPh>
    <rPh sb="22" eb="23">
      <t>サキ</t>
    </rPh>
    <rPh sb="25" eb="27">
      <t>シセツ</t>
    </rPh>
    <rPh sb="27" eb="28">
      <t>メイ</t>
    </rPh>
    <rPh sb="29" eb="31">
      <t>シンリョウ</t>
    </rPh>
    <rPh sb="31" eb="33">
      <t>ナイヨウ</t>
    </rPh>
    <phoneticPr fontId="11"/>
  </si>
  <si>
    <t>手術療法</t>
    <rPh sb="0" eb="2">
      <t>シュジュツ</t>
    </rPh>
    <rPh sb="2" eb="4">
      <t>リョウホウ</t>
    </rPh>
    <phoneticPr fontId="11"/>
  </si>
  <si>
    <t>薬物療法</t>
    <rPh sb="0" eb="2">
      <t>ヤクブツ</t>
    </rPh>
    <rPh sb="2" eb="4">
      <t>リョウホウ</t>
    </rPh>
    <phoneticPr fontId="11"/>
  </si>
  <si>
    <t>放射線療法</t>
    <rPh sb="0" eb="3">
      <t>ホウシャセン</t>
    </rPh>
    <rPh sb="3" eb="5">
      <t>リョウホウ</t>
    </rPh>
    <phoneticPr fontId="11"/>
  </si>
  <si>
    <t>×</t>
  </si>
  <si>
    <t>○</t>
  </si>
  <si>
    <t>胆のう・胆管がん</t>
    <phoneticPr fontId="11"/>
  </si>
  <si>
    <t>カンファレンスについて</t>
    <phoneticPr fontId="10"/>
  </si>
  <si>
    <t>記載の有無：入力済／未入力</t>
    <phoneticPr fontId="11"/>
  </si>
  <si>
    <t>ⅳのカンファレンスについて、検討している症例・テーマ・参加する職種等について自由記載してください。</t>
    <phoneticPr fontId="11"/>
  </si>
  <si>
    <t>定期的な開催が現状難しい場合には、その理由を記載してください。</t>
    <rPh sb="0" eb="2">
      <t>テイキ</t>
    </rPh>
    <rPh sb="2" eb="3">
      <t>テキ</t>
    </rPh>
    <rPh sb="4" eb="6">
      <t>カイサイ</t>
    </rPh>
    <rPh sb="7" eb="9">
      <t>ゲンジョウ</t>
    </rPh>
    <rPh sb="9" eb="10">
      <t>ムズカ</t>
    </rPh>
    <rPh sb="12" eb="14">
      <t>バアイ</t>
    </rPh>
    <rPh sb="19" eb="21">
      <t>リユウ</t>
    </rPh>
    <rPh sb="22" eb="24">
      <t>キサイ</t>
    </rPh>
    <phoneticPr fontId="11"/>
  </si>
  <si>
    <t>緩和ケア外来の状況</t>
    <rPh sb="0" eb="2">
      <t>カンワ</t>
    </rPh>
    <rPh sb="4" eb="6">
      <t>ガイライ</t>
    </rPh>
    <rPh sb="7" eb="9">
      <t>ジョウキョウ</t>
    </rPh>
    <phoneticPr fontId="10"/>
  </si>
  <si>
    <t>緩和ケア外来が設定されている （はい／いいえ）</t>
    <rPh sb="0" eb="2">
      <t>カンワ</t>
    </rPh>
    <rPh sb="7" eb="9">
      <t>セッテイ</t>
    </rPh>
    <phoneticPr fontId="11"/>
  </si>
  <si>
    <t>緩和ケア外来の名称</t>
  </si>
  <si>
    <t>担当診療科名</t>
    <rPh sb="0" eb="2">
      <t>タントウ</t>
    </rPh>
    <rPh sb="2" eb="4">
      <t>シンリョウ</t>
    </rPh>
    <rPh sb="4" eb="5">
      <t>カ</t>
    </rPh>
    <rPh sb="5" eb="6">
      <t>ナ</t>
    </rPh>
    <phoneticPr fontId="11"/>
  </si>
  <si>
    <t>緩和ケア外来の頻度(〇回/週)</t>
    <rPh sb="0" eb="2">
      <t>カンワ</t>
    </rPh>
    <rPh sb="4" eb="6">
      <t>ガイライ</t>
    </rPh>
    <rPh sb="7" eb="9">
      <t>ヒンド</t>
    </rPh>
    <rPh sb="11" eb="12">
      <t>カイ</t>
    </rPh>
    <rPh sb="13" eb="14">
      <t>シュウ</t>
    </rPh>
    <phoneticPr fontId="11"/>
  </si>
  <si>
    <r>
      <t>主な診療内容・特色</t>
    </r>
    <r>
      <rPr>
        <sz val="11"/>
        <rFont val="ＭＳ Ｐゴシック"/>
        <family val="3"/>
        <charset val="128"/>
      </rPr>
      <t>・アピールポイント</t>
    </r>
    <rPh sb="0" eb="1">
      <t>オモ</t>
    </rPh>
    <rPh sb="2" eb="4">
      <t>シンリョウ</t>
    </rPh>
    <rPh sb="4" eb="6">
      <t>ナイヨウ</t>
    </rPh>
    <rPh sb="7" eb="9">
      <t>トクショク</t>
    </rPh>
    <phoneticPr fontId="11"/>
  </si>
  <si>
    <r>
      <t>緩和ケア外来の説明が掲載されているページの見出しとアドレス</t>
    </r>
    <r>
      <rPr>
        <sz val="9"/>
        <rFont val="ＭＳ Ｐゴシック"/>
        <family val="3"/>
        <charset val="128"/>
      </rPr>
      <t xml:space="preserve">
※アドレスは、手入力せずにホームページからコピーしてください</t>
    </r>
    <rPh sb="0" eb="2">
      <t>カンワ</t>
    </rPh>
    <rPh sb="4" eb="6">
      <t>ガイライ</t>
    </rPh>
    <rPh sb="7" eb="9">
      <t>セツメイ</t>
    </rPh>
    <rPh sb="10" eb="12">
      <t>ケイサイ</t>
    </rPh>
    <rPh sb="21" eb="23">
      <t>ミダ</t>
    </rPh>
    <rPh sb="38" eb="39">
      <t>テ</t>
    </rPh>
    <rPh sb="39" eb="41">
      <t>ニュウリョク</t>
    </rPh>
    <phoneticPr fontId="11"/>
  </si>
  <si>
    <t>見出し</t>
    <rPh sb="0" eb="2">
      <t>ミダ</t>
    </rPh>
    <phoneticPr fontId="11"/>
  </si>
  <si>
    <t>アド
レス</t>
    <phoneticPr fontId="11"/>
  </si>
  <si>
    <t>他施設でがんの診療を受けている、または、診療を受けていた患者さんを受け入れている （はい／いいえ）</t>
    <rPh sb="0" eb="1">
      <t>タ</t>
    </rPh>
    <rPh sb="1" eb="3">
      <t>シセツ</t>
    </rPh>
    <phoneticPr fontId="11"/>
  </si>
  <si>
    <t>■地域の患者さんやご家族向けの問い合わせ窓口が設定されている （はい／いいえ）</t>
    <rPh sb="23" eb="25">
      <t>セッテイ</t>
    </rPh>
    <phoneticPr fontId="11"/>
  </si>
  <si>
    <t>窓口の名称</t>
    <rPh sb="3" eb="5">
      <t>メイショウ</t>
    </rPh>
    <phoneticPr fontId="11"/>
  </si>
  <si>
    <t>電話番号</t>
    <rPh sb="2" eb="4">
      <t>バンゴウ</t>
    </rPh>
    <phoneticPr fontId="11"/>
  </si>
  <si>
    <t>（内線）</t>
    <rPh sb="1" eb="3">
      <t>ナイセン</t>
    </rPh>
    <phoneticPr fontId="11"/>
  </si>
  <si>
    <t>■地域の医療機関向けの問い合わせ窓口が設定されている （はい／いいえ）</t>
    <rPh sb="1" eb="3">
      <t>チイキ</t>
    </rPh>
    <rPh sb="4" eb="6">
      <t>イリョウ</t>
    </rPh>
    <rPh sb="6" eb="8">
      <t>キカン</t>
    </rPh>
    <rPh sb="19" eb="21">
      <t>セッテイ</t>
    </rPh>
    <phoneticPr fontId="11"/>
  </si>
  <si>
    <t>祝祭日、年末年始以外の休み（創立記念日など）</t>
    <rPh sb="0" eb="3">
      <t>シュクサイジツ</t>
    </rPh>
    <rPh sb="4" eb="6">
      <t>ネンマツ</t>
    </rPh>
    <rPh sb="6" eb="8">
      <t>ネンシ</t>
    </rPh>
    <rPh sb="8" eb="10">
      <t>イガイ</t>
    </rPh>
    <rPh sb="11" eb="12">
      <t>ヤス</t>
    </rPh>
    <rPh sb="14" eb="16">
      <t>ソウリツ</t>
    </rPh>
    <rPh sb="16" eb="19">
      <t>キネンビ</t>
    </rPh>
    <phoneticPr fontId="11"/>
  </si>
  <si>
    <r>
      <t>以下については、</t>
    </r>
    <r>
      <rPr>
        <u/>
        <sz val="11"/>
        <rFont val="ＭＳ Ｐゴシック"/>
        <family val="3"/>
        <charset val="128"/>
      </rPr>
      <t>自施設でがん診療を受けている患者</t>
    </r>
    <r>
      <rPr>
        <sz val="11"/>
        <rFont val="ＭＳ Ｐゴシック"/>
        <family val="3"/>
        <charset val="128"/>
      </rPr>
      <t>について記載してください。</t>
    </r>
    <rPh sb="0" eb="2">
      <t>イカ</t>
    </rPh>
    <rPh sb="8" eb="9">
      <t>ジ</t>
    </rPh>
    <rPh sb="9" eb="11">
      <t>シセツ</t>
    </rPh>
    <rPh sb="14" eb="16">
      <t>シンリョウ</t>
    </rPh>
    <rPh sb="17" eb="18">
      <t>ウ</t>
    </rPh>
    <rPh sb="22" eb="24">
      <t>カンジャ</t>
    </rPh>
    <rPh sb="28" eb="30">
      <t>キサイ</t>
    </rPh>
    <phoneticPr fontId="11"/>
  </si>
  <si>
    <t>緩和ケア外来患者の年間新規診療患者数</t>
    <rPh sb="0" eb="2">
      <t>カンワ</t>
    </rPh>
    <rPh sb="4" eb="6">
      <t>ガイライ</t>
    </rPh>
    <rPh sb="6" eb="8">
      <t>カンジャ</t>
    </rPh>
    <rPh sb="9" eb="11">
      <t>ネンカン</t>
    </rPh>
    <rPh sb="11" eb="13">
      <t>シンキ</t>
    </rPh>
    <rPh sb="13" eb="15">
      <t>シンリョウ</t>
    </rPh>
    <rPh sb="15" eb="17">
      <t>カンジャ</t>
    </rPh>
    <rPh sb="17" eb="18">
      <t>スウ</t>
    </rPh>
    <phoneticPr fontId="11"/>
  </si>
  <si>
    <t>緩和ケア外来患者の年間受診患者のべ数</t>
    <rPh sb="0" eb="2">
      <t>カンワ</t>
    </rPh>
    <rPh sb="4" eb="6">
      <t>ガイライ</t>
    </rPh>
    <phoneticPr fontId="11"/>
  </si>
  <si>
    <r>
      <t>以下については、</t>
    </r>
    <r>
      <rPr>
        <u/>
        <sz val="11"/>
        <rFont val="ＭＳ Ｐゴシック"/>
        <family val="3"/>
        <charset val="128"/>
      </rPr>
      <t>緩和ケア外来受診まで自施設でがん診療を受けていなかった患者</t>
    </r>
    <r>
      <rPr>
        <sz val="11"/>
        <rFont val="ＭＳ Ｐゴシック"/>
        <family val="3"/>
        <charset val="128"/>
      </rPr>
      <t>について記載してください。</t>
    </r>
    <rPh sb="0" eb="2">
      <t>イカ</t>
    </rPh>
    <rPh sb="8" eb="10">
      <t>カンワ</t>
    </rPh>
    <rPh sb="12" eb="14">
      <t>ガイライ</t>
    </rPh>
    <rPh sb="14" eb="16">
      <t>ジュシン</t>
    </rPh>
    <rPh sb="18" eb="19">
      <t>ジ</t>
    </rPh>
    <rPh sb="19" eb="21">
      <t>シセツ</t>
    </rPh>
    <rPh sb="24" eb="26">
      <t>シンリョウ</t>
    </rPh>
    <rPh sb="27" eb="28">
      <t>ウ</t>
    </rPh>
    <rPh sb="35" eb="37">
      <t>カンジャ</t>
    </rPh>
    <rPh sb="41" eb="43">
      <t>キサイ</t>
    </rPh>
    <phoneticPr fontId="11"/>
  </si>
  <si>
    <t>地域の医療機関からの年間新規紹介患者数</t>
    <rPh sb="0" eb="2">
      <t>チイキ</t>
    </rPh>
    <rPh sb="3" eb="5">
      <t>イリョウ</t>
    </rPh>
    <rPh sb="5" eb="7">
      <t>キカン</t>
    </rPh>
    <rPh sb="10" eb="12">
      <t>ネンカン</t>
    </rPh>
    <rPh sb="12" eb="14">
      <t>シンキ</t>
    </rPh>
    <rPh sb="14" eb="16">
      <t>ショウカイ</t>
    </rPh>
    <rPh sb="16" eb="19">
      <t>カンジャスウ</t>
    </rPh>
    <phoneticPr fontId="11"/>
  </si>
  <si>
    <t>地域の医療機関からの年間受診患者のべ数</t>
    <rPh sb="12" eb="14">
      <t>ジュシン</t>
    </rPh>
    <rPh sb="14" eb="16">
      <t>カンジャ</t>
    </rPh>
    <rPh sb="18" eb="19">
      <t>スウ</t>
    </rPh>
    <phoneticPr fontId="11"/>
  </si>
  <si>
    <t>緩和ケア病棟の状況</t>
    <rPh sb="0" eb="2">
      <t>カンワ</t>
    </rPh>
    <rPh sb="7" eb="9">
      <t>ジョウキョウ</t>
    </rPh>
    <phoneticPr fontId="10"/>
  </si>
  <si>
    <t>緩和ケア病棟を有している</t>
    <rPh sb="0" eb="2">
      <t>カンワ</t>
    </rPh>
    <rPh sb="4" eb="6">
      <t>ビョウトウ</t>
    </rPh>
    <rPh sb="7" eb="8">
      <t>ユウ</t>
    </rPh>
    <phoneticPr fontId="11"/>
  </si>
  <si>
    <t>緩和ケア病棟入院料の届出・受理</t>
    <rPh sb="0" eb="2">
      <t>カンワ</t>
    </rPh>
    <rPh sb="4" eb="6">
      <t>ビョウトウ</t>
    </rPh>
    <rPh sb="6" eb="8">
      <t>ニュウイン</t>
    </rPh>
    <rPh sb="8" eb="9">
      <t>リョウ</t>
    </rPh>
    <rPh sb="10" eb="12">
      <t>トドケデ</t>
    </rPh>
    <rPh sb="13" eb="15">
      <t>ジュリ</t>
    </rPh>
    <phoneticPr fontId="11"/>
  </si>
  <si>
    <t>緩和ケア病棟の形式</t>
    <rPh sb="0" eb="2">
      <t>カンワ</t>
    </rPh>
    <phoneticPr fontId="11"/>
  </si>
  <si>
    <t>緩和ケア病棟の病床数</t>
    <rPh sb="0" eb="2">
      <t>カンワ</t>
    </rPh>
    <rPh sb="7" eb="10">
      <t>ビョウショウスウ</t>
    </rPh>
    <phoneticPr fontId="11"/>
  </si>
  <si>
    <t>床</t>
    <rPh sb="0" eb="1">
      <t>トコ</t>
    </rPh>
    <phoneticPr fontId="11"/>
  </si>
  <si>
    <t>緩和ケア病棟に入院した患者の申し込みから入院するまでの平均待機期間</t>
    <rPh sb="0" eb="2">
      <t>カンワ</t>
    </rPh>
    <rPh sb="4" eb="6">
      <t>ビョウトウ</t>
    </rPh>
    <rPh sb="7" eb="9">
      <t>ニュウイン</t>
    </rPh>
    <rPh sb="11" eb="13">
      <t>カンジャ</t>
    </rPh>
    <rPh sb="14" eb="15">
      <t>モウ</t>
    </rPh>
    <rPh sb="16" eb="17">
      <t>コ</t>
    </rPh>
    <rPh sb="20" eb="22">
      <t>ニュウイン</t>
    </rPh>
    <rPh sb="27" eb="29">
      <t>ヘイキン</t>
    </rPh>
    <rPh sb="29" eb="31">
      <t>タイキ</t>
    </rPh>
    <rPh sb="31" eb="33">
      <t>キカン</t>
    </rPh>
    <phoneticPr fontId="11"/>
  </si>
  <si>
    <t>日</t>
    <rPh sb="0" eb="1">
      <t>ヒ</t>
    </rPh>
    <phoneticPr fontId="11"/>
  </si>
  <si>
    <r>
      <t xml:space="preserve">緩和ケア病棟の説明が掲載されているページの見出しとアドレス
</t>
    </r>
    <r>
      <rPr>
        <sz val="8"/>
        <rFont val="ＭＳ Ｐゴシック"/>
        <family val="3"/>
        <charset val="128"/>
      </rPr>
      <t xml:space="preserve">
※アドレスは、手入力せずにホームページからコピーしてください。</t>
    </r>
    <rPh sb="0" eb="2">
      <t>カンワ</t>
    </rPh>
    <rPh sb="4" eb="6">
      <t>ビョウトウ</t>
    </rPh>
    <rPh sb="7" eb="9">
      <t>セツメイ</t>
    </rPh>
    <rPh sb="10" eb="12">
      <t>ケイサイ</t>
    </rPh>
    <rPh sb="21" eb="23">
      <t>ミダ</t>
    </rPh>
    <phoneticPr fontId="11"/>
  </si>
  <si>
    <t>アドレス</t>
    <phoneticPr fontId="11"/>
  </si>
  <si>
    <r>
      <rPr>
        <sz val="9"/>
        <color rgb="FF000000"/>
        <rFont val="ＭＳ Ｐゴシック"/>
        <family val="3"/>
        <charset val="128"/>
      </rPr>
      <t xml:space="preserve">緩和ケア病棟を担当するスタッフの職種・人数（人）
</t>
    </r>
    <r>
      <rPr>
        <sz val="10"/>
        <color rgb="FF000000"/>
        <rFont val="ＭＳ Ｐゴシック"/>
        <family val="3"/>
        <charset val="128"/>
      </rPr>
      <t xml:space="preserve">
</t>
    </r>
    <r>
      <rPr>
        <sz val="8"/>
        <color rgb="FF000000"/>
        <rFont val="ＭＳ Ｐゴシック"/>
        <family val="3"/>
        <charset val="128"/>
      </rPr>
      <t>※常勤・非常勤、専従・専任・兼任などに関わらず、緩和ケア病棟の診療に携わっているスタッフについて記載してください。</t>
    </r>
  </si>
  <si>
    <t>（例）　　　医師</t>
    <rPh sb="1" eb="2">
      <t>レイ</t>
    </rPh>
    <rPh sb="6" eb="8">
      <t>イシ</t>
    </rPh>
    <phoneticPr fontId="11"/>
  </si>
  <si>
    <t>（例）　　精神保健福祉士</t>
    <rPh sb="1" eb="2">
      <t>レイ</t>
    </rPh>
    <rPh sb="5" eb="7">
      <t>セイシン</t>
    </rPh>
    <rPh sb="7" eb="9">
      <t>ホケン</t>
    </rPh>
    <rPh sb="9" eb="12">
      <t>フクシシ</t>
    </rPh>
    <phoneticPr fontId="11"/>
  </si>
  <si>
    <t>問い合わせ窓口について掲載しているホームページ</t>
    <rPh sb="0" eb="1">
      <t>ト</t>
    </rPh>
    <rPh sb="2" eb="3">
      <t>ア</t>
    </rPh>
    <rPh sb="5" eb="7">
      <t>マドグチ</t>
    </rPh>
    <rPh sb="11" eb="13">
      <t>ケイサイ</t>
    </rPh>
    <phoneticPr fontId="11"/>
  </si>
  <si>
    <t>緩和ケア病棟の設備</t>
  </si>
  <si>
    <t>例：家族用キッチン、家族室、談話室、ランドリー、デイルーム（食事や面会者との談話、ボランティアによるティーサービスがある）、特殊入浴室</t>
  </si>
  <si>
    <t>訪問看護ケアの有無</t>
  </si>
  <si>
    <t>例：自施設で実施している、同一医療法人の施設で実施している、連携している訪問看護ケアステーションを紹介している、など</t>
    <phoneticPr fontId="11"/>
  </si>
  <si>
    <t>不要</t>
  </si>
  <si>
    <t>地域緩和ケア連携体制</t>
    <rPh sb="0" eb="2">
      <t>チイキ</t>
    </rPh>
    <rPh sb="2" eb="4">
      <t>カンワ</t>
    </rPh>
    <rPh sb="6" eb="8">
      <t>レンケイ</t>
    </rPh>
    <rPh sb="8" eb="10">
      <t>タイセイ</t>
    </rPh>
    <phoneticPr fontId="10"/>
  </si>
  <si>
    <t>記載の有無：入力済／未入力</t>
    <rPh sb="0" eb="2">
      <t>キサイ</t>
    </rPh>
    <rPh sb="3" eb="5">
      <t>ウム</t>
    </rPh>
    <rPh sb="6" eb="8">
      <t>ニュウリョク</t>
    </rPh>
    <rPh sb="8" eb="9">
      <t>スミ</t>
    </rPh>
    <rPh sb="10" eb="13">
      <t>ミニュウリョク</t>
    </rPh>
    <phoneticPr fontId="11"/>
  </si>
  <si>
    <t>時点：</t>
    <rPh sb="0" eb="2">
      <t>ジテン</t>
    </rPh>
    <phoneticPr fontId="11"/>
  </si>
  <si>
    <t>【緩和ケアに関する地域連携を推進するために、地域の施設が開催する多職種連携カンファレンスに参加した年間回数】</t>
  </si>
  <si>
    <t>自施設が主催したもの（※共催を含む）</t>
    <rPh sb="0" eb="1">
      <t>ジ</t>
    </rPh>
    <rPh sb="1" eb="3">
      <t>シセツ</t>
    </rPh>
    <rPh sb="4" eb="6">
      <t>シュサイ</t>
    </rPh>
    <phoneticPr fontId="11"/>
  </si>
  <si>
    <t>回</t>
    <rPh sb="0" eb="1">
      <t>カイ</t>
    </rPh>
    <phoneticPr fontId="11"/>
  </si>
  <si>
    <t>地域内の他施設が主催したもの</t>
    <rPh sb="0" eb="2">
      <t>チイキ</t>
    </rPh>
    <rPh sb="2" eb="3">
      <t>ナイ</t>
    </rPh>
    <rPh sb="4" eb="5">
      <t>ホカ</t>
    </rPh>
    <rPh sb="5" eb="7">
      <t>シセツ</t>
    </rPh>
    <rPh sb="8" eb="10">
      <t>シュサイ</t>
    </rPh>
    <phoneticPr fontId="11"/>
  </si>
  <si>
    <t>注１）</t>
    <phoneticPr fontId="11"/>
  </si>
  <si>
    <t>多職種連携カンファレンスとは「地域全体の医療を推進するため地域医療を支える多施設かつ多職種の連携強化と顔の見える関係づくりを目的として、緩和ケアに関わる多職種の医療・介護従事者等が一堂に会する場」とする。</t>
  </si>
  <si>
    <t>注２）</t>
    <phoneticPr fontId="11"/>
  </si>
  <si>
    <t>患者の退院支援カンファレンス等、患者個人の情報共有のために開催したカンファレンスは含まない。</t>
    <phoneticPr fontId="11"/>
  </si>
  <si>
    <t>・緊急緩和ケア病床数</t>
    <rPh sb="1" eb="3">
      <t>キンキュウ</t>
    </rPh>
    <rPh sb="3" eb="5">
      <t>カンワ</t>
    </rPh>
    <rPh sb="7" eb="9">
      <t>ビョウショウ</t>
    </rPh>
    <rPh sb="9" eb="10">
      <t>スウ</t>
    </rPh>
    <phoneticPr fontId="11"/>
  </si>
  <si>
    <t>【がんの難治性疼痛に対する神経ブロックについて】</t>
    <rPh sb="10" eb="11">
      <t>タイ</t>
    </rPh>
    <rPh sb="13" eb="15">
      <t>シンケイ</t>
    </rPh>
    <phoneticPr fontId="11"/>
  </si>
  <si>
    <t>・がんの難治性疼痛に対する神経ブロックについて、自施設で実施している。</t>
    <rPh sb="4" eb="7">
      <t>ナンチセイ</t>
    </rPh>
    <rPh sb="7" eb="9">
      <t>トウツウ</t>
    </rPh>
    <rPh sb="10" eb="11">
      <t>タイ</t>
    </rPh>
    <rPh sb="13" eb="15">
      <t>シンケイ</t>
    </rPh>
    <rPh sb="24" eb="25">
      <t>ジ</t>
    </rPh>
    <rPh sb="25" eb="27">
      <t>シセツ</t>
    </rPh>
    <rPh sb="28" eb="30">
      <t>ジッシ</t>
    </rPh>
    <phoneticPr fontId="11"/>
  </si>
  <si>
    <t>【自施設で実施できない場合には、連携している医療機関名等、がんの難治性疼痛に対する神経ブロックの提供における連携協力体制を記入】</t>
    <rPh sb="27" eb="28">
      <t>ナド</t>
    </rPh>
    <rPh sb="38" eb="39">
      <t>タイ</t>
    </rPh>
    <rPh sb="41" eb="43">
      <t>シンケイ</t>
    </rPh>
    <rPh sb="48" eb="50">
      <t>テイキョウ</t>
    </rPh>
    <rPh sb="54" eb="56">
      <t>レンケイ</t>
    </rPh>
    <rPh sb="56" eb="58">
      <t>キョウリョク</t>
    </rPh>
    <rPh sb="58" eb="60">
      <t>タイセイ</t>
    </rPh>
    <rPh sb="61" eb="63">
      <t>キニュウ</t>
    </rPh>
    <phoneticPr fontId="11"/>
  </si>
  <si>
    <r>
      <t>※印刷範囲外です。メモ書きとして使えますが、提出前には</t>
    </r>
    <r>
      <rPr>
        <sz val="10"/>
        <color rgb="FF993300"/>
        <rFont val="ＭＳ Ｐゴシック"/>
        <family val="3"/>
        <charset val="128"/>
      </rPr>
      <t>個人情報などの記載がないこと</t>
    </r>
    <r>
      <rPr>
        <sz val="10"/>
        <rFont val="ＭＳ Ｐゴシック"/>
        <family val="3"/>
        <charset val="128"/>
      </rPr>
      <t>をご確認ください。</t>
    </r>
    <rPh sb="1" eb="3">
      <t>インサツ</t>
    </rPh>
    <rPh sb="3" eb="5">
      <t>ハンイ</t>
    </rPh>
    <rPh sb="5" eb="6">
      <t>ガイ</t>
    </rPh>
    <rPh sb="11" eb="12">
      <t>ガ</t>
    </rPh>
    <rPh sb="16" eb="17">
      <t>ツカ</t>
    </rPh>
    <rPh sb="22" eb="24">
      <t>テイシュツ</t>
    </rPh>
    <rPh sb="24" eb="25">
      <t>マエ</t>
    </rPh>
    <rPh sb="27" eb="29">
      <t>コジン</t>
    </rPh>
    <rPh sb="29" eb="31">
      <t>ジョウホウ</t>
    </rPh>
    <rPh sb="34" eb="36">
      <t>キサイ</t>
    </rPh>
    <rPh sb="43" eb="45">
      <t>カクニン</t>
    </rPh>
    <phoneticPr fontId="11"/>
  </si>
  <si>
    <t>期間：</t>
    <rPh sb="0" eb="2">
      <t>キカン</t>
    </rPh>
    <phoneticPr fontId="10"/>
  </si>
  <si>
    <t>緩和ケアチームのメンバーについて記載してください。</t>
    <phoneticPr fontId="11"/>
  </si>
  <si>
    <t>医師以外の診療従事者について（複数の資格を有する者は、主たる業務に係る職種についてのみ記載）</t>
    <rPh sb="0" eb="2">
      <t>イシ</t>
    </rPh>
    <rPh sb="2" eb="4">
      <t>イガイ</t>
    </rPh>
    <phoneticPr fontId="50"/>
  </si>
  <si>
    <t>職種</t>
    <rPh sb="0" eb="2">
      <t>ショクシュ</t>
    </rPh>
    <phoneticPr fontId="10"/>
  </si>
  <si>
    <t>常勤
/非常勤</t>
    <rPh sb="0" eb="2">
      <t>ジョウキン</t>
    </rPh>
    <rPh sb="4" eb="7">
      <t>ヒジョウキン</t>
    </rPh>
    <phoneticPr fontId="10"/>
  </si>
  <si>
    <t>専門資格（取得している場合）</t>
    <rPh sb="0" eb="2">
      <t>センモン</t>
    </rPh>
    <rPh sb="2" eb="4">
      <t>シカク</t>
    </rPh>
    <rPh sb="5" eb="7">
      <t>シュトク</t>
    </rPh>
    <rPh sb="11" eb="13">
      <t>バアイ</t>
    </rPh>
    <phoneticPr fontId="10"/>
  </si>
  <si>
    <t>例</t>
    <rPh sb="0" eb="1">
      <t>レイ</t>
    </rPh>
    <phoneticPr fontId="50"/>
  </si>
  <si>
    <t>管理栄養士</t>
    <rPh sb="0" eb="2">
      <t>カンリ</t>
    </rPh>
    <rPh sb="2" eb="5">
      <t>エイヨウシ</t>
    </rPh>
    <phoneticPr fontId="10"/>
  </si>
  <si>
    <t xml:space="preserve">常勤
</t>
    <rPh sb="0" eb="2">
      <t>ジョウキン</t>
    </rPh>
    <phoneticPr fontId="10"/>
  </si>
  <si>
    <t>がん病態栄養専門管理栄養士</t>
    <rPh sb="2" eb="4">
      <t>ビョウタイ</t>
    </rPh>
    <rPh sb="4" eb="6">
      <t>エイヨウ</t>
    </rPh>
    <rPh sb="6" eb="8">
      <t>センモン</t>
    </rPh>
    <rPh sb="8" eb="10">
      <t>カンリ</t>
    </rPh>
    <rPh sb="10" eb="13">
      <t>エイヨウシ</t>
    </rPh>
    <phoneticPr fontId="50"/>
  </si>
  <si>
    <t>印刷範囲外</t>
  </si>
  <si>
    <t>患者及び家族が利用可能なインターネット環境</t>
    <rPh sb="0" eb="2">
      <t>カンジャ</t>
    </rPh>
    <rPh sb="2" eb="3">
      <t>オヨ</t>
    </rPh>
    <rPh sb="4" eb="6">
      <t>カゾク</t>
    </rPh>
    <rPh sb="7" eb="9">
      <t>リヨウ</t>
    </rPh>
    <rPh sb="9" eb="11">
      <t>カノウ</t>
    </rPh>
    <rPh sb="19" eb="21">
      <t>カンキョウ</t>
    </rPh>
    <phoneticPr fontId="10"/>
  </si>
  <si>
    <t>入院患者とその家族が病室で利用できるインターネット環境がある。</t>
    <rPh sb="0" eb="2">
      <t>ニュウイン</t>
    </rPh>
    <rPh sb="2" eb="4">
      <t>カンジャ</t>
    </rPh>
    <rPh sb="7" eb="9">
      <t>カゾク</t>
    </rPh>
    <rPh sb="10" eb="12">
      <t>ビョウシツ</t>
    </rPh>
    <rPh sb="13" eb="15">
      <t>リヨウ</t>
    </rPh>
    <rPh sb="25" eb="27">
      <t>カンキョウ</t>
    </rPh>
    <phoneticPr fontId="11"/>
  </si>
  <si>
    <t>（上記が”はい”の場合に回答してください）上記は無料で利用できる。</t>
    <rPh sb="1" eb="3">
      <t>ジョウキ</t>
    </rPh>
    <rPh sb="9" eb="11">
      <t>バアイ</t>
    </rPh>
    <rPh sb="12" eb="14">
      <t>カイトウ</t>
    </rPh>
    <rPh sb="21" eb="23">
      <t>ジョウキ</t>
    </rPh>
    <phoneticPr fontId="11"/>
  </si>
  <si>
    <t>（１が”はい”の場合に回答してください）インターネット環境が医療機器等に干渉しないよう、各種のガイドラインを参照している。</t>
    <rPh sb="8" eb="10">
      <t>バアイ</t>
    </rPh>
    <rPh sb="11" eb="13">
      <t>カイトウ</t>
    </rPh>
    <rPh sb="27" eb="29">
      <t>カンキョウ</t>
    </rPh>
    <rPh sb="30" eb="32">
      <t>イリョウ</t>
    </rPh>
    <rPh sb="32" eb="34">
      <t>キキ</t>
    </rPh>
    <rPh sb="34" eb="35">
      <t>ナド</t>
    </rPh>
    <rPh sb="36" eb="38">
      <t>カンショウ</t>
    </rPh>
    <rPh sb="44" eb="46">
      <t>カクシュ</t>
    </rPh>
    <rPh sb="54" eb="56">
      <t>サンショウ</t>
    </rPh>
    <phoneticPr fontId="11"/>
  </si>
  <si>
    <t>2が”はい”の場合に、参考としたガイドライン名を以下の欄に記入してください。</t>
    <rPh sb="7" eb="9">
      <t>バアイ</t>
    </rPh>
    <rPh sb="24" eb="26">
      <t>イカ</t>
    </rPh>
    <rPh sb="27" eb="28">
      <t>ラン</t>
    </rPh>
    <rPh sb="29" eb="31">
      <t>キニュウ</t>
    </rPh>
    <phoneticPr fontId="11"/>
  </si>
  <si>
    <t>がん患者の特性に応じた支援</t>
    <rPh sb="2" eb="4">
      <t>カンジャ</t>
    </rPh>
    <rPh sb="5" eb="7">
      <t>トクセイ</t>
    </rPh>
    <rPh sb="8" eb="9">
      <t>オウ</t>
    </rPh>
    <rPh sb="11" eb="13">
      <t>シエン</t>
    </rPh>
    <phoneticPr fontId="10"/>
  </si>
  <si>
    <t>自施設でAYA世代のがん患者の支援を行っている</t>
    <rPh sb="0" eb="1">
      <t>ジ</t>
    </rPh>
    <rPh sb="1" eb="3">
      <t>シセツ</t>
    </rPh>
    <rPh sb="7" eb="9">
      <t>セダイ</t>
    </rPh>
    <rPh sb="12" eb="14">
      <t>カンジャ</t>
    </rPh>
    <rPh sb="15" eb="17">
      <t>シエン</t>
    </rPh>
    <rPh sb="18" eb="19">
      <t>オコナ</t>
    </rPh>
    <phoneticPr fontId="11"/>
  </si>
  <si>
    <t>（はい／いいえ）</t>
    <phoneticPr fontId="11"/>
  </si>
  <si>
    <t>「はい」の場合は、自施設で行うことができる支援の内容を記載してください。</t>
    <rPh sb="5" eb="7">
      <t>バアイ</t>
    </rPh>
    <rPh sb="9" eb="10">
      <t>ジ</t>
    </rPh>
    <rPh sb="10" eb="12">
      <t>シセツ</t>
    </rPh>
    <rPh sb="13" eb="14">
      <t>オコナ</t>
    </rPh>
    <rPh sb="21" eb="23">
      <t>シエン</t>
    </rPh>
    <rPh sb="24" eb="26">
      <t>ナイヨウ</t>
    </rPh>
    <rPh sb="27" eb="29">
      <t>キサイ</t>
    </rPh>
    <phoneticPr fontId="11"/>
  </si>
  <si>
    <t>（例）</t>
    <rPh sb="1" eb="2">
      <t>レイ</t>
    </rPh>
    <phoneticPr fontId="11"/>
  </si>
  <si>
    <t>AYA世代のがん患者の就労支援として月に●回の頻度で社労士の訪問を受けている。</t>
    <rPh sb="3" eb="5">
      <t>セダイ</t>
    </rPh>
    <rPh sb="8" eb="10">
      <t>カンジャ</t>
    </rPh>
    <rPh sb="11" eb="13">
      <t>シュウロウ</t>
    </rPh>
    <rPh sb="13" eb="15">
      <t>シエン</t>
    </rPh>
    <rPh sb="18" eb="19">
      <t>ツキ</t>
    </rPh>
    <rPh sb="21" eb="22">
      <t>カイ</t>
    </rPh>
    <rPh sb="23" eb="25">
      <t>ヒンド</t>
    </rPh>
    <rPh sb="26" eb="29">
      <t>シャロウシ</t>
    </rPh>
    <rPh sb="30" eb="32">
      <t>ホウモン</t>
    </rPh>
    <rPh sb="33" eb="34">
      <t>ウ</t>
    </rPh>
    <phoneticPr fontId="11"/>
  </si>
  <si>
    <t>自施設でAYA世代のがん患者に関する支援が行えない場合は、患者を紹介する等、AYA世代の支援で連携する施設名を記載してください。</t>
    <rPh sb="0" eb="1">
      <t>ジ</t>
    </rPh>
    <rPh sb="1" eb="3">
      <t>シセツ</t>
    </rPh>
    <rPh sb="7" eb="9">
      <t>セダイ</t>
    </rPh>
    <rPh sb="12" eb="14">
      <t>カンジャ</t>
    </rPh>
    <rPh sb="15" eb="16">
      <t>カン</t>
    </rPh>
    <rPh sb="18" eb="20">
      <t>シエン</t>
    </rPh>
    <rPh sb="21" eb="22">
      <t>オコナ</t>
    </rPh>
    <rPh sb="25" eb="27">
      <t>バアイ</t>
    </rPh>
    <rPh sb="29" eb="31">
      <t>カンジャ</t>
    </rPh>
    <rPh sb="32" eb="34">
      <t>ショウカイ</t>
    </rPh>
    <rPh sb="36" eb="37">
      <t>ナド</t>
    </rPh>
    <rPh sb="41" eb="43">
      <t>セダイ</t>
    </rPh>
    <rPh sb="44" eb="46">
      <t>シエン</t>
    </rPh>
    <rPh sb="47" eb="49">
      <t>レンケイ</t>
    </rPh>
    <rPh sb="51" eb="53">
      <t>シセツ</t>
    </rPh>
    <rPh sb="53" eb="54">
      <t>メイ</t>
    </rPh>
    <rPh sb="55" eb="57">
      <t>キサイ</t>
    </rPh>
    <phoneticPr fontId="11"/>
  </si>
  <si>
    <t>多職種からなるAYA支援チームを設置している。</t>
    <rPh sb="0" eb="1">
      <t>タ</t>
    </rPh>
    <rPh sb="1" eb="3">
      <t>ショクシュ</t>
    </rPh>
    <rPh sb="10" eb="12">
      <t>シエン</t>
    </rPh>
    <rPh sb="16" eb="18">
      <t>セッチ</t>
    </rPh>
    <phoneticPr fontId="11"/>
  </si>
  <si>
    <t>「はい」の場合は、AYA支援チーム構成員の職種を記載してください。</t>
    <rPh sb="5" eb="7">
      <t>バアイ</t>
    </rPh>
    <rPh sb="12" eb="14">
      <t>シエン</t>
    </rPh>
    <rPh sb="17" eb="20">
      <t>コウセイイン</t>
    </rPh>
    <rPh sb="21" eb="23">
      <t>ショクシュ</t>
    </rPh>
    <rPh sb="24" eb="26">
      <t>キサイ</t>
    </rPh>
    <phoneticPr fontId="11"/>
  </si>
  <si>
    <t>自施設で、がん・生殖医療に関する意思決定支援を行うことができる診療従事者の育成・配置を行っている。</t>
    <rPh sb="0" eb="1">
      <t>ジ</t>
    </rPh>
    <rPh sb="1" eb="3">
      <t>シセツ</t>
    </rPh>
    <rPh sb="16" eb="18">
      <t>イシ</t>
    </rPh>
    <rPh sb="18" eb="20">
      <t>ケッテイ</t>
    </rPh>
    <rPh sb="20" eb="22">
      <t>シエン</t>
    </rPh>
    <rPh sb="23" eb="24">
      <t>オコナ</t>
    </rPh>
    <phoneticPr fontId="11"/>
  </si>
  <si>
    <t>「はい」の場合は、意思決定支援を行うことができる診療従事者の育成に関する取組状況を記載してください。</t>
    <rPh sb="5" eb="7">
      <t>バアイ</t>
    </rPh>
    <rPh sb="9" eb="11">
      <t>イシ</t>
    </rPh>
    <rPh sb="11" eb="13">
      <t>ケッテイ</t>
    </rPh>
    <rPh sb="13" eb="15">
      <t>シエン</t>
    </rPh>
    <rPh sb="16" eb="17">
      <t>オコナ</t>
    </rPh>
    <rPh sb="24" eb="26">
      <t>シンリョウ</t>
    </rPh>
    <rPh sb="26" eb="29">
      <t>ジュウジシャ</t>
    </rPh>
    <rPh sb="30" eb="32">
      <t>イクセイ</t>
    </rPh>
    <rPh sb="33" eb="34">
      <t>カン</t>
    </rPh>
    <rPh sb="36" eb="38">
      <t>トリクミ</t>
    </rPh>
    <rPh sb="38" eb="40">
      <t>ジョウキョウ</t>
    </rPh>
    <rPh sb="41" eb="43">
      <t>キサイ</t>
    </rPh>
    <phoneticPr fontId="11"/>
  </si>
  <si>
    <t>がん患者の就学に関する支援について自施設もしくは連携施設への紹介で実施している場合に内容を記載してください。</t>
    <rPh sb="2" eb="4">
      <t>カンジャ</t>
    </rPh>
    <rPh sb="5" eb="7">
      <t>シュウガク</t>
    </rPh>
    <rPh sb="8" eb="9">
      <t>カン</t>
    </rPh>
    <rPh sb="11" eb="13">
      <t>シエン</t>
    </rPh>
    <rPh sb="39" eb="41">
      <t>バアイ</t>
    </rPh>
    <rPh sb="42" eb="44">
      <t>ナイヨウ</t>
    </rPh>
    <rPh sb="45" eb="47">
      <t>キサイ</t>
    </rPh>
    <phoneticPr fontId="11"/>
  </si>
  <si>
    <t>がん患者の就業に関する支援について自施設もしくは連携施設への紹介で実施している場合に内容を記載してください。</t>
    <rPh sb="5" eb="7">
      <t>シュウギョウ</t>
    </rPh>
    <phoneticPr fontId="11"/>
  </si>
  <si>
    <t>がん患者のアピアランスケアに関する支援について自施設もしくは連携施設への紹介で実施している場合に内容を記載してください。</t>
    <phoneticPr fontId="11"/>
  </si>
  <si>
    <t>高齢のがん患者に関して、高齢者総合機能評価の実施状況や、評価を行う人員の状況などについて記載してください。</t>
    <rPh sb="0" eb="2">
      <t>コウレイ</t>
    </rPh>
    <rPh sb="5" eb="7">
      <t>カンジャ</t>
    </rPh>
    <rPh sb="8" eb="9">
      <t>カン</t>
    </rPh>
    <phoneticPr fontId="11"/>
  </si>
  <si>
    <t>相談支援センターの相談件数と相談支援内容</t>
    <rPh sb="0" eb="2">
      <t>ソウダン</t>
    </rPh>
    <rPh sb="2" eb="4">
      <t>シエン</t>
    </rPh>
    <rPh sb="9" eb="11">
      <t>ソウダン</t>
    </rPh>
    <rPh sb="11" eb="13">
      <t>ケンスウ</t>
    </rPh>
    <rPh sb="14" eb="16">
      <t>ソウダン</t>
    </rPh>
    <rPh sb="16" eb="18">
      <t>シエン</t>
    </rPh>
    <rPh sb="18" eb="20">
      <t>ナイヨウ</t>
    </rPh>
    <phoneticPr fontId="11"/>
  </si>
  <si>
    <t>病院名：</t>
    <rPh sb="0" eb="2">
      <t>ビョウイン</t>
    </rPh>
    <rPh sb="2" eb="3">
      <t>ナ</t>
    </rPh>
    <phoneticPr fontId="11"/>
  </si>
  <si>
    <t>※「自施設の患者・家族」とは、貴院で診療を受けている患者・家族、および以前に貴院で診療を受けた患者・家族のことをさしています。
　 「他施設の患者・家族」とは、貴院以外の医療機関で診療を受けている患者・家族、および以前に貴院以外の医療機関で診療を受けていた患者・家族のことを
　　さしています。
※本設問は相談支援センターでの相談件数及び体制についてお伺いしております。</t>
    <rPh sb="2" eb="3">
      <t>ジ</t>
    </rPh>
    <rPh sb="3" eb="5">
      <t>シセツ</t>
    </rPh>
    <rPh sb="6" eb="8">
      <t>カンジャ</t>
    </rPh>
    <rPh sb="9" eb="11">
      <t>カゾク</t>
    </rPh>
    <rPh sb="15" eb="16">
      <t>キ</t>
    </rPh>
    <rPh sb="16" eb="17">
      <t>イン</t>
    </rPh>
    <rPh sb="18" eb="20">
      <t>シンリョウ</t>
    </rPh>
    <rPh sb="21" eb="22">
      <t>ウ</t>
    </rPh>
    <rPh sb="26" eb="28">
      <t>カンジャ</t>
    </rPh>
    <rPh sb="29" eb="31">
      <t>カゾク</t>
    </rPh>
    <rPh sb="38" eb="39">
      <t>キ</t>
    </rPh>
    <rPh sb="39" eb="40">
      <t>イン</t>
    </rPh>
    <rPh sb="41" eb="43">
      <t>シンリョウ</t>
    </rPh>
    <rPh sb="44" eb="45">
      <t>ウ</t>
    </rPh>
    <rPh sb="47" eb="49">
      <t>カンジャ</t>
    </rPh>
    <rPh sb="50" eb="52">
      <t>カゾク</t>
    </rPh>
    <rPh sb="67" eb="68">
      <t>タ</t>
    </rPh>
    <rPh sb="68" eb="70">
      <t>シセツ</t>
    </rPh>
    <rPh sb="71" eb="73">
      <t>カンジャ</t>
    </rPh>
    <rPh sb="74" eb="76">
      <t>カゾク</t>
    </rPh>
    <rPh sb="80" eb="81">
      <t>キ</t>
    </rPh>
    <rPh sb="81" eb="82">
      <t>イン</t>
    </rPh>
    <rPh sb="82" eb="84">
      <t>イガイ</t>
    </rPh>
    <rPh sb="85" eb="87">
      <t>イリョウ</t>
    </rPh>
    <rPh sb="87" eb="89">
      <t>キカン</t>
    </rPh>
    <rPh sb="90" eb="92">
      <t>シンリョウ</t>
    </rPh>
    <rPh sb="93" eb="94">
      <t>ウ</t>
    </rPh>
    <rPh sb="98" eb="100">
      <t>カンジャ</t>
    </rPh>
    <rPh sb="101" eb="103">
      <t>カゾク</t>
    </rPh>
    <rPh sb="107" eb="109">
      <t>イゼン</t>
    </rPh>
    <rPh sb="110" eb="111">
      <t>キ</t>
    </rPh>
    <rPh sb="111" eb="112">
      <t>イン</t>
    </rPh>
    <rPh sb="112" eb="114">
      <t>イガイ</t>
    </rPh>
    <rPh sb="115" eb="117">
      <t>イリョウ</t>
    </rPh>
    <rPh sb="117" eb="119">
      <t>キカン</t>
    </rPh>
    <rPh sb="120" eb="122">
      <t>シンリョウ</t>
    </rPh>
    <rPh sb="123" eb="124">
      <t>ウ</t>
    </rPh>
    <rPh sb="128" eb="130">
      <t>カンジャ</t>
    </rPh>
    <rPh sb="131" eb="133">
      <t>カゾク</t>
    </rPh>
    <rPh sb="149" eb="150">
      <t>ホン</t>
    </rPh>
    <rPh sb="150" eb="152">
      <t>セツモン</t>
    </rPh>
    <rPh sb="153" eb="155">
      <t>ソウダン</t>
    </rPh>
    <rPh sb="155" eb="157">
      <t>シエン</t>
    </rPh>
    <rPh sb="163" eb="165">
      <t>ソウダン</t>
    </rPh>
    <rPh sb="165" eb="167">
      <t>ケンスウ</t>
    </rPh>
    <rPh sb="167" eb="168">
      <t>オヨ</t>
    </rPh>
    <rPh sb="169" eb="171">
      <t>タイセイ</t>
    </rPh>
    <rPh sb="176" eb="177">
      <t>ウカガ</t>
    </rPh>
    <phoneticPr fontId="11"/>
  </si>
  <si>
    <r>
      <t>●年間の</t>
    </r>
    <r>
      <rPr>
        <sz val="11"/>
        <rFont val="ＭＳ Ｐゴシック"/>
        <family val="3"/>
        <charset val="128"/>
      </rPr>
      <t>のべ相談件数</t>
    </r>
    <rPh sb="1" eb="3">
      <t>ネンカン</t>
    </rPh>
    <rPh sb="6" eb="8">
      <t>ソウダン</t>
    </rPh>
    <rPh sb="8" eb="10">
      <t>ケンスウ</t>
    </rPh>
    <phoneticPr fontId="11"/>
  </si>
  <si>
    <t>１．相談件数（新規相談件数に限る）</t>
    <rPh sb="7" eb="9">
      <t>シンキ</t>
    </rPh>
    <rPh sb="9" eb="11">
      <t>ソウダン</t>
    </rPh>
    <rPh sb="11" eb="13">
      <t>ケンスウ</t>
    </rPh>
    <rPh sb="14" eb="15">
      <t>カギ</t>
    </rPh>
    <phoneticPr fontId="11"/>
  </si>
  <si>
    <t>相談者</t>
    <rPh sb="0" eb="2">
      <t>ソウダン</t>
    </rPh>
    <rPh sb="2" eb="3">
      <t>シャ</t>
    </rPh>
    <phoneticPr fontId="11"/>
  </si>
  <si>
    <t>計</t>
    <rPh sb="0" eb="1">
      <t>ケイ</t>
    </rPh>
    <phoneticPr fontId="11"/>
  </si>
  <si>
    <t>自施設の患者・家族</t>
    <rPh sb="0" eb="1">
      <t>ジ</t>
    </rPh>
    <rPh sb="1" eb="3">
      <t>シセツ</t>
    </rPh>
    <rPh sb="4" eb="6">
      <t>カンジャ</t>
    </rPh>
    <rPh sb="7" eb="9">
      <t>カゾク</t>
    </rPh>
    <phoneticPr fontId="11"/>
  </si>
  <si>
    <t>１以外の患者・家族・地域住民等</t>
    <rPh sb="1" eb="3">
      <t>イガイ</t>
    </rPh>
    <rPh sb="4" eb="6">
      <t>カンジャ</t>
    </rPh>
    <rPh sb="7" eb="9">
      <t>カゾク</t>
    </rPh>
    <rPh sb="10" eb="12">
      <t>チイキ</t>
    </rPh>
    <rPh sb="12" eb="14">
      <t>ジュウミン</t>
    </rPh>
    <rPh sb="14" eb="15">
      <t>トウ</t>
    </rPh>
    <phoneticPr fontId="11"/>
  </si>
  <si>
    <t>他の医療機関等の職員</t>
    <rPh sb="0" eb="1">
      <t>タ</t>
    </rPh>
    <rPh sb="2" eb="4">
      <t>イリョウ</t>
    </rPh>
    <rPh sb="4" eb="6">
      <t>キカン</t>
    </rPh>
    <rPh sb="6" eb="7">
      <t>ナド</t>
    </rPh>
    <rPh sb="8" eb="10">
      <t>ショクイン</t>
    </rPh>
    <phoneticPr fontId="11"/>
  </si>
  <si>
    <t>合計</t>
    <rPh sb="0" eb="2">
      <t>ゴウケイ</t>
    </rPh>
    <phoneticPr fontId="11"/>
  </si>
  <si>
    <t>・項目の番号については、厚生労働省研究費補助金「がん対策における進捗管理指標の策定と計測システムの確立に関する研究班」が作成した「相談記入シート」を参考にしています。
・1回の相談で複数の内容について相談された場合は、それぞれの項目に計上して構いません。なお、詳細なカウントの方法については「相談記入シート」をご参照ください。
　https://ganjoho.jp/med_pro/consultation/support/registration_sheet.html</t>
    <phoneticPr fontId="11"/>
  </si>
  <si>
    <t>08．臨床試験・先進医療</t>
  </si>
  <si>
    <t>相談内容</t>
    <rPh sb="0" eb="2">
      <t>ソウダン</t>
    </rPh>
    <rPh sb="2" eb="4">
      <t>ナイヨウ</t>
    </rPh>
    <phoneticPr fontId="11"/>
  </si>
  <si>
    <t>件数</t>
    <rPh sb="0" eb="2">
      <t>ケンスウ</t>
    </rPh>
    <phoneticPr fontId="11"/>
  </si>
  <si>
    <t>01.がんの治療</t>
    <rPh sb="6" eb="8">
      <t>チリョウ</t>
    </rPh>
    <phoneticPr fontId="11"/>
  </si>
  <si>
    <t>15.食事・服薬・入浴・運動・外出など</t>
    <rPh sb="3" eb="5">
      <t>ショクジ</t>
    </rPh>
    <rPh sb="6" eb="8">
      <t>フクヤク</t>
    </rPh>
    <rPh sb="9" eb="11">
      <t>ニュウヨク</t>
    </rPh>
    <rPh sb="12" eb="14">
      <t>ウンドウ</t>
    </rPh>
    <rPh sb="15" eb="17">
      <t>ガイシュツ</t>
    </rPh>
    <phoneticPr fontId="11"/>
  </si>
  <si>
    <t>02.がんの検査</t>
    <rPh sb="6" eb="8">
      <t>ケンサ</t>
    </rPh>
    <phoneticPr fontId="11"/>
  </si>
  <si>
    <t>16.介護・看護・養育</t>
    <rPh sb="3" eb="5">
      <t>カイゴ</t>
    </rPh>
    <rPh sb="6" eb="8">
      <t>カンゴ</t>
    </rPh>
    <rPh sb="9" eb="11">
      <t>ヨウイク</t>
    </rPh>
    <phoneticPr fontId="11"/>
  </si>
  <si>
    <t>03.症状・副作用・後遺症</t>
    <rPh sb="3" eb="5">
      <t>ショウジョウ</t>
    </rPh>
    <rPh sb="6" eb="9">
      <t>フクサヨウ</t>
    </rPh>
    <rPh sb="10" eb="13">
      <t>コウイショウ</t>
    </rPh>
    <phoneticPr fontId="11"/>
  </si>
  <si>
    <t>17-1.社会生活（仕事・就労）</t>
    <rPh sb="5" eb="7">
      <t>シャカイ</t>
    </rPh>
    <rPh sb="7" eb="9">
      <t>セイカツ</t>
    </rPh>
    <rPh sb="10" eb="12">
      <t>シゴト</t>
    </rPh>
    <rPh sb="13" eb="15">
      <t>シュウロウ</t>
    </rPh>
    <phoneticPr fontId="11"/>
  </si>
  <si>
    <t>17-2.社会生活（学業）</t>
    <rPh sb="5" eb="7">
      <t>シャカイ</t>
    </rPh>
    <rPh sb="7" eb="9">
      <t>セイカツ</t>
    </rPh>
    <rPh sb="10" eb="12">
      <t>ガクギョウ</t>
    </rPh>
    <phoneticPr fontId="11"/>
  </si>
  <si>
    <t>　03-02.　03のうちアピアランス</t>
    <phoneticPr fontId="11"/>
  </si>
  <si>
    <t>18.医療費・生活費・社会保障制度</t>
    <rPh sb="3" eb="6">
      <t>イリョウヒ</t>
    </rPh>
    <rPh sb="7" eb="10">
      <t>セイカツヒ</t>
    </rPh>
    <rPh sb="11" eb="13">
      <t>シャカイ</t>
    </rPh>
    <rPh sb="13" eb="15">
      <t>ホショウ</t>
    </rPh>
    <rPh sb="15" eb="17">
      <t>セイド</t>
    </rPh>
    <phoneticPr fontId="11"/>
  </si>
  <si>
    <t>　03-03.　03のうち晩期合併症</t>
    <rPh sb="13" eb="15">
      <t>バンキ</t>
    </rPh>
    <rPh sb="15" eb="18">
      <t>ガッペイショウ</t>
    </rPh>
    <phoneticPr fontId="11"/>
  </si>
  <si>
    <t>19.補完・代替医療</t>
    <rPh sb="3" eb="5">
      <t>ホカン</t>
    </rPh>
    <rPh sb="6" eb="8">
      <t>ダイタイ</t>
    </rPh>
    <rPh sb="8" eb="10">
      <t>イリョウ</t>
    </rPh>
    <phoneticPr fontId="11"/>
  </si>
  <si>
    <t>　03-04.　03のうち長期フォローアップ</t>
    <rPh sb="13" eb="15">
      <t>チョウキ</t>
    </rPh>
    <phoneticPr fontId="11"/>
  </si>
  <si>
    <t>20.生きがい・価値観</t>
    <rPh sb="3" eb="4">
      <t>イ</t>
    </rPh>
    <rPh sb="8" eb="11">
      <t>カチカン</t>
    </rPh>
    <phoneticPr fontId="11"/>
  </si>
  <si>
    <t>04.セカンドオピニオン（一般）</t>
    <rPh sb="13" eb="15">
      <t>イッパン</t>
    </rPh>
    <phoneticPr fontId="11"/>
  </si>
  <si>
    <t>21.不安・精神的苦痛</t>
    <rPh sb="3" eb="5">
      <t>フアン</t>
    </rPh>
    <rPh sb="6" eb="9">
      <t>セイシンテキ</t>
    </rPh>
    <rPh sb="9" eb="11">
      <t>クツウ</t>
    </rPh>
    <phoneticPr fontId="11"/>
  </si>
  <si>
    <t>05.セカンドオピニオン（受け入れ）</t>
    <rPh sb="13" eb="14">
      <t>ウ</t>
    </rPh>
    <rPh sb="15" eb="16">
      <t>イ</t>
    </rPh>
    <phoneticPr fontId="11"/>
  </si>
  <si>
    <t>22.告知</t>
    <rPh sb="3" eb="5">
      <t>コクチ</t>
    </rPh>
    <phoneticPr fontId="11"/>
  </si>
  <si>
    <t>06.セカンドオピニオン（他へ紹介）</t>
    <rPh sb="13" eb="14">
      <t>ホカ</t>
    </rPh>
    <rPh sb="15" eb="17">
      <t>ショウカイ</t>
    </rPh>
    <phoneticPr fontId="11"/>
  </si>
  <si>
    <t>23.医療者との関係・コミュニケーション</t>
    <rPh sb="3" eb="6">
      <t>イリョウシャ</t>
    </rPh>
    <rPh sb="8" eb="10">
      <t>カンケイ</t>
    </rPh>
    <phoneticPr fontId="11"/>
  </si>
  <si>
    <t>07.治療実績</t>
    <rPh sb="3" eb="5">
      <t>チリョウ</t>
    </rPh>
    <rPh sb="5" eb="7">
      <t>ジッセキ</t>
    </rPh>
    <phoneticPr fontId="11"/>
  </si>
  <si>
    <t>24.患者-家族間の関係・コミュニケーション</t>
    <rPh sb="3" eb="5">
      <t>カンジャ</t>
    </rPh>
    <rPh sb="6" eb="9">
      <t>カゾクカン</t>
    </rPh>
    <rPh sb="10" eb="12">
      <t>カンケイ</t>
    </rPh>
    <phoneticPr fontId="11"/>
  </si>
  <si>
    <t>08.臨床試験・先進医療</t>
    <rPh sb="3" eb="5">
      <t>リンショウ</t>
    </rPh>
    <rPh sb="5" eb="7">
      <t>シケン</t>
    </rPh>
    <rPh sb="8" eb="10">
      <t>センシン</t>
    </rPh>
    <rPh sb="10" eb="12">
      <t>イリョウ</t>
    </rPh>
    <phoneticPr fontId="11"/>
  </si>
  <si>
    <t>25.友人・知人・職場との関係・コミュニケーション</t>
    <rPh sb="3" eb="5">
      <t>ユウジン</t>
    </rPh>
    <rPh sb="6" eb="8">
      <t>チジン</t>
    </rPh>
    <rPh sb="9" eb="11">
      <t>ショクバ</t>
    </rPh>
    <rPh sb="13" eb="15">
      <t>カンケイ</t>
    </rPh>
    <phoneticPr fontId="11"/>
  </si>
  <si>
    <t>09.受診方法</t>
    <rPh sb="3" eb="5">
      <t>ジュシン</t>
    </rPh>
    <rPh sb="5" eb="7">
      <t>ホウホウ</t>
    </rPh>
    <phoneticPr fontId="11"/>
  </si>
  <si>
    <t>26.患者会・家族会（ピア情報）</t>
    <rPh sb="3" eb="5">
      <t>カンジャ</t>
    </rPh>
    <rPh sb="5" eb="6">
      <t>カイ</t>
    </rPh>
    <rPh sb="7" eb="10">
      <t>カゾクカイ</t>
    </rPh>
    <rPh sb="13" eb="15">
      <t>ジョウホウ</t>
    </rPh>
    <phoneticPr fontId="11"/>
  </si>
  <si>
    <t>10.転院</t>
    <rPh sb="3" eb="5">
      <t>テンイン</t>
    </rPh>
    <phoneticPr fontId="11"/>
  </si>
  <si>
    <t>88.不明</t>
    <rPh sb="3" eb="5">
      <t>フメイ</t>
    </rPh>
    <phoneticPr fontId="11"/>
  </si>
  <si>
    <t>11.医療機関の紹介</t>
    <rPh sb="3" eb="5">
      <t>イリョウ</t>
    </rPh>
    <rPh sb="5" eb="7">
      <t>キカン</t>
    </rPh>
    <rPh sb="8" eb="10">
      <t>ショウカイ</t>
    </rPh>
    <phoneticPr fontId="11"/>
  </si>
  <si>
    <t>99.その他（下段に自由記載してください）</t>
    <rPh sb="5" eb="6">
      <t>タ</t>
    </rPh>
    <rPh sb="7" eb="9">
      <t>カダン</t>
    </rPh>
    <rPh sb="10" eb="12">
      <t>ジユウ</t>
    </rPh>
    <rPh sb="12" eb="14">
      <t>キサイ</t>
    </rPh>
    <phoneticPr fontId="11"/>
  </si>
  <si>
    <t>12.がん予防・検診</t>
    <rPh sb="5" eb="7">
      <t>ヨボウ</t>
    </rPh>
    <rPh sb="8" eb="10">
      <t>ケンシン</t>
    </rPh>
    <phoneticPr fontId="11"/>
  </si>
  <si>
    <t>13.在宅医療</t>
    <rPh sb="3" eb="5">
      <t>ザイタク</t>
    </rPh>
    <rPh sb="5" eb="7">
      <t>イリョウ</t>
    </rPh>
    <phoneticPr fontId="11"/>
  </si>
  <si>
    <t>14.ホスピス・緩和ケア</t>
    <rPh sb="8" eb="10">
      <t>カンワ</t>
    </rPh>
    <phoneticPr fontId="11"/>
  </si>
  <si>
    <t>02．がんの検査</t>
  </si>
  <si>
    <t>03．症状・副作用・後遺症</t>
  </si>
  <si>
    <t>04．セカンドオピニオン（一般）</t>
  </si>
  <si>
    <t>05．セカンドオピニオン（受入）</t>
  </si>
  <si>
    <t>06．セカンドオピニオン（他へ紹介）</t>
  </si>
  <si>
    <t>07．治療実績</t>
  </si>
  <si>
    <t>09．受診方法・入院</t>
  </si>
  <si>
    <t>10．転院</t>
  </si>
  <si>
    <t>11．医療機関の紹介</t>
  </si>
  <si>
    <t>12．がん予防・検診</t>
  </si>
  <si>
    <t>13．在宅医療</t>
  </si>
  <si>
    <t>14．ホスピス・緩和ケア</t>
  </si>
  <si>
    <t>15．食事・服薬・入浴・運動・外出など</t>
  </si>
  <si>
    <t>16．介護・看護・養育</t>
  </si>
  <si>
    <t>17．社会生活（仕事・就労・学業）</t>
  </si>
  <si>
    <t>18．医療費・生活費・社会保障制度</t>
  </si>
  <si>
    <t>19．補完代替療法</t>
  </si>
  <si>
    <t>20．生きがい・価値観</t>
  </si>
  <si>
    <t>21．不安・精神的苦痛</t>
  </si>
  <si>
    <t>22．告知</t>
  </si>
  <si>
    <t>23．医療者との関係・コミュニケーション</t>
  </si>
  <si>
    <t>24．患者－家族間の関係・コミュニケーション</t>
  </si>
  <si>
    <t>25．友人・知人・職場の人間関係・コミュニケーション</t>
  </si>
  <si>
    <t>26．患者会・家族会（ピア情報）</t>
  </si>
  <si>
    <t>88．不明</t>
  </si>
  <si>
    <t>99．その他</t>
  </si>
  <si>
    <t>がん相談支援センターの問い合わせ窓口</t>
    <rPh sb="11" eb="12">
      <t>ト</t>
    </rPh>
    <rPh sb="13" eb="14">
      <t>ア</t>
    </rPh>
    <rPh sb="16" eb="18">
      <t>マドグチ</t>
    </rPh>
    <phoneticPr fontId="11"/>
  </si>
  <si>
    <t>相談支援センターの名称</t>
    <rPh sb="0" eb="2">
      <t>ソウダン</t>
    </rPh>
    <rPh sb="2" eb="4">
      <t>シエン</t>
    </rPh>
    <rPh sb="9" eb="11">
      <t>メイショウ</t>
    </rPh>
    <phoneticPr fontId="11"/>
  </si>
  <si>
    <t>問い合わせ先電話番号</t>
    <phoneticPr fontId="11"/>
  </si>
  <si>
    <t>■対面相談の実施 （実施/未実施）</t>
    <rPh sb="1" eb="3">
      <t>タイメン</t>
    </rPh>
    <rPh sb="3" eb="5">
      <t>ソウダン</t>
    </rPh>
    <rPh sb="6" eb="8">
      <t>ジッシ</t>
    </rPh>
    <rPh sb="10" eb="12">
      <t>ジッシ</t>
    </rPh>
    <rPh sb="13" eb="16">
      <t>ミジッシ</t>
    </rPh>
    <phoneticPr fontId="11"/>
  </si>
  <si>
    <r>
      <t>予約の要否 （必要</t>
    </r>
    <r>
      <rPr>
        <sz val="11"/>
        <rFont val="ＭＳ Ｐゴシック"/>
        <family val="3"/>
        <charset val="128"/>
      </rPr>
      <t>/不要）</t>
    </r>
    <rPh sb="0" eb="2">
      <t>ヨヤク</t>
    </rPh>
    <rPh sb="3" eb="5">
      <t>ヨウヒ</t>
    </rPh>
    <rPh sb="7" eb="9">
      <t>ヒツヨウ</t>
    </rPh>
    <rPh sb="10" eb="12">
      <t>フヨウ</t>
    </rPh>
    <phoneticPr fontId="11"/>
  </si>
  <si>
    <t>■電話相談の実施 （実施/未実施）</t>
    <rPh sb="1" eb="3">
      <t>デンワ</t>
    </rPh>
    <rPh sb="3" eb="5">
      <t>ソウダン</t>
    </rPh>
    <rPh sb="6" eb="8">
      <t>ジッシ</t>
    </rPh>
    <phoneticPr fontId="11"/>
  </si>
  <si>
    <t>電話番号</t>
    <phoneticPr fontId="11"/>
  </si>
  <si>
    <t>予約の要否 （必要/不要）</t>
    <rPh sb="0" eb="2">
      <t>ヨヤク</t>
    </rPh>
    <rPh sb="3" eb="5">
      <t>ヨウヒ</t>
    </rPh>
    <phoneticPr fontId="11"/>
  </si>
  <si>
    <t>■FAX相談の実施 （実施/未実施）</t>
    <rPh sb="4" eb="6">
      <t>ソウダン</t>
    </rPh>
    <rPh sb="7" eb="9">
      <t>ジッシ</t>
    </rPh>
    <phoneticPr fontId="11"/>
  </si>
  <si>
    <t>FAX番号</t>
    <phoneticPr fontId="11"/>
  </si>
  <si>
    <r>
      <t xml:space="preserve">■電子メール相談の実施 
</t>
    </r>
    <r>
      <rPr>
        <b/>
        <sz val="10"/>
        <rFont val="ＭＳ Ｐゴシック"/>
        <family val="3"/>
        <charset val="128"/>
      </rPr>
      <t>（実施/未実施）</t>
    </r>
    <rPh sb="1" eb="3">
      <t>デンシ</t>
    </rPh>
    <rPh sb="6" eb="8">
      <t>ソウダン</t>
    </rPh>
    <rPh sb="9" eb="11">
      <t>ジッシ</t>
    </rPh>
    <phoneticPr fontId="11"/>
  </si>
  <si>
    <r>
      <t>メールアドレス</t>
    </r>
    <r>
      <rPr>
        <sz val="11"/>
        <rFont val="ＭＳ Ｐゴシック"/>
        <family val="3"/>
        <charset val="128"/>
      </rPr>
      <t xml:space="preserve">
</t>
    </r>
    <r>
      <rPr>
        <sz val="10"/>
        <rFont val="ＭＳ Ｐゴシック"/>
        <family val="3"/>
        <charset val="128"/>
      </rPr>
      <t>※個人のメールアドレスは記載しないでください</t>
    </r>
    <rPh sb="9" eb="11">
      <t>コジン</t>
    </rPh>
    <rPh sb="20" eb="22">
      <t>キサイ</t>
    </rPh>
    <phoneticPr fontId="11"/>
  </si>
  <si>
    <r>
      <t>■Web会議ツールを活用した遠隔相談の実施</t>
    </r>
    <r>
      <rPr>
        <b/>
        <sz val="10"/>
        <rFont val="ＭＳ Ｐゴシック"/>
        <family val="3"/>
        <charset val="128"/>
      </rPr>
      <t>（実施/未実施）</t>
    </r>
    <rPh sb="4" eb="6">
      <t>カイギ</t>
    </rPh>
    <rPh sb="10" eb="12">
      <t>カツヨウ</t>
    </rPh>
    <rPh sb="14" eb="16">
      <t>エンカク</t>
    </rPh>
    <rPh sb="16" eb="18">
      <t>ソウダン</t>
    </rPh>
    <rPh sb="19" eb="21">
      <t>ジッシ</t>
    </rPh>
    <phoneticPr fontId="11"/>
  </si>
  <si>
    <t>がん相談支援センターの体制</t>
    <rPh sb="2" eb="4">
      <t>ソウダン</t>
    </rPh>
    <rPh sb="4" eb="6">
      <t>シエン</t>
    </rPh>
    <rPh sb="11" eb="13">
      <t>タイセイ</t>
    </rPh>
    <phoneticPr fontId="11"/>
  </si>
  <si>
    <t>注1）様式4の回答と齟齬がないようにすること。
注2）常勤とは、原則として病院で定めた勤務時間の全てを勤務する者をいう。病院で定めた医師の１週間の勤務時間が、32時間未満の場合は、32時間以上勤務している者を常勤とし、その他は非常勤とする。
注3）「専従」および「専任」とは、当該医療機関における当該診療従事者が、「専従」については「8割以上」、「専任」については「5割以上」、当該業務に従事している者をいう。</t>
    <rPh sb="0" eb="1">
      <t>チュウ</t>
    </rPh>
    <phoneticPr fontId="11"/>
  </si>
  <si>
    <t>人数</t>
    <rPh sb="0" eb="2">
      <t>ニンズウ</t>
    </rPh>
    <phoneticPr fontId="11"/>
  </si>
  <si>
    <t>専従/専任/その他</t>
    <rPh sb="0" eb="2">
      <t>センジュウ</t>
    </rPh>
    <rPh sb="3" eb="5">
      <t>センニン</t>
    </rPh>
    <rPh sb="8" eb="9">
      <t>タ</t>
    </rPh>
    <phoneticPr fontId="11"/>
  </si>
  <si>
    <t>うち常勤の
人数</t>
    <rPh sb="2" eb="4">
      <t>ジョウキン</t>
    </rPh>
    <rPh sb="6" eb="8">
      <t>ニンズウ</t>
    </rPh>
    <phoneticPr fontId="11"/>
  </si>
  <si>
    <t>両立支援コーディネーター研修を受講した人数</t>
  </si>
  <si>
    <t>例</t>
    <phoneticPr fontId="11"/>
  </si>
  <si>
    <t>社会福祉士</t>
    <rPh sb="0" eb="2">
      <t>シャカイ</t>
    </rPh>
    <rPh sb="2" eb="5">
      <t>フクシシ</t>
    </rPh>
    <phoneticPr fontId="11"/>
  </si>
  <si>
    <t>専従</t>
    <phoneticPr fontId="11"/>
  </si>
  <si>
    <t>看護師</t>
    <rPh sb="0" eb="3">
      <t>カンゴシ</t>
    </rPh>
    <phoneticPr fontId="11"/>
  </si>
  <si>
    <t>専任</t>
    <phoneticPr fontId="11"/>
  </si>
  <si>
    <t>社会福祉士</t>
  </si>
  <si>
    <t>その他</t>
  </si>
  <si>
    <t>精神保健福祉士</t>
  </si>
  <si>
    <t>看護師</t>
  </si>
  <si>
    <t>■がん患者及びその家族が必ず一度はがん相談支援センターを訪問することができる体制</t>
    <phoneticPr fontId="11"/>
  </si>
  <si>
    <t>印刷範囲外</t>
    <phoneticPr fontId="11"/>
  </si>
  <si>
    <t>　整備していると回答した場合、記載すること。整備していない場合は、「整備していない」と記入すること。</t>
    <rPh sb="22" eb="24">
      <t>セイビ</t>
    </rPh>
    <rPh sb="29" eb="31">
      <t>バアイ</t>
    </rPh>
    <rPh sb="34" eb="36">
      <t>セイビ</t>
    </rPh>
    <rPh sb="43" eb="45">
      <t>キニュウ</t>
    </rPh>
    <phoneticPr fontId="11"/>
  </si>
  <si>
    <t>　※必ずしも具体的な相談を伴わない、場所等の確認も含む</t>
    <phoneticPr fontId="11"/>
  </si>
  <si>
    <t>がん患者及びその家族ががん相談支援センターを訪問できる体制に関する、具体的な取り組み状況を記入してください。</t>
    <rPh sb="2" eb="4">
      <t>カンジャ</t>
    </rPh>
    <rPh sb="4" eb="5">
      <t>オヨ</t>
    </rPh>
    <rPh sb="8" eb="10">
      <t>カゾク</t>
    </rPh>
    <rPh sb="13" eb="15">
      <t>ソウダン</t>
    </rPh>
    <rPh sb="15" eb="17">
      <t>シエン</t>
    </rPh>
    <rPh sb="22" eb="24">
      <t>ホウモン</t>
    </rPh>
    <rPh sb="27" eb="29">
      <t>タイセイ</t>
    </rPh>
    <rPh sb="30" eb="31">
      <t>カン</t>
    </rPh>
    <rPh sb="34" eb="37">
      <t>グタイテキ</t>
    </rPh>
    <rPh sb="38" eb="39">
      <t>ト</t>
    </rPh>
    <rPh sb="40" eb="41">
      <t>ク</t>
    </rPh>
    <rPh sb="42" eb="44">
      <t>ジョウキョウ</t>
    </rPh>
    <rPh sb="45" eb="47">
      <t>キニュウ</t>
    </rPh>
    <phoneticPr fontId="11"/>
  </si>
  <si>
    <t>■がん相談支援センターの業務内容について、相談者からフィードバックを得る体制</t>
    <rPh sb="3" eb="5">
      <t>ソウダン</t>
    </rPh>
    <rPh sb="5" eb="7">
      <t>シエン</t>
    </rPh>
    <rPh sb="12" eb="14">
      <t>ギョウム</t>
    </rPh>
    <rPh sb="14" eb="16">
      <t>ナイヨウ</t>
    </rPh>
    <rPh sb="21" eb="24">
      <t>ソウダンシャ</t>
    </rPh>
    <rPh sb="34" eb="35">
      <t>エ</t>
    </rPh>
    <rPh sb="36" eb="38">
      <t>タイセイ</t>
    </rPh>
    <phoneticPr fontId="11"/>
  </si>
  <si>
    <t>がん相談支援センターの業務内容について、相談者からフィードバックを得る体制に関する、具体的な取り組み状況を記入してください。</t>
    <rPh sb="2" eb="4">
      <t>ソウダン</t>
    </rPh>
    <rPh sb="4" eb="6">
      <t>シエン</t>
    </rPh>
    <rPh sb="11" eb="13">
      <t>ギョウム</t>
    </rPh>
    <rPh sb="13" eb="15">
      <t>ナイヨウ</t>
    </rPh>
    <rPh sb="20" eb="23">
      <t>ソウダンシャ</t>
    </rPh>
    <rPh sb="33" eb="34">
      <t>エ</t>
    </rPh>
    <rPh sb="35" eb="37">
      <t>タイセイ</t>
    </rPh>
    <rPh sb="38" eb="39">
      <t>カン</t>
    </rPh>
    <rPh sb="42" eb="45">
      <t>グタイテキ</t>
    </rPh>
    <rPh sb="46" eb="47">
      <t>ト</t>
    </rPh>
    <rPh sb="48" eb="49">
      <t>ク</t>
    </rPh>
    <rPh sb="50" eb="52">
      <t>ジョウキョウ</t>
    </rPh>
    <rPh sb="53" eb="55">
      <t>キニュウ</t>
    </rPh>
    <phoneticPr fontId="11"/>
  </si>
  <si>
    <t>院内外のがん患者等からの相談に対応するための連携協力体制の状況</t>
    <rPh sb="0" eb="2">
      <t>インナイ</t>
    </rPh>
    <rPh sb="2" eb="3">
      <t>ガイ</t>
    </rPh>
    <rPh sb="6" eb="8">
      <t>カンジャ</t>
    </rPh>
    <rPh sb="8" eb="9">
      <t>ナド</t>
    </rPh>
    <rPh sb="12" eb="14">
      <t>ソウダン</t>
    </rPh>
    <rPh sb="15" eb="17">
      <t>タイオウ</t>
    </rPh>
    <rPh sb="22" eb="24">
      <t>レンケイ</t>
    </rPh>
    <rPh sb="24" eb="26">
      <t>キョウリョク</t>
    </rPh>
    <rPh sb="26" eb="28">
      <t>タイセイ</t>
    </rPh>
    <rPh sb="29" eb="31">
      <t>ジョウキョウ</t>
    </rPh>
    <phoneticPr fontId="11"/>
  </si>
  <si>
    <t>●就労に関する連携協力体制</t>
    <rPh sb="1" eb="3">
      <t>シュウロウ</t>
    </rPh>
    <rPh sb="4" eb="5">
      <t>カン</t>
    </rPh>
    <rPh sb="7" eb="9">
      <t>レンケイ</t>
    </rPh>
    <rPh sb="9" eb="11">
      <t>キョウリョク</t>
    </rPh>
    <rPh sb="11" eb="13">
      <t>タイセイ</t>
    </rPh>
    <phoneticPr fontId="11"/>
  </si>
  <si>
    <t>①専門家による相談会の開催回数</t>
  </si>
  <si>
    <t>②専門家の職種（例：社労士、キャリアコンサルタント等を全て記載）</t>
    <rPh sb="8" eb="9">
      <t>レイ</t>
    </rPh>
    <rPh sb="10" eb="13">
      <t>シャロウシ</t>
    </rPh>
    <rPh sb="25" eb="26">
      <t>ナド</t>
    </rPh>
    <rPh sb="27" eb="28">
      <t>スベ</t>
    </rPh>
    <rPh sb="29" eb="31">
      <t>キサイ</t>
    </rPh>
    <phoneticPr fontId="11"/>
  </si>
  <si>
    <t>(複数回答可)</t>
    <rPh sb="1" eb="3">
      <t>フクスウ</t>
    </rPh>
    <rPh sb="3" eb="5">
      <t>カイトウ</t>
    </rPh>
    <rPh sb="5" eb="6">
      <t>カ</t>
    </rPh>
    <phoneticPr fontId="11"/>
  </si>
  <si>
    <t>●アピアランスケアに関する連携協力体制</t>
    <rPh sb="10" eb="11">
      <t>カン</t>
    </rPh>
    <rPh sb="13" eb="15">
      <t>レンケイ</t>
    </rPh>
    <rPh sb="15" eb="17">
      <t>キョウリョク</t>
    </rPh>
    <rPh sb="17" eb="19">
      <t>タイセイ</t>
    </rPh>
    <phoneticPr fontId="11"/>
  </si>
  <si>
    <t>　アピアランスに関する相談を院内で対応している</t>
    <rPh sb="8" eb="9">
      <t>カン</t>
    </rPh>
    <rPh sb="11" eb="13">
      <t>ソウダン</t>
    </rPh>
    <rPh sb="14" eb="16">
      <t>インナイ</t>
    </rPh>
    <rPh sb="17" eb="19">
      <t>タイオウ</t>
    </rPh>
    <phoneticPr fontId="11"/>
  </si>
  <si>
    <t>(はい/いいえ)</t>
    <phoneticPr fontId="11"/>
  </si>
  <si>
    <t>　院内でアピアランスケアに関する相談・支援を行っている部署</t>
    <rPh sb="1" eb="3">
      <t>インナイ</t>
    </rPh>
    <rPh sb="13" eb="14">
      <t>カン</t>
    </rPh>
    <rPh sb="16" eb="18">
      <t>ソウダン</t>
    </rPh>
    <rPh sb="19" eb="21">
      <t>シエン</t>
    </rPh>
    <rPh sb="22" eb="23">
      <t>オコナ</t>
    </rPh>
    <rPh sb="27" eb="29">
      <t>ブショ</t>
    </rPh>
    <phoneticPr fontId="11"/>
  </si>
  <si>
    <t>（複数回答可）</t>
    <rPh sb="1" eb="3">
      <t>フクスウ</t>
    </rPh>
    <rPh sb="3" eb="5">
      <t>カイトウ</t>
    </rPh>
    <rPh sb="5" eb="6">
      <t>カ</t>
    </rPh>
    <phoneticPr fontId="11"/>
  </si>
  <si>
    <t>　相談・支援の件数（がん相談支援センターでの件数は除く）</t>
    <rPh sb="1" eb="3">
      <t>ソウダン</t>
    </rPh>
    <rPh sb="4" eb="6">
      <t>シエン</t>
    </rPh>
    <rPh sb="7" eb="9">
      <t>ケンスウ</t>
    </rPh>
    <rPh sb="12" eb="14">
      <t>ソウダン</t>
    </rPh>
    <rPh sb="14" eb="16">
      <t>シエン</t>
    </rPh>
    <rPh sb="22" eb="24">
      <t>ケンスウ</t>
    </rPh>
    <rPh sb="25" eb="26">
      <t>ノゾ</t>
    </rPh>
    <phoneticPr fontId="11"/>
  </si>
  <si>
    <t>　①相談に対応している部署（例：がん相談支援センター、化学療法室等）</t>
    <rPh sb="2" eb="4">
      <t>ソウダン</t>
    </rPh>
    <rPh sb="5" eb="7">
      <t>タイオウ</t>
    </rPh>
    <rPh sb="11" eb="13">
      <t>ブショ</t>
    </rPh>
    <rPh sb="14" eb="15">
      <t>レイ</t>
    </rPh>
    <rPh sb="18" eb="20">
      <t>ソウダン</t>
    </rPh>
    <rPh sb="20" eb="22">
      <t>シエン</t>
    </rPh>
    <rPh sb="27" eb="29">
      <t>カガク</t>
    </rPh>
    <rPh sb="29" eb="32">
      <t>リョウホウシツ</t>
    </rPh>
    <rPh sb="32" eb="33">
      <t>ナド</t>
    </rPh>
    <phoneticPr fontId="11"/>
  </si>
  <si>
    <t>　　　①-1意思決定支援に関わる医療従事者による相談を院内で実施している</t>
    <phoneticPr fontId="11"/>
  </si>
  <si>
    <t>　　　①-2意思決定支援に関わる医療従事者による相談を院外に依頼している</t>
    <phoneticPr fontId="11"/>
  </si>
  <si>
    <t>　③自治体のがん・生殖医療ネットワークを通じて、生殖医療を専門とする施設に紹介している</t>
    <rPh sb="2" eb="5">
      <t>ジチタイ</t>
    </rPh>
    <rPh sb="9" eb="11">
      <t>セイショク</t>
    </rPh>
    <rPh sb="11" eb="13">
      <t>イリョウ</t>
    </rPh>
    <rPh sb="20" eb="21">
      <t>ツウ</t>
    </rPh>
    <rPh sb="24" eb="26">
      <t>セイショク</t>
    </rPh>
    <rPh sb="26" eb="28">
      <t>イリョウ</t>
    </rPh>
    <rPh sb="29" eb="31">
      <t>センモン</t>
    </rPh>
    <rPh sb="34" eb="36">
      <t>シセツ</t>
    </rPh>
    <rPh sb="37" eb="39">
      <t>ショウカイ</t>
    </rPh>
    <phoneticPr fontId="11"/>
  </si>
  <si>
    <t>　　　③-1紹介先施設名（複数回答可）</t>
    <phoneticPr fontId="11"/>
  </si>
  <si>
    <t>　④他の自治体のがん・生殖医療ネットワークを通じて、生殖医療を専門とする施設に紹介している</t>
    <phoneticPr fontId="11"/>
  </si>
  <si>
    <t>　　　④-1紹介先施設名（複数回答可）</t>
    <phoneticPr fontId="11"/>
  </si>
  <si>
    <t>　⑤意思決定支援に関わる人材育成を実施している（「いいえ」の場合は⑤-1、⑤-2は「いいえ」を記入ください。）</t>
    <rPh sb="47" eb="49">
      <t>キニュウ</t>
    </rPh>
    <phoneticPr fontId="11"/>
  </si>
  <si>
    <t>　　　⑤-1研修会を院内で実施している</t>
    <phoneticPr fontId="11"/>
  </si>
  <si>
    <t>　　　⑤-2学会等の研修会への参加を励行している</t>
    <phoneticPr fontId="11"/>
  </si>
  <si>
    <t>●がん患者の自殺リスクに対する体制</t>
    <rPh sb="3" eb="5">
      <t>カンジャ</t>
    </rPh>
    <rPh sb="6" eb="8">
      <t>ジサツ</t>
    </rPh>
    <rPh sb="12" eb="13">
      <t>タイ</t>
    </rPh>
    <rPh sb="15" eb="17">
      <t>タイセイ</t>
    </rPh>
    <phoneticPr fontId="11"/>
  </si>
  <si>
    <t>院内で自殺リスクに対する研修を開いている。</t>
    <rPh sb="0" eb="2">
      <t>インナイ</t>
    </rPh>
    <rPh sb="3" eb="5">
      <t>ジサツ</t>
    </rPh>
    <rPh sb="9" eb="10">
      <t>タイ</t>
    </rPh>
    <rPh sb="12" eb="14">
      <t>ケンシュウ</t>
    </rPh>
    <rPh sb="15" eb="16">
      <t>ヒラ</t>
    </rPh>
    <phoneticPr fontId="11"/>
  </si>
  <si>
    <t>●患者サロン等の開催状況</t>
  </si>
  <si>
    <t>　①患者サロンの開催件数</t>
    <rPh sb="2" eb="4">
      <t>カンジャ</t>
    </rPh>
    <rPh sb="8" eb="10">
      <t>カイサイ</t>
    </rPh>
    <rPh sb="10" eb="12">
      <t>ケンスウ</t>
    </rPh>
    <phoneticPr fontId="11"/>
  </si>
  <si>
    <t>　②患者会の開催件数</t>
    <rPh sb="2" eb="4">
      <t>カンジャ</t>
    </rPh>
    <rPh sb="4" eb="5">
      <t>カイ</t>
    </rPh>
    <rPh sb="6" eb="8">
      <t>カイサイ</t>
    </rPh>
    <rPh sb="8" eb="10">
      <t>ケンスウ</t>
    </rPh>
    <phoneticPr fontId="11"/>
  </si>
  <si>
    <t>②-1患者会のうち、オンラインで開催した件数</t>
    <rPh sb="3" eb="5">
      <t>カンジャ</t>
    </rPh>
    <rPh sb="5" eb="6">
      <t>カイ</t>
    </rPh>
    <rPh sb="16" eb="18">
      <t>カイサイ</t>
    </rPh>
    <rPh sb="20" eb="22">
      <t>ケンスウ</t>
    </rPh>
    <phoneticPr fontId="11"/>
  </si>
  <si>
    <t>　③サポートグループが主催した研修の開催件数</t>
  </si>
  <si>
    <t>●がん患者団体との連携協力体制</t>
    <rPh sb="3" eb="5">
      <t>カンジャ</t>
    </rPh>
    <rPh sb="5" eb="7">
      <t>ダンタイ</t>
    </rPh>
    <rPh sb="9" eb="11">
      <t>レンケイ</t>
    </rPh>
    <rPh sb="11" eb="13">
      <t>キョウリョク</t>
    </rPh>
    <rPh sb="13" eb="15">
      <t>タイセイ</t>
    </rPh>
    <phoneticPr fontId="11"/>
  </si>
  <si>
    <t>　①連携協力しているがん患者団体数</t>
  </si>
  <si>
    <t>　②連携協力しているがん患者団体</t>
    <rPh sb="2" eb="4">
      <t>レンケイ</t>
    </rPh>
    <rPh sb="4" eb="6">
      <t>キョウリョク</t>
    </rPh>
    <rPh sb="12" eb="14">
      <t>カンジャ</t>
    </rPh>
    <rPh sb="14" eb="16">
      <t>ダンタイ</t>
    </rPh>
    <phoneticPr fontId="11"/>
  </si>
  <si>
    <t>　　※代表的ながん患者団体のみ記載してください。</t>
    <rPh sb="3" eb="6">
      <t>ダイヒョウテキ</t>
    </rPh>
    <rPh sb="9" eb="11">
      <t>カンジャ</t>
    </rPh>
    <rPh sb="11" eb="13">
      <t>ダンタイ</t>
    </rPh>
    <rPh sb="15" eb="17">
      <t>キサイ</t>
    </rPh>
    <phoneticPr fontId="11"/>
  </si>
  <si>
    <r>
      <t>　　※患者団体の参加対象者が特定の疾患に限られていない場合には、「</t>
    </r>
    <r>
      <rPr>
        <b/>
        <sz val="10"/>
        <color rgb="FFFF0000"/>
        <rFont val="ＭＳ Ｐゴシック"/>
        <family val="3"/>
        <charset val="128"/>
      </rPr>
      <t>すべてのがん</t>
    </r>
    <r>
      <rPr>
        <sz val="10"/>
        <rFont val="ＭＳ Ｐゴシック"/>
        <family val="3"/>
        <charset val="128"/>
      </rPr>
      <t>」と記載してください。</t>
    </r>
    <rPh sb="3" eb="5">
      <t>カンジャ</t>
    </rPh>
    <rPh sb="5" eb="7">
      <t>ダンタイ</t>
    </rPh>
    <rPh sb="8" eb="10">
      <t>サンカ</t>
    </rPh>
    <rPh sb="10" eb="12">
      <t>タイショウ</t>
    </rPh>
    <rPh sb="12" eb="13">
      <t>シャ</t>
    </rPh>
    <rPh sb="14" eb="16">
      <t>トクテイ</t>
    </rPh>
    <rPh sb="17" eb="19">
      <t>シッカン</t>
    </rPh>
    <rPh sb="20" eb="21">
      <t>カギ</t>
    </rPh>
    <rPh sb="27" eb="29">
      <t>バアイ</t>
    </rPh>
    <rPh sb="41" eb="43">
      <t>キサイ</t>
    </rPh>
    <phoneticPr fontId="11"/>
  </si>
  <si>
    <t>　　※「紹介の可否」には、患者さんや家族から、その団体について問い合わせがあった際、具体的な紹介ができるかどうかについて記載してください。</t>
    <phoneticPr fontId="11"/>
  </si>
  <si>
    <t>連携協力しているがん患者団体</t>
    <rPh sb="0" eb="2">
      <t>レンケイ</t>
    </rPh>
    <rPh sb="2" eb="4">
      <t>キョウリョク</t>
    </rPh>
    <rPh sb="10" eb="12">
      <t>カンジャ</t>
    </rPh>
    <rPh sb="12" eb="14">
      <t>ダンタイ</t>
    </rPh>
    <phoneticPr fontId="11"/>
  </si>
  <si>
    <t>具体的な連携協力の内容</t>
    <rPh sb="0" eb="3">
      <t>グタイテキ</t>
    </rPh>
    <rPh sb="4" eb="6">
      <t>レンケイ</t>
    </rPh>
    <rPh sb="6" eb="8">
      <t>キョウリョク</t>
    </rPh>
    <rPh sb="9" eb="11">
      <t>ナイヨウ</t>
    </rPh>
    <phoneticPr fontId="11"/>
  </si>
  <si>
    <t>紹介の可否</t>
    <rPh sb="0" eb="2">
      <t>ショウカイ</t>
    </rPh>
    <rPh sb="3" eb="5">
      <t>カヒ</t>
    </rPh>
    <phoneticPr fontId="11"/>
  </si>
  <si>
    <t>団体名</t>
    <rPh sb="0" eb="3">
      <t>ダンタイメイ</t>
    </rPh>
    <phoneticPr fontId="11"/>
  </si>
  <si>
    <t>参加対象者
の疾患名</t>
    <rPh sb="0" eb="2">
      <t>サンカ</t>
    </rPh>
    <rPh sb="2" eb="5">
      <t>タイショウシャ</t>
    </rPh>
    <rPh sb="7" eb="9">
      <t>シッカン</t>
    </rPh>
    <rPh sb="9" eb="10">
      <t>ナ</t>
    </rPh>
    <phoneticPr fontId="11"/>
  </si>
  <si>
    <t>○○○○○会</t>
    <rPh sb="5" eb="6">
      <t>カイ</t>
    </rPh>
    <phoneticPr fontId="11"/>
  </si>
  <si>
    <t>造血器腫瘍</t>
    <rPh sb="0" eb="3">
      <t>ゾウケツキ</t>
    </rPh>
    <rPh sb="3" eb="5">
      <t>シュヨウ</t>
    </rPh>
    <phoneticPr fontId="11"/>
  </si>
  <si>
    <t>患者会と共同で、月1回、患者サロンを開催している。</t>
    <rPh sb="0" eb="2">
      <t>カンジャ</t>
    </rPh>
    <rPh sb="2" eb="3">
      <t>カイ</t>
    </rPh>
    <rPh sb="4" eb="6">
      <t>キョウドウ</t>
    </rPh>
    <rPh sb="8" eb="9">
      <t>ツキ</t>
    </rPh>
    <rPh sb="10" eb="11">
      <t>カイ</t>
    </rPh>
    <rPh sb="12" eb="14">
      <t>カンジャ</t>
    </rPh>
    <rPh sb="18" eb="20">
      <t>カイサイ</t>
    </rPh>
    <phoneticPr fontId="11"/>
  </si>
  <si>
    <t>可</t>
    <rPh sb="0" eb="1">
      <t>カ</t>
    </rPh>
    <phoneticPr fontId="11"/>
  </si>
  <si>
    <t>相談支援センターで、週1回、2名ずつ、ピアサポーターとして活動してもらっている。</t>
    <rPh sb="0" eb="2">
      <t>ソウダン</t>
    </rPh>
    <rPh sb="2" eb="4">
      <t>シエン</t>
    </rPh>
    <rPh sb="10" eb="11">
      <t>シュウ</t>
    </rPh>
    <rPh sb="12" eb="13">
      <t>カイ</t>
    </rPh>
    <rPh sb="15" eb="16">
      <t>ナ</t>
    </rPh>
    <rPh sb="29" eb="31">
      <t>カツドウ</t>
    </rPh>
    <phoneticPr fontId="11"/>
  </si>
  <si>
    <t>すべてのがん</t>
    <phoneticPr fontId="11"/>
  </si>
  <si>
    <t>年4回開催している市民講演会の開催への協力、また、演者として参加してもらっている。</t>
    <rPh sb="0" eb="1">
      <t>ネン</t>
    </rPh>
    <rPh sb="2" eb="3">
      <t>カイ</t>
    </rPh>
    <rPh sb="3" eb="5">
      <t>カイサイ</t>
    </rPh>
    <rPh sb="9" eb="11">
      <t>シミン</t>
    </rPh>
    <rPh sb="11" eb="14">
      <t>コウエンカイ</t>
    </rPh>
    <rPh sb="15" eb="17">
      <t>カイサイ</t>
    </rPh>
    <rPh sb="19" eb="21">
      <t>キョウリョク</t>
    </rPh>
    <rPh sb="25" eb="27">
      <t>エンジャ</t>
    </rPh>
    <rPh sb="30" eb="32">
      <t>サンカ</t>
    </rPh>
    <phoneticPr fontId="11"/>
  </si>
  <si>
    <t>不可</t>
    <rPh sb="0" eb="2">
      <t>フカ</t>
    </rPh>
    <phoneticPr fontId="11"/>
  </si>
  <si>
    <r>
      <t>がんの診療に関連した専門外来</t>
    </r>
    <r>
      <rPr>
        <b/>
        <u/>
        <sz val="14"/>
        <rFont val="ＭＳ Ｐゴシック"/>
        <family val="3"/>
        <charset val="128"/>
      </rPr>
      <t>の問い合わせ窓口</t>
    </r>
    <rPh sb="3" eb="5">
      <t>シンリョウ</t>
    </rPh>
    <rPh sb="6" eb="8">
      <t>カンレン</t>
    </rPh>
    <rPh sb="10" eb="12">
      <t>センモン</t>
    </rPh>
    <rPh sb="12" eb="14">
      <t>ガイライ</t>
    </rPh>
    <rPh sb="15" eb="16">
      <t>ト</t>
    </rPh>
    <rPh sb="17" eb="18">
      <t>ア</t>
    </rPh>
    <rPh sb="20" eb="22">
      <t>マドグチ</t>
    </rPh>
    <phoneticPr fontId="11"/>
  </si>
  <si>
    <r>
      <t>※ がん診療に関連した専門外来の「対象となる疾患名」の項目は、以下の表の疾患名を用いて記載してください。
　　表の中に、該当する病名がない場合は、その病名を直接記載してください。
　　また、すべてのがん種が対象となる場合は、「</t>
    </r>
    <r>
      <rPr>
        <b/>
        <sz val="11"/>
        <color rgb="FFFF0000"/>
        <rFont val="ＭＳ Ｐゴシック"/>
        <family val="3"/>
        <charset val="128"/>
      </rPr>
      <t>すべてのがん</t>
    </r>
    <r>
      <rPr>
        <sz val="11"/>
        <rFont val="ＭＳ Ｐゴシック"/>
        <family val="3"/>
        <charset val="128"/>
      </rPr>
      <t>」と記載してください。</t>
    </r>
    <rPh sb="4" eb="6">
      <t>シンリョウ</t>
    </rPh>
    <rPh sb="7" eb="9">
      <t>カンレン</t>
    </rPh>
    <rPh sb="11" eb="13">
      <t>センモン</t>
    </rPh>
    <rPh sb="13" eb="15">
      <t>ガイライ</t>
    </rPh>
    <rPh sb="17" eb="19">
      <t>タイショウ</t>
    </rPh>
    <rPh sb="22" eb="24">
      <t>シッカン</t>
    </rPh>
    <rPh sb="24" eb="25">
      <t>ナ</t>
    </rPh>
    <rPh sb="36" eb="38">
      <t>シッカン</t>
    </rPh>
    <rPh sb="43" eb="45">
      <t>キサイ</t>
    </rPh>
    <rPh sb="101" eb="102">
      <t>シュ</t>
    </rPh>
    <rPh sb="103" eb="105">
      <t>タイショウ</t>
    </rPh>
    <rPh sb="108" eb="110">
      <t>バアイ</t>
    </rPh>
    <rPh sb="121" eb="123">
      <t>キサイ</t>
    </rPh>
    <phoneticPr fontId="11"/>
  </si>
  <si>
    <t>頭部／頸部</t>
    <rPh sb="3" eb="4">
      <t>クビ</t>
    </rPh>
    <rPh sb="4" eb="5">
      <t>ブ</t>
    </rPh>
    <phoneticPr fontId="11"/>
  </si>
  <si>
    <t>消化管</t>
    <phoneticPr fontId="11"/>
  </si>
  <si>
    <t>泌尿器</t>
    <phoneticPr fontId="11"/>
  </si>
  <si>
    <t>女性</t>
    <phoneticPr fontId="11"/>
  </si>
  <si>
    <t>その他</t>
    <phoneticPr fontId="11"/>
  </si>
  <si>
    <t>脳腫瘍
脊髄腫瘍
眼・眼窩腫瘍
口腔がん
咽頭がん・喉頭がん甲状腺がん</t>
    <phoneticPr fontId="11"/>
  </si>
  <si>
    <t>食道がん
胃がん
小腸がん
大腸がん
GIST</t>
    <phoneticPr fontId="11"/>
  </si>
  <si>
    <t>腎がん
尿路がん
膀胱がん
副腎腫瘍</t>
    <phoneticPr fontId="11"/>
  </si>
  <si>
    <t>子宮頸がん・子宮体がん
卵巣がん
その他の女性生殖器がん</t>
    <phoneticPr fontId="11"/>
  </si>
  <si>
    <t>後腹膜・腹膜腫瘍
性腺外胚細胞腫瘍
原発不明がん</t>
    <rPh sb="0" eb="1">
      <t>ウシロ</t>
    </rPh>
    <rPh sb="1" eb="3">
      <t>フクマク</t>
    </rPh>
    <rPh sb="4" eb="6">
      <t>フクマク</t>
    </rPh>
    <rPh sb="6" eb="8">
      <t>シュヨウ</t>
    </rPh>
    <phoneticPr fontId="11"/>
  </si>
  <si>
    <t>胸部</t>
    <phoneticPr fontId="11"/>
  </si>
  <si>
    <t>肝臓
／胆道
／膵臓</t>
    <phoneticPr fontId="11"/>
  </si>
  <si>
    <t>男性</t>
    <phoneticPr fontId="11"/>
  </si>
  <si>
    <t>皮膚／骨と軟部組織</t>
    <phoneticPr fontId="11"/>
  </si>
  <si>
    <t>小児</t>
    <rPh sb="0" eb="2">
      <t>ショウニ</t>
    </rPh>
    <phoneticPr fontId="11"/>
  </si>
  <si>
    <t>肺がん
乳がん
縦隔腫瘍
中皮腫</t>
    <phoneticPr fontId="11"/>
  </si>
  <si>
    <t>肝がん
胆道がん
膵がん</t>
    <phoneticPr fontId="11"/>
  </si>
  <si>
    <t>前立腺がん
精巣がん
その他の男性生殖器がん</t>
    <phoneticPr fontId="11"/>
  </si>
  <si>
    <t>皮膚腫瘍
悪性骨軟部腫瘍</t>
    <phoneticPr fontId="11"/>
  </si>
  <si>
    <t>小児脳腫瘍
小児の眼・眼窩腫瘍
小児悪性骨軟部腫瘍
その他の小児固形腫瘍
小児造血器腫瘍</t>
    <rPh sb="39" eb="42">
      <t>ゾウケツキ</t>
    </rPh>
    <phoneticPr fontId="11"/>
  </si>
  <si>
    <t>血液・リンパ</t>
    <phoneticPr fontId="11"/>
  </si>
  <si>
    <t>造血器腫瘍</t>
    <rPh sb="0" eb="3">
      <t>ゾウケツキ</t>
    </rPh>
    <phoneticPr fontId="11"/>
  </si>
  <si>
    <t>１．</t>
    <phoneticPr fontId="11"/>
  </si>
  <si>
    <t>【 ストーマ外来 】の問い合わせ窓口</t>
    <rPh sb="11" eb="12">
      <t>ト</t>
    </rPh>
    <rPh sb="13" eb="14">
      <t>ア</t>
    </rPh>
    <rPh sb="16" eb="18">
      <t>マドグチ</t>
    </rPh>
    <phoneticPr fontId="11"/>
  </si>
  <si>
    <t>ストーマ外来が設定されている （はい/いいえ）</t>
    <rPh sb="7" eb="9">
      <t>セッテイ</t>
    </rPh>
    <phoneticPr fontId="11"/>
  </si>
  <si>
    <t>上記外来の名称</t>
    <rPh sb="0" eb="2">
      <t>ジョウキ</t>
    </rPh>
    <rPh sb="2" eb="4">
      <t>ガイライ</t>
    </rPh>
    <rPh sb="5" eb="7">
      <t>メイショウ</t>
    </rPh>
    <phoneticPr fontId="11"/>
  </si>
  <si>
    <t>対象となるストーマの種類</t>
    <rPh sb="10" eb="12">
      <t>シュルイ</t>
    </rPh>
    <phoneticPr fontId="11"/>
  </si>
  <si>
    <t>対象となる疾患名</t>
    <rPh sb="5" eb="7">
      <t>シッカン</t>
    </rPh>
    <rPh sb="7" eb="8">
      <t>ナ</t>
    </rPh>
    <phoneticPr fontId="11"/>
  </si>
  <si>
    <t>他施設でがんの診療を受けている、または、診療を受けていた患者さんを受け入れている （はい/いいえ）</t>
    <rPh sb="0" eb="1">
      <t>タ</t>
    </rPh>
    <rPh sb="1" eb="3">
      <t>シセツ</t>
    </rPh>
    <phoneticPr fontId="11"/>
  </si>
  <si>
    <t>２．</t>
    <phoneticPr fontId="11"/>
  </si>
  <si>
    <t>【 リンパ浮腫外来 】の問い合わせ窓口</t>
    <rPh sb="12" eb="13">
      <t>ト</t>
    </rPh>
    <rPh sb="14" eb="15">
      <t>ア</t>
    </rPh>
    <rPh sb="17" eb="19">
      <t>マドグチ</t>
    </rPh>
    <phoneticPr fontId="11"/>
  </si>
  <si>
    <t>リンパ浮腫外来が設定されている</t>
    <rPh sb="8" eb="10">
      <t>セッテイ</t>
    </rPh>
    <phoneticPr fontId="11"/>
  </si>
  <si>
    <t>（はい/いいえ）</t>
    <phoneticPr fontId="11"/>
  </si>
  <si>
    <t>※リンパ浮腫の研修修了者とは、厚生労働省後援のがんのリハビリテーション研修におけるリンパ浮腫研修運営委員会が策定した、「専門的なリンパ浮腫研究に関する教育要綱」にそった研修（講義45時間以上）を修了した医療従事者のことをいう。</t>
    <phoneticPr fontId="11"/>
  </si>
  <si>
    <t>研修を修了した担当者が配置されている※</t>
    <rPh sb="0" eb="2">
      <t>ケンシュウ</t>
    </rPh>
    <rPh sb="3" eb="5">
      <t>シュウリョウ</t>
    </rPh>
    <rPh sb="7" eb="10">
      <t>タントウシャ</t>
    </rPh>
    <rPh sb="11" eb="13">
      <t>ハイチ</t>
    </rPh>
    <phoneticPr fontId="11"/>
  </si>
  <si>
    <t>対象となる疾患名</t>
    <phoneticPr fontId="11"/>
  </si>
  <si>
    <t>リンパ浮腫の診療担当科</t>
    <phoneticPr fontId="11"/>
  </si>
  <si>
    <t>リンパ浮腫の入院治療に対応している</t>
    <phoneticPr fontId="11"/>
  </si>
  <si>
    <t>（対応している/対応していない）</t>
    <phoneticPr fontId="11"/>
  </si>
  <si>
    <t>他施設でがんの診療を受けている、または診療を受けていた患者さんを受け入れている （はい/いいえ）</t>
    <rPh sb="0" eb="1">
      <t>タ</t>
    </rPh>
    <rPh sb="1" eb="3">
      <t>シセツ</t>
    </rPh>
    <rPh sb="19" eb="21">
      <t>シンリョウ</t>
    </rPh>
    <phoneticPr fontId="11"/>
  </si>
  <si>
    <t>３．</t>
    <phoneticPr fontId="11"/>
  </si>
  <si>
    <t>【 禁煙外来 】の問い合わせ窓口</t>
    <rPh sb="2" eb="4">
      <t>キンエン</t>
    </rPh>
    <rPh sb="4" eb="6">
      <t>ガイライ</t>
    </rPh>
    <rPh sb="9" eb="10">
      <t>ト</t>
    </rPh>
    <rPh sb="11" eb="12">
      <t>ア</t>
    </rPh>
    <rPh sb="14" eb="16">
      <t>マドグチ</t>
    </rPh>
    <phoneticPr fontId="11"/>
  </si>
  <si>
    <t>禁煙外来が設定されている （はい/いいえ）</t>
    <rPh sb="0" eb="2">
      <t>キンエン</t>
    </rPh>
    <rPh sb="5" eb="7">
      <t>セッテイ</t>
    </rPh>
    <phoneticPr fontId="11"/>
  </si>
  <si>
    <t>４．</t>
    <phoneticPr fontId="11"/>
  </si>
  <si>
    <t>【 アスベスト外来 】の問い合わせ窓口</t>
    <rPh sb="7" eb="9">
      <t>ガイライ</t>
    </rPh>
    <rPh sb="12" eb="13">
      <t>ト</t>
    </rPh>
    <rPh sb="14" eb="15">
      <t>ア</t>
    </rPh>
    <rPh sb="17" eb="19">
      <t>マドグチ</t>
    </rPh>
    <phoneticPr fontId="11"/>
  </si>
  <si>
    <t>アスベスト外来が設定されている （はい/いいえ）</t>
    <rPh sb="8" eb="10">
      <t>セッテイ</t>
    </rPh>
    <phoneticPr fontId="11"/>
  </si>
  <si>
    <t>５．</t>
    <phoneticPr fontId="11"/>
  </si>
  <si>
    <t>遺伝性腫瘍に関連した専門外来の問い合わせ窓口</t>
    <rPh sb="0" eb="3">
      <t>イデンセイ</t>
    </rPh>
    <rPh sb="3" eb="5">
      <t>シュヨウ</t>
    </rPh>
    <rPh sb="6" eb="8">
      <t>カンレン</t>
    </rPh>
    <rPh sb="10" eb="12">
      <t>センモン</t>
    </rPh>
    <rPh sb="12" eb="14">
      <t>ガイライ</t>
    </rPh>
    <rPh sb="15" eb="16">
      <t>ト</t>
    </rPh>
    <rPh sb="17" eb="18">
      <t>ア</t>
    </rPh>
    <rPh sb="20" eb="22">
      <t>マドグチ</t>
    </rPh>
    <phoneticPr fontId="11"/>
  </si>
  <si>
    <t>遺伝性腫瘍外来が設定されている （はい/いいえ）</t>
    <rPh sb="0" eb="3">
      <t>イデンセイ</t>
    </rPh>
    <rPh sb="3" eb="5">
      <t>シュヨウ</t>
    </rPh>
    <rPh sb="5" eb="7">
      <t>ガイライ</t>
    </rPh>
    <rPh sb="8" eb="10">
      <t>セッテイ</t>
    </rPh>
    <phoneticPr fontId="11"/>
  </si>
  <si>
    <t>６．</t>
    <phoneticPr fontId="11"/>
  </si>
  <si>
    <t>追加で記載を希望する外来について</t>
    <rPh sb="0" eb="2">
      <t>ツイカ</t>
    </rPh>
    <rPh sb="3" eb="5">
      <t>キサイ</t>
    </rPh>
    <rPh sb="6" eb="8">
      <t>キボウ</t>
    </rPh>
    <rPh sb="10" eb="12">
      <t>ガイライ</t>
    </rPh>
    <phoneticPr fontId="11"/>
  </si>
  <si>
    <t>追加で記載を希望する外来がある場合には、以下に疾患名等の情報を自由に記載してください。</t>
    <rPh sb="0" eb="2">
      <t>ツイカ</t>
    </rPh>
    <rPh sb="3" eb="5">
      <t>キサイ</t>
    </rPh>
    <rPh sb="6" eb="8">
      <t>キボウ</t>
    </rPh>
    <rPh sb="10" eb="12">
      <t>ガイライ</t>
    </rPh>
    <rPh sb="15" eb="17">
      <t>バアイ</t>
    </rPh>
    <rPh sb="20" eb="22">
      <t>イカ</t>
    </rPh>
    <rPh sb="23" eb="25">
      <t>シッカン</t>
    </rPh>
    <rPh sb="25" eb="26">
      <t>メイ</t>
    </rPh>
    <rPh sb="26" eb="27">
      <t>ナド</t>
    </rPh>
    <rPh sb="28" eb="30">
      <t>ジョウホウ</t>
    </rPh>
    <rPh sb="31" eb="33">
      <t>ジユウ</t>
    </rPh>
    <rPh sb="34" eb="36">
      <t>キサイ</t>
    </rPh>
    <phoneticPr fontId="11"/>
  </si>
  <si>
    <t>院内がん登録部門の体制</t>
    <rPh sb="0" eb="2">
      <t>インナイ</t>
    </rPh>
    <rPh sb="4" eb="6">
      <t>トウロク</t>
    </rPh>
    <rPh sb="6" eb="8">
      <t>ブモン</t>
    </rPh>
    <rPh sb="9" eb="11">
      <t>タイセイ</t>
    </rPh>
    <phoneticPr fontId="11"/>
  </si>
  <si>
    <t xml:space="preserve"> </t>
  </si>
  <si>
    <t>※院内がん登録業務に携わっているスタッフを記載してください。</t>
    <rPh sb="1" eb="3">
      <t>インナイ</t>
    </rPh>
    <rPh sb="5" eb="7">
      <t>トウロク</t>
    </rPh>
    <rPh sb="7" eb="9">
      <t>ギョウム</t>
    </rPh>
    <rPh sb="10" eb="11">
      <t>タズサ</t>
    </rPh>
    <rPh sb="21" eb="23">
      <t>キサイ</t>
    </rPh>
    <phoneticPr fontId="11"/>
  </si>
  <si>
    <r>
      <rPr>
        <u/>
        <sz val="9"/>
        <color rgb="FF000000"/>
        <rFont val="ＭＳ Ｐゴシック"/>
        <family val="3"/>
        <charset val="128"/>
      </rPr>
      <t xml:space="preserve">注1）様式4の回答と齟齬がないようにすること。
</t>
    </r>
    <r>
      <rPr>
        <sz val="9"/>
        <color rgb="FF000000"/>
        <rFont val="ＭＳ Ｐゴシック"/>
        <family val="3"/>
        <charset val="128"/>
      </rPr>
      <t>注2）常勤とは原則として病院で定めた勤務時間の全てを勤務する者をいう。病院で定めた医師の１週間の勤務時間が、32時間未満の場合は、32時間以上勤務している者を常勤とし、その他は非常勤とする。
注3）「専従」および「専任」とは、当該医療機関における当該診療従事者が、「専従」については「8割以上」、「専任」については「5割以上」、当該業務に従事している者をいう。</t>
    </r>
  </si>
  <si>
    <t>資　　格</t>
    <rPh sb="0" eb="1">
      <t>シ</t>
    </rPh>
    <rPh sb="3" eb="4">
      <t>カク</t>
    </rPh>
    <phoneticPr fontId="11"/>
  </si>
  <si>
    <t>診療情報
管理業務の
経験年数
（年）</t>
    <rPh sb="0" eb="2">
      <t>シンリョウ</t>
    </rPh>
    <rPh sb="2" eb="4">
      <t>ジョウホウ</t>
    </rPh>
    <rPh sb="5" eb="7">
      <t>カンリ</t>
    </rPh>
    <rPh sb="7" eb="9">
      <t>ギョウム</t>
    </rPh>
    <rPh sb="11" eb="13">
      <t>ケイケン</t>
    </rPh>
    <rPh sb="13" eb="15">
      <t>ネンスウ</t>
    </rPh>
    <rPh sb="17" eb="18">
      <t>ネン</t>
    </rPh>
    <phoneticPr fontId="11"/>
  </si>
  <si>
    <t>院内がん
登録業務の
経験年数
（年）</t>
    <rPh sb="0" eb="2">
      <t>インナイ</t>
    </rPh>
    <rPh sb="5" eb="7">
      <t>トウロク</t>
    </rPh>
    <rPh sb="7" eb="9">
      <t>ギョウム</t>
    </rPh>
    <rPh sb="11" eb="13">
      <t>ケイケン</t>
    </rPh>
    <rPh sb="13" eb="15">
      <t>ネンスウ</t>
    </rPh>
    <rPh sb="17" eb="18">
      <t>ネン</t>
    </rPh>
    <phoneticPr fontId="11"/>
  </si>
  <si>
    <t>常勤
/非常勤</t>
    <rPh sb="0" eb="2">
      <t>ジョウキン</t>
    </rPh>
    <rPh sb="4" eb="7">
      <t>ヒジョウキン</t>
    </rPh>
    <phoneticPr fontId="11"/>
  </si>
  <si>
    <t>院内がん登録業務
についての
専従/専任/その他</t>
    <rPh sb="0" eb="2">
      <t>インナイ</t>
    </rPh>
    <rPh sb="4" eb="6">
      <t>トウロク</t>
    </rPh>
    <rPh sb="6" eb="8">
      <t>ギョウム</t>
    </rPh>
    <rPh sb="15" eb="17">
      <t>センジュウ</t>
    </rPh>
    <rPh sb="18" eb="20">
      <t>センニン</t>
    </rPh>
    <rPh sb="23" eb="24">
      <t>タ</t>
    </rPh>
    <phoneticPr fontId="11"/>
  </si>
  <si>
    <t>がん対策情報センターによる院内がん登録
実務 初級者研修会・中級者研修会の修了状況</t>
    <rPh sb="13" eb="15">
      <t>インナイ</t>
    </rPh>
    <rPh sb="17" eb="19">
      <t>トウロク</t>
    </rPh>
    <rPh sb="20" eb="22">
      <t>ジツム</t>
    </rPh>
    <rPh sb="23" eb="26">
      <t>ショキュウシャ</t>
    </rPh>
    <rPh sb="26" eb="28">
      <t>ケンシュウ</t>
    </rPh>
    <rPh sb="28" eb="29">
      <t>カイ</t>
    </rPh>
    <rPh sb="30" eb="31">
      <t>チュウ</t>
    </rPh>
    <rPh sb="37" eb="39">
      <t>シュウリョウ</t>
    </rPh>
    <phoneticPr fontId="11"/>
  </si>
  <si>
    <t>研修会名・受講状況</t>
    <rPh sb="0" eb="2">
      <t>ケンシュウ</t>
    </rPh>
    <rPh sb="2" eb="3">
      <t>カイ</t>
    </rPh>
    <rPh sb="3" eb="4">
      <t>メイ</t>
    </rPh>
    <rPh sb="5" eb="7">
      <t>ジュコウ</t>
    </rPh>
    <rPh sb="7" eb="9">
      <t>ジョウキョウ</t>
    </rPh>
    <phoneticPr fontId="11"/>
  </si>
  <si>
    <t>診療情報管理士</t>
  </si>
  <si>
    <t>専従(8割以上)</t>
    <rPh sb="0" eb="2">
      <t>センジュウ</t>
    </rPh>
    <rPh sb="4" eb="7">
      <t>ワリイジョウ</t>
    </rPh>
    <phoneticPr fontId="11"/>
  </si>
  <si>
    <t>初級認定者（みなし含む）</t>
    <phoneticPr fontId="11"/>
  </si>
  <si>
    <t>なし</t>
  </si>
  <si>
    <t>非常勤</t>
    <rPh sb="0" eb="1">
      <t>ヒ</t>
    </rPh>
    <rPh sb="1" eb="3">
      <t>ジョウキン</t>
    </rPh>
    <phoneticPr fontId="11"/>
  </si>
  <si>
    <t>専任(5割以上8割未満)</t>
    <rPh sb="0" eb="2">
      <t>センニン</t>
    </rPh>
    <rPh sb="4" eb="7">
      <t>ワリイジョウ</t>
    </rPh>
    <rPh sb="8" eb="9">
      <t>ワリ</t>
    </rPh>
    <rPh sb="9" eb="11">
      <t>ミマン</t>
    </rPh>
    <phoneticPr fontId="11"/>
  </si>
  <si>
    <t>初級認定試験・受験なし</t>
    <phoneticPr fontId="11"/>
  </si>
  <si>
    <t>臨床試験・治験の実施状況および問い合わせ窓口</t>
    <rPh sb="8" eb="10">
      <t>ジッシ</t>
    </rPh>
    <rPh sb="10" eb="12">
      <t>ジョウキョウ</t>
    </rPh>
    <rPh sb="15" eb="16">
      <t>ト</t>
    </rPh>
    <rPh sb="17" eb="18">
      <t>ア</t>
    </rPh>
    <rPh sb="20" eb="22">
      <t>マドグチ</t>
    </rPh>
    <phoneticPr fontId="11"/>
  </si>
  <si>
    <t>臨床試験・治験の問い合わせ窓口</t>
    <rPh sb="0" eb="2">
      <t>リンショウ</t>
    </rPh>
    <rPh sb="2" eb="4">
      <t>シケン</t>
    </rPh>
    <rPh sb="5" eb="7">
      <t>チケン</t>
    </rPh>
    <rPh sb="8" eb="9">
      <t>ト</t>
    </rPh>
    <rPh sb="10" eb="11">
      <t>ア</t>
    </rPh>
    <rPh sb="13" eb="15">
      <t>マドグチ</t>
    </rPh>
    <phoneticPr fontId="11"/>
  </si>
  <si>
    <t>1）</t>
    <phoneticPr fontId="11"/>
  </si>
  <si>
    <t>【 臨床試験（治験を除く） 】の問い合わせ窓口</t>
    <rPh sb="2" eb="4">
      <t>リンショウ</t>
    </rPh>
    <rPh sb="4" eb="6">
      <t>シケン</t>
    </rPh>
    <rPh sb="7" eb="9">
      <t>チケン</t>
    </rPh>
    <rPh sb="10" eb="11">
      <t>ノゾ</t>
    </rPh>
    <rPh sb="16" eb="17">
      <t>ト</t>
    </rPh>
    <rPh sb="18" eb="19">
      <t>ア</t>
    </rPh>
    <rPh sb="21" eb="23">
      <t>マドグチ</t>
    </rPh>
    <phoneticPr fontId="11"/>
  </si>
  <si>
    <t>■臨床試験に参加していない地域の患者さんやご家族向けの問い合わせ窓口の有無について</t>
    <rPh sb="1" eb="3">
      <t>リンショウ</t>
    </rPh>
    <rPh sb="3" eb="5">
      <t>シケン</t>
    </rPh>
    <rPh sb="6" eb="8">
      <t>サンカ</t>
    </rPh>
    <rPh sb="35" eb="37">
      <t>ウム</t>
    </rPh>
    <phoneticPr fontId="11"/>
  </si>
  <si>
    <t>※臨床試験専用の窓がある場合に限り、以下の表に記載してください。</t>
    <rPh sb="1" eb="3">
      <t>リンショウ</t>
    </rPh>
    <rPh sb="3" eb="5">
      <t>シケン</t>
    </rPh>
    <rPh sb="5" eb="7">
      <t>センヨウ</t>
    </rPh>
    <rPh sb="8" eb="9">
      <t>マド</t>
    </rPh>
    <rPh sb="12" eb="14">
      <t>バアイ</t>
    </rPh>
    <rPh sb="15" eb="16">
      <t>カギ</t>
    </rPh>
    <rPh sb="18" eb="20">
      <t>イカ</t>
    </rPh>
    <rPh sb="21" eb="22">
      <t>ヒョウ</t>
    </rPh>
    <rPh sb="23" eb="25">
      <t>キサイ</t>
    </rPh>
    <phoneticPr fontId="11"/>
  </si>
  <si>
    <t>問い合わせへ対応している方法に○をつけてください。</t>
    <phoneticPr fontId="11"/>
  </si>
  <si>
    <t>窓口</t>
    <rPh sb="0" eb="2">
      <t>マドグチ</t>
    </rPh>
    <phoneticPr fontId="11"/>
  </si>
  <si>
    <t>電話</t>
    <rPh sb="0" eb="2">
      <t>デンワ</t>
    </rPh>
    <phoneticPr fontId="11"/>
  </si>
  <si>
    <t>FAX</t>
    <phoneticPr fontId="11"/>
  </si>
  <si>
    <t>電子メール</t>
    <rPh sb="0" eb="2">
      <t>デンシ</t>
    </rPh>
    <phoneticPr fontId="11"/>
  </si>
  <si>
    <r>
      <t xml:space="preserve">上記の窓口の説明が掲載されているページの見出しとアドレス
</t>
    </r>
    <r>
      <rPr>
        <sz val="8"/>
        <rFont val="ＭＳ Ｐゴシック"/>
        <family val="3"/>
        <charset val="128"/>
      </rPr>
      <t>※アドレスは、手入力せずにホームページからコピーしてください</t>
    </r>
    <rPh sb="0" eb="2">
      <t>ジョウキ</t>
    </rPh>
    <rPh sb="3" eb="5">
      <t>マドグチ</t>
    </rPh>
    <rPh sb="6" eb="8">
      <t>セツメイ</t>
    </rPh>
    <rPh sb="9" eb="11">
      <t>ケイサイ</t>
    </rPh>
    <rPh sb="20" eb="22">
      <t>ミダ</t>
    </rPh>
    <phoneticPr fontId="11"/>
  </si>
  <si>
    <t>■臨床試験に参加していない地域の医療機関向けの問い合わせ窓口について</t>
    <rPh sb="1" eb="3">
      <t>リンショウ</t>
    </rPh>
    <rPh sb="3" eb="5">
      <t>シケン</t>
    </rPh>
    <rPh sb="13" eb="15">
      <t>チイキ</t>
    </rPh>
    <rPh sb="16" eb="18">
      <t>イリョウ</t>
    </rPh>
    <rPh sb="18" eb="20">
      <t>キカン</t>
    </rPh>
    <phoneticPr fontId="11"/>
  </si>
  <si>
    <t>2）</t>
    <phoneticPr fontId="11"/>
  </si>
  <si>
    <t>【 治験 】の問い合わせ窓口</t>
    <rPh sb="2" eb="4">
      <t>チケン</t>
    </rPh>
    <rPh sb="7" eb="8">
      <t>ト</t>
    </rPh>
    <rPh sb="9" eb="10">
      <t>ア</t>
    </rPh>
    <rPh sb="12" eb="14">
      <t>マドグチ</t>
    </rPh>
    <phoneticPr fontId="11"/>
  </si>
  <si>
    <t>■治験に参加していない地域の患者さんやご家族向けの問い合わせ窓口について</t>
    <rPh sb="1" eb="3">
      <t>チケン</t>
    </rPh>
    <rPh sb="4" eb="6">
      <t>サンカ</t>
    </rPh>
    <phoneticPr fontId="11"/>
  </si>
  <si>
    <t>※治験専用の窓がある場合に限り、以下の表に記載してください。</t>
    <rPh sb="1" eb="3">
      <t>チケン</t>
    </rPh>
    <rPh sb="3" eb="5">
      <t>センヨウ</t>
    </rPh>
    <rPh sb="6" eb="7">
      <t>マド</t>
    </rPh>
    <rPh sb="10" eb="12">
      <t>バアイ</t>
    </rPh>
    <rPh sb="13" eb="14">
      <t>カギ</t>
    </rPh>
    <rPh sb="16" eb="18">
      <t>イカ</t>
    </rPh>
    <rPh sb="19" eb="20">
      <t>ヒョウ</t>
    </rPh>
    <rPh sb="21" eb="23">
      <t>キサイ</t>
    </rPh>
    <phoneticPr fontId="11"/>
  </si>
  <si>
    <t>■治験に参加していない地域の医療機関向けの問い合わせ窓口について</t>
    <rPh sb="11" eb="13">
      <t>チイキ</t>
    </rPh>
    <rPh sb="14" eb="16">
      <t>イリョウ</t>
    </rPh>
    <rPh sb="16" eb="18">
      <t>キカン</t>
    </rPh>
    <phoneticPr fontId="11"/>
  </si>
  <si>
    <t>院内のチーム医療の提供体制</t>
    <rPh sb="0" eb="2">
      <t>インナイ</t>
    </rPh>
    <rPh sb="6" eb="8">
      <t>イリョウ</t>
    </rPh>
    <rPh sb="9" eb="11">
      <t>テイキョウ</t>
    </rPh>
    <rPh sb="11" eb="13">
      <t>タイセイ</t>
    </rPh>
    <phoneticPr fontId="10"/>
  </si>
  <si>
    <t>院内に緩和ケアチームが設置されている。
（がん患者の身体的苦痛や精神心理的苦痛、社会的な問題等の把握及びそれらに対する適切な対応を、診断時から一貫して行っており、緩和ケアに関する診療報酬の項目が算定できる体制であること。）</t>
    <rPh sb="0" eb="2">
      <t>インナイ</t>
    </rPh>
    <rPh sb="3" eb="5">
      <t>カンワ</t>
    </rPh>
    <rPh sb="11" eb="13">
      <t>セッチ</t>
    </rPh>
    <rPh sb="89" eb="91">
      <t>シンリョウ</t>
    </rPh>
    <rPh sb="91" eb="93">
      <t>ホウシュウ</t>
    </rPh>
    <rPh sb="94" eb="96">
      <t>コウモク</t>
    </rPh>
    <rPh sb="102" eb="104">
      <t>タイセイ</t>
    </rPh>
    <phoneticPr fontId="11"/>
  </si>
  <si>
    <t>院内に口腔ケアチームが設置されている。
（周術期等口腔機能管理に関する項目が算定できる体制であること。）</t>
    <rPh sb="0" eb="2">
      <t>インナイ</t>
    </rPh>
    <rPh sb="3" eb="5">
      <t>コウクウ</t>
    </rPh>
    <rPh sb="11" eb="13">
      <t>セッチ</t>
    </rPh>
    <phoneticPr fontId="11"/>
  </si>
  <si>
    <t>院内に栄養サポートチームが設置されている。
（診療報酬の栄養サポートチーム加算が算定できる体制であること。）</t>
    <rPh sb="0" eb="2">
      <t>インナイ</t>
    </rPh>
    <rPh sb="3" eb="5">
      <t>エイヨウ</t>
    </rPh>
    <rPh sb="13" eb="15">
      <t>セッチ</t>
    </rPh>
    <rPh sb="28" eb="30">
      <t>エイヨウ</t>
    </rPh>
    <rPh sb="37" eb="39">
      <t>カサン</t>
    </rPh>
    <rPh sb="40" eb="42">
      <t>サンテイ</t>
    </rPh>
    <rPh sb="45" eb="47">
      <t>タイセイ</t>
    </rPh>
    <phoneticPr fontId="11"/>
  </si>
  <si>
    <t>院内に感染防止対策チーム（感染制御チーム）が設置されている。
（感染対策に関する診療報酬の項目が算定できる体制であること。）</t>
    <rPh sb="0" eb="2">
      <t>インナイ</t>
    </rPh>
    <rPh sb="3" eb="5">
      <t>カンセン</t>
    </rPh>
    <rPh sb="5" eb="7">
      <t>ボウシ</t>
    </rPh>
    <rPh sb="7" eb="9">
      <t>タイサク</t>
    </rPh>
    <rPh sb="13" eb="15">
      <t>カンセン</t>
    </rPh>
    <rPh sb="15" eb="17">
      <t>セイギョ</t>
    </rPh>
    <rPh sb="22" eb="24">
      <t>セッチ</t>
    </rPh>
    <rPh sb="32" eb="34">
      <t>カンセン</t>
    </rPh>
    <rPh sb="34" eb="36">
      <t>タイサク</t>
    </rPh>
    <rPh sb="37" eb="38">
      <t>カン</t>
    </rPh>
    <rPh sb="45" eb="47">
      <t>コウモク</t>
    </rPh>
    <rPh sb="48" eb="50">
      <t>サンテイ</t>
    </rPh>
    <rPh sb="53" eb="55">
      <t>タイセイ</t>
    </rPh>
    <phoneticPr fontId="11"/>
  </si>
  <si>
    <t>院内に摂食嚥下支援チームが設置されている。
（診療報酬の摂食嚥下機能回復体制加算等が算定できる体制であること。）</t>
    <rPh sb="0" eb="2">
      <t>インナイ</t>
    </rPh>
    <rPh sb="3" eb="5">
      <t>セッショク</t>
    </rPh>
    <rPh sb="5" eb="7">
      <t>エンゲ</t>
    </rPh>
    <rPh sb="7" eb="9">
      <t>シエン</t>
    </rPh>
    <rPh sb="13" eb="15">
      <t>セッチ</t>
    </rPh>
    <rPh sb="28" eb="30">
      <t>セッショク</t>
    </rPh>
    <rPh sb="30" eb="32">
      <t>エンゲ</t>
    </rPh>
    <rPh sb="32" eb="34">
      <t>キノウ</t>
    </rPh>
    <rPh sb="34" eb="36">
      <t>カイフク</t>
    </rPh>
    <rPh sb="36" eb="38">
      <t>タイセイ</t>
    </rPh>
    <rPh sb="38" eb="40">
      <t>カサン</t>
    </rPh>
    <rPh sb="40" eb="41">
      <t>トウ</t>
    </rPh>
    <rPh sb="42" eb="44">
      <t>サンテイ</t>
    </rPh>
    <rPh sb="47" eb="49">
      <t>タイセイ</t>
    </rPh>
    <phoneticPr fontId="11"/>
  </si>
  <si>
    <t>院内にリハビリテーションチームが設置されている。
（診療報酬のがん患者リハビリテーション料が算定できる体制であること。）</t>
    <rPh sb="0" eb="2">
      <t>インナイ</t>
    </rPh>
    <rPh sb="16" eb="18">
      <t>セッチ</t>
    </rPh>
    <rPh sb="33" eb="35">
      <t>カンジャ</t>
    </rPh>
    <rPh sb="44" eb="45">
      <t>リョウ</t>
    </rPh>
    <rPh sb="46" eb="48">
      <t>サンテイ</t>
    </rPh>
    <rPh sb="51" eb="53">
      <t>タイセイ</t>
    </rPh>
    <phoneticPr fontId="11"/>
  </si>
  <si>
    <t>院内に排尿ケアチームが設置されている。
（診療報酬の外来排尿自立指導料が算定できる体制であること。）</t>
    <rPh sb="0" eb="2">
      <t>インナイ</t>
    </rPh>
    <rPh sb="3" eb="5">
      <t>ハイニョウ</t>
    </rPh>
    <rPh sb="11" eb="13">
      <t>セッチ</t>
    </rPh>
    <rPh sb="26" eb="28">
      <t>ガイライ</t>
    </rPh>
    <rPh sb="28" eb="30">
      <t>ハイニョウ</t>
    </rPh>
    <rPh sb="30" eb="32">
      <t>ジリツ</t>
    </rPh>
    <rPh sb="32" eb="35">
      <t>シドウリョウ</t>
    </rPh>
    <rPh sb="36" eb="38">
      <t>サンテイ</t>
    </rPh>
    <rPh sb="41" eb="43">
      <t>タイセイ</t>
    </rPh>
    <phoneticPr fontId="11"/>
  </si>
  <si>
    <t>院内に精神科リエゾンチームが設置されている。
（診療報酬の精神科リエゾンチーム加算が算定できる体制であること。）</t>
    <rPh sb="0" eb="2">
      <t>インナイ</t>
    </rPh>
    <rPh sb="3" eb="6">
      <t>セイシンカ</t>
    </rPh>
    <rPh sb="14" eb="16">
      <t>セッチ</t>
    </rPh>
    <rPh sb="29" eb="32">
      <t>セイシンカ</t>
    </rPh>
    <rPh sb="39" eb="41">
      <t>カサン</t>
    </rPh>
    <rPh sb="42" eb="44">
      <t>サンテイ</t>
    </rPh>
    <rPh sb="47" eb="49">
      <t>タイセイ</t>
    </rPh>
    <phoneticPr fontId="11"/>
  </si>
  <si>
    <t>医療安全管理等の体制について</t>
    <rPh sb="0" eb="2">
      <t>イリョウ</t>
    </rPh>
    <rPh sb="2" eb="4">
      <t>アンゼン</t>
    </rPh>
    <rPh sb="4" eb="6">
      <t>カンリ</t>
    </rPh>
    <rPh sb="6" eb="7">
      <t>ナド</t>
    </rPh>
    <rPh sb="8" eb="10">
      <t>タイセイ</t>
    </rPh>
    <phoneticPr fontId="0"/>
  </si>
  <si>
    <t>病院名：</t>
    <rPh sb="0" eb="2">
      <t>ビョウイン</t>
    </rPh>
    <rPh sb="2" eb="3">
      <t>メイ</t>
    </rPh>
    <phoneticPr fontId="0"/>
  </si>
  <si>
    <t>①－１　医療安全管理部門が配置されている。</t>
    <rPh sb="4" eb="6">
      <t>イリョウ</t>
    </rPh>
    <rPh sb="6" eb="8">
      <t>アンゼン</t>
    </rPh>
    <rPh sb="8" eb="10">
      <t>カンリ</t>
    </rPh>
    <rPh sb="10" eb="12">
      <t>ブモン</t>
    </rPh>
    <rPh sb="13" eb="15">
      <t>ハイチ</t>
    </rPh>
    <phoneticPr fontId="11"/>
  </si>
  <si>
    <t>①－２　医療安全管理部門がある場合に、そのメンバーについて記載してください。（①－１が”はい”の場合のみ、①－２に回答してください。）</t>
    <rPh sb="4" eb="6">
      <t>イリョウ</t>
    </rPh>
    <rPh sb="6" eb="8">
      <t>アンゼン</t>
    </rPh>
    <rPh sb="8" eb="10">
      <t>カンリ</t>
    </rPh>
    <rPh sb="10" eb="12">
      <t>ブモン</t>
    </rPh>
    <rPh sb="15" eb="17">
      <t>バアイ</t>
    </rPh>
    <rPh sb="48" eb="50">
      <t>バアイ</t>
    </rPh>
    <rPh sb="57" eb="59">
      <t>カイトウ</t>
    </rPh>
    <phoneticPr fontId="11"/>
  </si>
  <si>
    <t>注1）研修医は除いてください。</t>
    <phoneticPr fontId="11"/>
  </si>
  <si>
    <t>注2）常勤とは、原則として病院で定めた勤務時間の全てを勤務する者をいう。病院で定めた医師の１週間の勤務時間が、32時間未満の場合は、32時間以上勤務している者を常勤とし、その他は非常勤とする。</t>
    <rPh sb="3" eb="5">
      <t>ジョウキン</t>
    </rPh>
    <phoneticPr fontId="11"/>
  </si>
  <si>
    <t>注3）「専従」および「専任」とは、当該医療機関における当該診療従事者が「専従」については「8割以上」、「専任」については「5割以上」、当該業務に従事している者をいいます。</t>
    <phoneticPr fontId="11"/>
  </si>
  <si>
    <t>注4)「医療安全管理者の業務指針および養成のための研修プログラム作成指針」（平成19年３月30日付け医政発0330019号厚生労働省医政局長通知及び薬食発第0330009号厚生労働省医薬食品局長通知）に基づく研修を想定しています。</t>
    <rPh sb="0" eb="1">
      <t>チュウ</t>
    </rPh>
    <phoneticPr fontId="11"/>
  </si>
  <si>
    <t>職種</t>
    <rPh sb="0" eb="2">
      <t>ショクシュ</t>
    </rPh>
    <phoneticPr fontId="11"/>
  </si>
  <si>
    <r>
      <t>医療安全に関する研修の受講状況</t>
    </r>
    <r>
      <rPr>
        <sz val="9"/>
        <color rgb="FFFF0000"/>
        <rFont val="ＭＳ Ｐゴシック"/>
        <family val="3"/>
        <charset val="128"/>
      </rPr>
      <t>（注４）</t>
    </r>
    <rPh sb="0" eb="2">
      <t>イリョウ</t>
    </rPh>
    <rPh sb="2" eb="4">
      <t>アンゼン</t>
    </rPh>
    <rPh sb="5" eb="6">
      <t>カン</t>
    </rPh>
    <rPh sb="8" eb="10">
      <t>ケンシュウ</t>
    </rPh>
    <rPh sb="11" eb="13">
      <t>ジュコウ</t>
    </rPh>
    <rPh sb="13" eb="15">
      <t>ジョウキョウ</t>
    </rPh>
    <rPh sb="16" eb="17">
      <t>チュウ</t>
    </rPh>
    <phoneticPr fontId="11"/>
  </si>
  <si>
    <t>受講した研修名</t>
    <rPh sb="0" eb="2">
      <t>ジュコウ</t>
    </rPh>
    <rPh sb="4" eb="6">
      <t>ケンシュウ</t>
    </rPh>
    <rPh sb="6" eb="7">
      <t>メイ</t>
    </rPh>
    <phoneticPr fontId="11"/>
  </si>
  <si>
    <t>研修主催者名</t>
    <rPh sb="0" eb="2">
      <t>ケンシュウ</t>
    </rPh>
    <rPh sb="2" eb="5">
      <t>シュサイシャ</t>
    </rPh>
    <rPh sb="5" eb="6">
      <t>メイ</t>
    </rPh>
    <phoneticPr fontId="11"/>
  </si>
  <si>
    <t>修了日</t>
    <rPh sb="0" eb="2">
      <t>シュウリョウ</t>
    </rPh>
    <rPh sb="2" eb="3">
      <t>ビ</t>
    </rPh>
    <phoneticPr fontId="11"/>
  </si>
  <si>
    <t>部門長</t>
    <rPh sb="0" eb="3">
      <t>ブモンチョウ</t>
    </rPh>
    <phoneticPr fontId="11"/>
  </si>
  <si>
    <t>②第三者による評価に関する状況について記載してください。
 　要件充足としては、JCI、ISO9001、日本医療機能評価機構 病院機能評価のみ該当と整理している。</t>
    <rPh sb="1" eb="4">
      <t>ダイサンシャ</t>
    </rPh>
    <rPh sb="7" eb="9">
      <t>ヒョウカ</t>
    </rPh>
    <rPh sb="10" eb="11">
      <t>カン</t>
    </rPh>
    <rPh sb="13" eb="15">
      <t>ジョウキョウ</t>
    </rPh>
    <rPh sb="19" eb="21">
      <t>キサイ</t>
    </rPh>
    <phoneticPr fontId="11"/>
  </si>
  <si>
    <t>活用した第三者評価</t>
    <rPh sb="0" eb="2">
      <t>カツヨウ</t>
    </rPh>
    <rPh sb="4" eb="7">
      <t>ダイサンシャ</t>
    </rPh>
    <rPh sb="7" eb="9">
      <t>ヒョウカ</t>
    </rPh>
    <phoneticPr fontId="11"/>
  </si>
  <si>
    <t>最終評価日</t>
    <rPh sb="0" eb="2">
      <t>サイシュウ</t>
    </rPh>
    <rPh sb="2" eb="4">
      <t>ヒョウカ</t>
    </rPh>
    <rPh sb="4" eb="5">
      <t>ビ</t>
    </rPh>
    <phoneticPr fontId="11"/>
  </si>
  <si>
    <t>有効期間
（定められている場合のみ記載）</t>
    <rPh sb="0" eb="2">
      <t>ユウコウ</t>
    </rPh>
    <rPh sb="2" eb="4">
      <t>キカン</t>
    </rPh>
    <rPh sb="6" eb="7">
      <t>サダ</t>
    </rPh>
    <rPh sb="13" eb="15">
      <t>バアイ</t>
    </rPh>
    <rPh sb="17" eb="19">
      <t>キサイ</t>
    </rPh>
    <phoneticPr fontId="11"/>
  </si>
  <si>
    <t>JCI</t>
    <phoneticPr fontId="11"/>
  </si>
  <si>
    <t>平成31年○月○○日</t>
    <rPh sb="0" eb="2">
      <t>ヘイセイ</t>
    </rPh>
    <rPh sb="4" eb="5">
      <t>ネン</t>
    </rPh>
    <rPh sb="5" eb="6">
      <t>ヘイネン</t>
    </rPh>
    <rPh sb="6" eb="7">
      <t>ガツ</t>
    </rPh>
    <rPh sb="9" eb="10">
      <t>ニチ</t>
    </rPh>
    <phoneticPr fontId="11"/>
  </si>
  <si>
    <t>令和６年○月○○日</t>
    <rPh sb="0" eb="2">
      <t>レイワ</t>
    </rPh>
    <rPh sb="3" eb="4">
      <t>ネン</t>
    </rPh>
    <rPh sb="4" eb="5">
      <t>ヘイネン</t>
    </rPh>
    <rPh sb="5" eb="6">
      <t>ガツ</t>
    </rPh>
    <rPh sb="8" eb="9">
      <t>ニチ</t>
    </rPh>
    <phoneticPr fontId="11"/>
  </si>
  <si>
    <t>ISO9001</t>
    <phoneticPr fontId="11"/>
  </si>
  <si>
    <t>令和２年○月○○日</t>
    <rPh sb="0" eb="2">
      <t>レイワ</t>
    </rPh>
    <rPh sb="3" eb="4">
      <t>ネン</t>
    </rPh>
    <rPh sb="4" eb="5">
      <t>ヘイネン</t>
    </rPh>
    <rPh sb="5" eb="6">
      <t>ガツ</t>
    </rPh>
    <rPh sb="8" eb="9">
      <t>ニチ</t>
    </rPh>
    <phoneticPr fontId="11"/>
  </si>
  <si>
    <t>令和７年○月○○日</t>
    <rPh sb="0" eb="2">
      <t>レイワ</t>
    </rPh>
    <rPh sb="3" eb="4">
      <t>ネン</t>
    </rPh>
    <rPh sb="4" eb="5">
      <t>ヘイネン</t>
    </rPh>
    <rPh sb="5" eb="6">
      <t>ガツ</t>
    </rPh>
    <rPh sb="8" eb="9">
      <t>ニチ</t>
    </rPh>
    <phoneticPr fontId="11"/>
  </si>
  <si>
    <t>日本医療機能評価機構
病院機能評価</t>
    <rPh sb="0" eb="2">
      <t>ニホン</t>
    </rPh>
    <rPh sb="2" eb="4">
      <t>イリョウ</t>
    </rPh>
    <rPh sb="4" eb="6">
      <t>キノウ</t>
    </rPh>
    <rPh sb="6" eb="8">
      <t>ヒョウカ</t>
    </rPh>
    <rPh sb="8" eb="10">
      <t>キコウ</t>
    </rPh>
    <rPh sb="11" eb="13">
      <t>ビョウイン</t>
    </rPh>
    <rPh sb="13" eb="15">
      <t>キノウ</t>
    </rPh>
    <rPh sb="15" eb="17">
      <t>ヒョウカ</t>
    </rPh>
    <phoneticPr fontId="11"/>
  </si>
  <si>
    <t>平成30年○月○○日</t>
    <rPh sb="0" eb="2">
      <t>ヘイセイ</t>
    </rPh>
    <rPh sb="4" eb="5">
      <t>ネン</t>
    </rPh>
    <rPh sb="5" eb="6">
      <t>ヘイネン</t>
    </rPh>
    <rPh sb="6" eb="7">
      <t>ガツ</t>
    </rPh>
    <rPh sb="9" eb="10">
      <t>ニチ</t>
    </rPh>
    <phoneticPr fontId="11"/>
  </si>
  <si>
    <t>人数</t>
    <rPh sb="0" eb="2">
      <t>ニンズウ</t>
    </rPh>
    <phoneticPr fontId="50"/>
  </si>
  <si>
    <t>地域連携の推進体制（歯科との連携）について</t>
  </si>
  <si>
    <t>記載の有無：入力済／未入力</t>
    <rPh sb="0" eb="2">
      <t>キサイ</t>
    </rPh>
    <rPh sb="3" eb="5">
      <t>ウム</t>
    </rPh>
    <rPh sb="6" eb="8">
      <t>ニュウリョク</t>
    </rPh>
    <rPh sb="8" eb="9">
      <t>スミ</t>
    </rPh>
    <rPh sb="10" eb="11">
      <t>ミ</t>
    </rPh>
    <rPh sb="11" eb="13">
      <t>ニュウリョク</t>
    </rPh>
    <phoneticPr fontId="11"/>
  </si>
  <si>
    <t>地域連携の推進体制のうち、歯科との連携について、必要に応じて図等を用いてわかりやすく説明してください。</t>
    <rPh sb="0" eb="2">
      <t>チイキ</t>
    </rPh>
    <rPh sb="2" eb="4">
      <t>レンケイ</t>
    </rPh>
    <rPh sb="5" eb="7">
      <t>スイシン</t>
    </rPh>
    <rPh sb="7" eb="9">
      <t>タイセイ</t>
    </rPh>
    <rPh sb="13" eb="15">
      <t>シカ</t>
    </rPh>
    <rPh sb="17" eb="19">
      <t>レンケイ</t>
    </rPh>
    <rPh sb="24" eb="26">
      <t>ヒツヨウ</t>
    </rPh>
    <rPh sb="27" eb="28">
      <t>オウ</t>
    </rPh>
    <rPh sb="30" eb="31">
      <t>ズ</t>
    </rPh>
    <rPh sb="31" eb="32">
      <t>トウ</t>
    </rPh>
    <rPh sb="33" eb="34">
      <t>モチ</t>
    </rPh>
    <rPh sb="42" eb="44">
      <t>セツメイ</t>
    </rPh>
    <phoneticPr fontId="11"/>
  </si>
  <si>
    <r>
      <t>このシートのほかに資料がある場合は、</t>
    </r>
    <r>
      <rPr>
        <b/>
        <u/>
        <sz val="11"/>
        <color rgb="FFFF0000"/>
        <rFont val="ＭＳ Ｐゴシック"/>
        <family val="3"/>
        <charset val="128"/>
      </rPr>
      <t>ファイル名の頭に別紙○を付けた</t>
    </r>
    <r>
      <rPr>
        <sz val="11"/>
        <rFont val="ＭＳ Ｐゴシック"/>
        <family val="3"/>
        <charset val="128"/>
      </rPr>
      <t>電子ファイル、別添資料を提出すること。</t>
    </r>
    <rPh sb="9" eb="11">
      <t>シリョウ</t>
    </rPh>
    <rPh sb="14" eb="16">
      <t>バアイ</t>
    </rPh>
    <rPh sb="22" eb="23">
      <t>メイ</t>
    </rPh>
    <rPh sb="24" eb="25">
      <t>アタマ</t>
    </rPh>
    <rPh sb="26" eb="28">
      <t>ベッシ</t>
    </rPh>
    <rPh sb="30" eb="31">
      <t>ツ</t>
    </rPh>
    <rPh sb="33" eb="35">
      <t>デンシ</t>
    </rPh>
    <rPh sb="40" eb="42">
      <t>ベッテン</t>
    </rPh>
    <rPh sb="42" eb="44">
      <t>シリョウ</t>
    </rPh>
    <rPh sb="45" eb="47">
      <t>テイシュツ</t>
    </rPh>
    <phoneticPr fontId="11"/>
  </si>
  <si>
    <t>１．院内の口腔ケアチームのメンバーの職種及び人数について</t>
    <rPh sb="2" eb="4">
      <t>インナイ</t>
    </rPh>
    <rPh sb="5" eb="7">
      <t>コウクウ</t>
    </rPh>
    <rPh sb="18" eb="20">
      <t>ショクシュ</t>
    </rPh>
    <rPh sb="20" eb="21">
      <t>オヨ</t>
    </rPh>
    <rPh sb="22" eb="24">
      <t>ニンズウ</t>
    </rPh>
    <phoneticPr fontId="11"/>
  </si>
  <si>
    <t>院内に口腔ケアチームを設置している場合、記入すること。</t>
    <phoneticPr fontId="11"/>
  </si>
  <si>
    <t>地域の歯科医師等と連携している際は、そのことがわかるように備考欄に記入をお願いします。</t>
    <rPh sb="0" eb="2">
      <t>チイキ</t>
    </rPh>
    <rPh sb="3" eb="5">
      <t>シカ</t>
    </rPh>
    <rPh sb="5" eb="7">
      <t>イシ</t>
    </rPh>
    <rPh sb="7" eb="8">
      <t>トウ</t>
    </rPh>
    <rPh sb="9" eb="11">
      <t>レンケイ</t>
    </rPh>
    <rPh sb="15" eb="16">
      <t>サイ</t>
    </rPh>
    <rPh sb="29" eb="31">
      <t>ビコウ</t>
    </rPh>
    <rPh sb="31" eb="32">
      <t>ラン</t>
    </rPh>
    <rPh sb="33" eb="35">
      <t>キニュウ</t>
    </rPh>
    <rPh sb="37" eb="38">
      <t>ネガ</t>
    </rPh>
    <phoneticPr fontId="11"/>
  </si>
  <si>
    <t>備考欄：院外との連携の際は連携先を記載ください（例：郡市歯科医師会と連携／近隣の歯科医師と個別に連携　等）
なお、特段記載事項がない場合は空欄としてください。</t>
    <rPh sb="0" eb="3">
      <t>ビコウラン</t>
    </rPh>
    <rPh sb="57" eb="59">
      <t>トクダン</t>
    </rPh>
    <rPh sb="59" eb="61">
      <t>キサイ</t>
    </rPh>
    <rPh sb="61" eb="63">
      <t>ジコウ</t>
    </rPh>
    <rPh sb="66" eb="68">
      <t>バアイ</t>
    </rPh>
    <rPh sb="69" eb="71">
      <t>クウラン</t>
    </rPh>
    <phoneticPr fontId="10"/>
  </si>
  <si>
    <t>歯科医師</t>
    <rPh sb="0" eb="4">
      <t>シカイシ</t>
    </rPh>
    <phoneticPr fontId="11"/>
  </si>
  <si>
    <t>近隣の歯科医師と個別に連携</t>
    <phoneticPr fontId="11"/>
  </si>
  <si>
    <t>２．歯科との連携体制の有無について</t>
    <rPh sb="2" eb="4">
      <t>シカ</t>
    </rPh>
    <rPh sb="6" eb="8">
      <t>レンケイ</t>
    </rPh>
    <rPh sb="8" eb="10">
      <t>タイセイ</t>
    </rPh>
    <rPh sb="11" eb="13">
      <t>ウム</t>
    </rPh>
    <phoneticPr fontId="11"/>
  </si>
  <si>
    <r>
      <t>（１）　院内に歯科の診療科がある。
　　　　</t>
    </r>
    <r>
      <rPr>
        <sz val="9"/>
        <rFont val="ＭＳ Ｐゴシック"/>
        <family val="3"/>
        <charset val="128"/>
      </rPr>
      <t>（はい／いいえ）</t>
    </r>
    <rPh sb="4" eb="6">
      <t>インナイ</t>
    </rPh>
    <rPh sb="7" eb="9">
      <t>シカ</t>
    </rPh>
    <rPh sb="10" eb="12">
      <t>シンリョウ</t>
    </rPh>
    <rPh sb="12" eb="13">
      <t>カ</t>
    </rPh>
    <phoneticPr fontId="11"/>
  </si>
  <si>
    <r>
      <t>（２）　口腔機能が低下したがん患者に対して口腔機能の評価や改善のために歯科との連携体制を構築している。 
　　　</t>
    </r>
    <r>
      <rPr>
        <sz val="8"/>
        <rFont val="ＭＳ Ｐゴシック"/>
        <family val="3"/>
        <charset val="128"/>
      </rPr>
      <t>　（院内の歯科医師と連携体制を構築／地域の歯科医師と連携体制を構築／院内及び地域の歯科医師と連携体制を構築／連携体制を構築していない）</t>
    </r>
    <rPh sb="4" eb="6">
      <t>コウクウ</t>
    </rPh>
    <rPh sb="6" eb="8">
      <t>キノウ</t>
    </rPh>
    <rPh sb="9" eb="11">
      <t>テイカ</t>
    </rPh>
    <rPh sb="15" eb="17">
      <t>カンジャ</t>
    </rPh>
    <rPh sb="18" eb="19">
      <t>タイ</t>
    </rPh>
    <rPh sb="21" eb="23">
      <t>コウクウ</t>
    </rPh>
    <rPh sb="23" eb="25">
      <t>キノウ</t>
    </rPh>
    <rPh sb="26" eb="28">
      <t>ヒョウカ</t>
    </rPh>
    <rPh sb="29" eb="31">
      <t>カイゼン</t>
    </rPh>
    <rPh sb="35" eb="37">
      <t>シカ</t>
    </rPh>
    <rPh sb="39" eb="41">
      <t>レンケイ</t>
    </rPh>
    <rPh sb="41" eb="43">
      <t>タイセイ</t>
    </rPh>
    <rPh sb="44" eb="46">
      <t>コウチク</t>
    </rPh>
    <rPh sb="74" eb="76">
      <t>チイキ</t>
    </rPh>
    <rPh sb="77" eb="79">
      <t>シカ</t>
    </rPh>
    <rPh sb="79" eb="81">
      <t>イシ</t>
    </rPh>
    <rPh sb="82" eb="84">
      <t>レンケイ</t>
    </rPh>
    <rPh sb="84" eb="86">
      <t>タイセイ</t>
    </rPh>
    <rPh sb="87" eb="89">
      <t>コウチク</t>
    </rPh>
    <rPh sb="90" eb="92">
      <t>インナイ</t>
    </rPh>
    <rPh sb="92" eb="93">
      <t>オヨ</t>
    </rPh>
    <rPh sb="94" eb="96">
      <t>チイキ</t>
    </rPh>
    <rPh sb="97" eb="99">
      <t>シカ</t>
    </rPh>
    <rPh sb="99" eb="101">
      <t>イシ</t>
    </rPh>
    <rPh sb="102" eb="104">
      <t>レンケイ</t>
    </rPh>
    <rPh sb="104" eb="106">
      <t>タイセイ</t>
    </rPh>
    <rPh sb="107" eb="109">
      <t>コウチク</t>
    </rPh>
    <rPh sb="110" eb="112">
      <t>レンケイ</t>
    </rPh>
    <rPh sb="112" eb="114">
      <t>タイセイ</t>
    </rPh>
    <rPh sb="115" eb="117">
      <t>コウチク</t>
    </rPh>
    <phoneticPr fontId="11"/>
  </si>
  <si>
    <r>
      <t>（３）　周術期におけるがん患者の口腔健康管理について歯科との連携体制を構築している。 
　　</t>
    </r>
    <r>
      <rPr>
        <sz val="8"/>
        <rFont val="ＭＳ Ｐゴシック"/>
        <family val="3"/>
        <charset val="128"/>
      </rPr>
      <t>　　（院内の歯科医師と連携体制を構築／地域の歯科医師と連携体制を構築／院内及び地域の歯科医師と連携体制を構築／連携体制を構築していない）</t>
    </r>
    <rPh sb="4" eb="7">
      <t>シュウジュツキ</t>
    </rPh>
    <rPh sb="13" eb="15">
      <t>カンジャ</t>
    </rPh>
    <rPh sb="16" eb="18">
      <t>コウクウ</t>
    </rPh>
    <rPh sb="18" eb="20">
      <t>ケンコウ</t>
    </rPh>
    <rPh sb="20" eb="22">
      <t>カンリ</t>
    </rPh>
    <rPh sb="26" eb="28">
      <t>シカ</t>
    </rPh>
    <rPh sb="30" eb="32">
      <t>レンケイ</t>
    </rPh>
    <rPh sb="32" eb="34">
      <t>タイセイ</t>
    </rPh>
    <rPh sb="35" eb="37">
      <t>コウチク</t>
    </rPh>
    <phoneticPr fontId="11"/>
  </si>
  <si>
    <r>
      <t xml:space="preserve">（４）　栄養サポートチームに歯科が参加する連携体制を構築している。
</t>
    </r>
    <r>
      <rPr>
        <sz val="9"/>
        <rFont val="ＭＳ Ｐゴシック"/>
        <family val="3"/>
        <charset val="128"/>
      </rPr>
      <t>　　　</t>
    </r>
    <r>
      <rPr>
        <sz val="8"/>
        <rFont val="ＭＳ Ｐゴシック"/>
        <family val="3"/>
        <charset val="128"/>
      </rPr>
      <t>　　（院内の歯科医師と連携体制を構築／地域の歯科医師と連携体制を構築／院内及び地域の歯科医師と連携体制を構築／連携体制を構築していない）</t>
    </r>
    <rPh sb="14" eb="16">
      <t>シカ</t>
    </rPh>
    <rPh sb="17" eb="19">
      <t>サンカ</t>
    </rPh>
    <rPh sb="21" eb="23">
      <t>レンケイ</t>
    </rPh>
    <rPh sb="23" eb="25">
      <t>タイセイ</t>
    </rPh>
    <rPh sb="26" eb="28">
      <t>コウチク</t>
    </rPh>
    <phoneticPr fontId="11"/>
  </si>
  <si>
    <r>
      <t xml:space="preserve">（５）　緩和ケアチームに歯科が参加する連携体制を構築している。
</t>
    </r>
    <r>
      <rPr>
        <sz val="9"/>
        <rFont val="ＭＳ Ｐゴシック"/>
        <family val="3"/>
        <charset val="128"/>
      </rPr>
      <t>　　</t>
    </r>
    <r>
      <rPr>
        <sz val="8"/>
        <rFont val="ＭＳ Ｐゴシック"/>
        <family val="3"/>
        <charset val="128"/>
      </rPr>
      <t>　　　（院内の歯科医師と連携体制を構築／地域の歯科医師と連携体制を構築／院内及び地域の歯科医師と連携体制を構築／連携体制を構築していない）</t>
    </r>
    <rPh sb="4" eb="6">
      <t>カンワ</t>
    </rPh>
    <rPh sb="12" eb="14">
      <t>シカ</t>
    </rPh>
    <rPh sb="15" eb="17">
      <t>サンカ</t>
    </rPh>
    <rPh sb="19" eb="21">
      <t>レンケイ</t>
    </rPh>
    <rPh sb="21" eb="23">
      <t>タイセイ</t>
    </rPh>
    <rPh sb="24" eb="26">
      <t>コウチク</t>
    </rPh>
    <phoneticPr fontId="11"/>
  </si>
  <si>
    <t>（６）　上記（２）～（５）において地域の歯科医師と連携体制を構築している場合、連携している地域（院外）の歯科医療機関数</t>
    <rPh sb="17" eb="19">
      <t>チイキ</t>
    </rPh>
    <rPh sb="22" eb="24">
      <t>イシ</t>
    </rPh>
    <rPh sb="45" eb="47">
      <t>チイキ</t>
    </rPh>
    <phoneticPr fontId="11"/>
  </si>
  <si>
    <t>施設</t>
    <rPh sb="0" eb="2">
      <t>シセツ</t>
    </rPh>
    <phoneticPr fontId="11"/>
  </si>
  <si>
    <t>（７）　上記（２）～（５）において歯科と連携体制を構築している場合、どのような連携体制を構築しているかそれぞれ記載してください。</t>
    <rPh sb="4" eb="6">
      <t>ジョウキ</t>
    </rPh>
    <rPh sb="17" eb="19">
      <t>シカ</t>
    </rPh>
    <rPh sb="20" eb="22">
      <t>レンケイ</t>
    </rPh>
    <rPh sb="22" eb="24">
      <t>タイセイ</t>
    </rPh>
    <rPh sb="25" eb="27">
      <t>コウチク</t>
    </rPh>
    <rPh sb="31" eb="33">
      <t>バアイ</t>
    </rPh>
    <rPh sb="39" eb="41">
      <t>レンケイ</t>
    </rPh>
    <rPh sb="41" eb="43">
      <t>タイセイ</t>
    </rPh>
    <rPh sb="44" eb="46">
      <t>コウチク</t>
    </rPh>
    <rPh sb="55" eb="57">
      <t>キサイ</t>
    </rPh>
    <phoneticPr fontId="11"/>
  </si>
  <si>
    <t>（８）　上記（２）～（５）以外において歯科と連携体制を構築している場合、どのような連携体制を構築しているか記載してください。</t>
    <rPh sb="4" eb="6">
      <t>ジョウキ</t>
    </rPh>
    <rPh sb="13" eb="15">
      <t>イガイ</t>
    </rPh>
    <rPh sb="19" eb="21">
      <t>シカ</t>
    </rPh>
    <rPh sb="22" eb="24">
      <t>レンケイ</t>
    </rPh>
    <rPh sb="24" eb="26">
      <t>タイセイ</t>
    </rPh>
    <rPh sb="27" eb="29">
      <t>コウチク</t>
    </rPh>
    <rPh sb="33" eb="35">
      <t>バアイ</t>
    </rPh>
    <rPh sb="41" eb="43">
      <t>レンケイ</t>
    </rPh>
    <rPh sb="43" eb="45">
      <t>タイセイ</t>
    </rPh>
    <rPh sb="46" eb="48">
      <t>コウチク</t>
    </rPh>
    <rPh sb="53" eb="55">
      <t>キサイ</t>
    </rPh>
    <phoneticPr fontId="11"/>
  </si>
  <si>
    <t>保険適用外の免疫療法等について、提供または推奨している場合は、上記のどの枠組みに該当するか明記すること。
（なお、提供または推奨していない場合は、「なし」と記入すること。）</t>
    <rPh sb="16" eb="18">
      <t>テイキョウ</t>
    </rPh>
    <rPh sb="21" eb="23">
      <t>スイショウ</t>
    </rPh>
    <rPh sb="27" eb="29">
      <t>バアイ</t>
    </rPh>
    <rPh sb="31" eb="33">
      <t>ジョウキ</t>
    </rPh>
    <rPh sb="36" eb="38">
      <t>ワクグ</t>
    </rPh>
    <rPh sb="40" eb="42">
      <t>ガイトウ</t>
    </rPh>
    <rPh sb="45" eb="47">
      <t>メイキ</t>
    </rPh>
    <phoneticPr fontId="11"/>
  </si>
  <si>
    <t>※指定更新・現況報告の場合記載</t>
    <rPh sb="1" eb="3">
      <t>シテイ</t>
    </rPh>
    <rPh sb="3" eb="5">
      <t>コウシン</t>
    </rPh>
    <rPh sb="6" eb="8">
      <t>ゲンキョウ</t>
    </rPh>
    <rPh sb="8" eb="10">
      <t>ホウコク</t>
    </rPh>
    <rPh sb="11" eb="13">
      <t>バアイ</t>
    </rPh>
    <rPh sb="13" eb="15">
      <t>キサイ</t>
    </rPh>
    <phoneticPr fontId="11"/>
  </si>
  <si>
    <t>A</t>
  </si>
  <si>
    <t>C</t>
  </si>
  <si>
    <t>B</t>
  </si>
  <si>
    <t>症例の集約化により治療成績の向上が期待されるもの等、当該施設において集学的治療等を提供しない場合には、適切な医療に確実につなげることができる体制を構築している。</t>
    <phoneticPr fontId="11"/>
  </si>
  <si>
    <t>自施設で放射線治療を実施している。</t>
    <rPh sb="0" eb="3">
      <t>ジシセツ</t>
    </rPh>
    <rPh sb="4" eb="7">
      <t>ホウシャセン</t>
    </rPh>
    <rPh sb="7" eb="9">
      <t>チリョウ</t>
    </rPh>
    <rPh sb="10" eb="12">
      <t>ジッシ</t>
    </rPh>
    <phoneticPr fontId="11"/>
  </si>
  <si>
    <t>自施設で放射線治療を実施している場合の体制整備。
※上段で「いいえ」とした場合、（ウ）～（キ）の項目は、便宜上「－」を選択、または「0」と記入してください（未入力チェックのため）。</t>
    <phoneticPr fontId="11"/>
  </si>
  <si>
    <t>C</t>
    <phoneticPr fontId="11"/>
  </si>
  <si>
    <t>ウ</t>
    <phoneticPr fontId="11"/>
  </si>
  <si>
    <t>イ</t>
    <phoneticPr fontId="11"/>
  </si>
  <si>
    <t>（ア）</t>
    <phoneticPr fontId="11"/>
  </si>
  <si>
    <t>（イ）</t>
    <phoneticPr fontId="11"/>
  </si>
  <si>
    <t>（ウ）</t>
    <phoneticPr fontId="11"/>
  </si>
  <si>
    <t>（エ）</t>
    <phoneticPr fontId="11"/>
  </si>
  <si>
    <t>（オ）</t>
    <phoneticPr fontId="11"/>
  </si>
  <si>
    <t>（カ）</t>
    <phoneticPr fontId="11"/>
  </si>
  <si>
    <t>（キ）</t>
    <phoneticPr fontId="11"/>
  </si>
  <si>
    <t>（ク）</t>
    <phoneticPr fontId="11"/>
  </si>
  <si>
    <t>（ケ）</t>
    <phoneticPr fontId="11"/>
  </si>
  <si>
    <t>（コ）</t>
    <phoneticPr fontId="11"/>
  </si>
  <si>
    <t>（サ）</t>
    <phoneticPr fontId="11"/>
  </si>
  <si>
    <t>アドバンス・ケア・プランニングを含めた意思決定支援について院内において広く研修を行うとともに、患者や家族に周知している。</t>
    <phoneticPr fontId="11"/>
  </si>
  <si>
    <t>エ</t>
    <phoneticPr fontId="11"/>
  </si>
  <si>
    <t>国がん拠点病院が行う医療圏内のがん診療に関する情報集約及び情報提供等に協力している。</t>
    <phoneticPr fontId="11"/>
  </si>
  <si>
    <t>国がん拠点病院が運営するがん診療連携協議会や二次医療圏をもとに設置する「がん診療ネットワーク協議会」以下「医療圏がん診療ネットワーク協議会という。）に積極的に参画し、がん医療の質の向上を図るための検討会や研修等活動への参画、診療実績等のデータ提供などに取り組んでいる。</t>
    <rPh sb="22" eb="27">
      <t>ニジイリョウケン</t>
    </rPh>
    <rPh sb="31" eb="33">
      <t>セッチ</t>
    </rPh>
    <rPh sb="38" eb="40">
      <t>シンリョウ</t>
    </rPh>
    <rPh sb="50" eb="52">
      <t>イカ</t>
    </rPh>
    <rPh sb="53" eb="56">
      <t>イリョウケン</t>
    </rPh>
    <rPh sb="58" eb="60">
      <t>シンリョウ</t>
    </rPh>
    <rPh sb="66" eb="69">
      <t>キョウギカイ</t>
    </rPh>
    <phoneticPr fontId="11"/>
  </si>
  <si>
    <t>情報提供の手段について簡潔に記載すること（例：医療機関のwebサイトに掲載）</t>
    <phoneticPr fontId="11"/>
  </si>
  <si>
    <t>-</t>
    <phoneticPr fontId="11"/>
  </si>
  <si>
    <t>オ</t>
    <phoneticPr fontId="11"/>
  </si>
  <si>
    <t>B</t>
    <phoneticPr fontId="11"/>
  </si>
  <si>
    <t>放射線診断・治療に関する専門的な知識を有する医師を１人以上配置するか、又は他の医療機関から協力を得られる体制を確保している。</t>
    <phoneticPr fontId="11"/>
  </si>
  <si>
    <t>他の医療機関から協力を得られる体制を確保している。</t>
    <phoneticPr fontId="11"/>
  </si>
  <si>
    <t>放射線診断・治療に関する専門的な知識を有する医師の人数（上記で「いいえ」とした場合、A項目）</t>
    <phoneticPr fontId="11"/>
  </si>
  <si>
    <t>うち常勤の人数（上記で「いいえ」とした場合、C項目）</t>
    <phoneticPr fontId="11"/>
  </si>
  <si>
    <t>緩和ケアチームに配置されている、精神症状の緩和に携わる専門的な知識及び技能を有する医師について、
カンファレンス等を実施できる体制を確保できるよう配置している。</t>
    <rPh sb="16" eb="18">
      <t>セイシン</t>
    </rPh>
    <rPh sb="56" eb="57">
      <t>ナド</t>
    </rPh>
    <rPh sb="58" eb="60">
      <t>ジッシ</t>
    </rPh>
    <rPh sb="63" eb="65">
      <t>タイセイ</t>
    </rPh>
    <rPh sb="66" eb="68">
      <t>カクホ</t>
    </rPh>
    <rPh sb="73" eb="75">
      <t>ハイチ</t>
    </rPh>
    <phoneticPr fontId="11"/>
  </si>
  <si>
    <t>病理解剖等の病理診断に係る周辺業務を含む、専従の病理診断に携わる医師を配置しているか、又は他の医療機関から協力を得られる体制を確保している。</t>
    <phoneticPr fontId="11"/>
  </si>
  <si>
    <t>他の医療機関から協力を得られる体制を確保している。</t>
    <phoneticPr fontId="11"/>
  </si>
  <si>
    <t>病理解剖等の病理診断に係る周辺業務を含む、専従の病理診断に携わる医師の人数（上記で「いいえ」とした場合、A項目）</t>
    <phoneticPr fontId="11"/>
  </si>
  <si>
    <t>-</t>
    <phoneticPr fontId="11"/>
  </si>
  <si>
    <t>専任の放射線治療に携わる常勤の診療放射線技師の人数</t>
    <phoneticPr fontId="11"/>
  </si>
  <si>
    <t>当該技師は放射線治療に関する専門資格を有する者である。</t>
    <phoneticPr fontId="11"/>
  </si>
  <si>
    <t>うち日本放射線治療専門放射線技師認定機構から認定を行う放射線治療専門放射線技師として認定を受けている者</t>
    <phoneticPr fontId="11"/>
  </si>
  <si>
    <t>その他の専門資格の場合、専門資格と人数を記載すること</t>
    <phoneticPr fontId="11"/>
  </si>
  <si>
    <t>-</t>
    <phoneticPr fontId="11"/>
  </si>
  <si>
    <t>専任の放射線治療における機器の精度管理、照射計画の検証、照射計画補助作業等に携わる常勤の技術者等の人数</t>
    <phoneticPr fontId="11"/>
  </si>
  <si>
    <t>うち専従常勤の人数</t>
    <phoneticPr fontId="11"/>
  </si>
  <si>
    <t>当該技術者は医学物理学に関する専門資格を有する者である</t>
    <phoneticPr fontId="11"/>
  </si>
  <si>
    <t>うち一般財団法人医学物理士認定機構から医学物理士として認定を受けている者</t>
    <phoneticPr fontId="11"/>
  </si>
  <si>
    <t>うち専従常勤の人数</t>
    <phoneticPr fontId="11"/>
  </si>
  <si>
    <t>当該看護師は放射線治療に関する専門資格を有する者である。</t>
    <phoneticPr fontId="11"/>
  </si>
  <si>
    <t>当該看護師はがん看護又はがん薬物療法に関する専門資格を有する者である</t>
    <phoneticPr fontId="11"/>
  </si>
  <si>
    <t>うち公益社団法人日本看護協会からがん看護専門看護師として認定を受けている者</t>
    <phoneticPr fontId="11"/>
  </si>
  <si>
    <t>うち公益社団法人日本看護協会からがん化学療法看護認定看護師として認定を受けている者</t>
    <phoneticPr fontId="11"/>
  </si>
  <si>
    <t>C</t>
    <phoneticPr fontId="11"/>
  </si>
  <si>
    <t>当該薬剤師はがん薬物療法に関する専門資格を有する者である</t>
    <phoneticPr fontId="11"/>
  </si>
  <si>
    <t>当該看護師はがん看護又は緩和ケアに関する専門資格を有する者である</t>
    <phoneticPr fontId="11"/>
  </si>
  <si>
    <t>A</t>
    <phoneticPr fontId="11"/>
  </si>
  <si>
    <t>当該薬剤師は緩和薬物療法に関する専門資格を有する者である</t>
    <phoneticPr fontId="11"/>
  </si>
  <si>
    <t>うち公益社団法人日本看護協会からがん看護専門看護師として認定を受けている者の人数</t>
    <rPh sb="38" eb="40">
      <t>ニンズウ</t>
    </rPh>
    <phoneticPr fontId="11"/>
  </si>
  <si>
    <t>うち公益社団法人日本看護協会から緩和ケア認定看護師として認定を受けている者の人数</t>
    <rPh sb="38" eb="40">
      <t>ニンズウ</t>
    </rPh>
    <phoneticPr fontId="11"/>
  </si>
  <si>
    <t>うち公益社団法人日本看護協会からがん性疼痛看護認定看護師として認定を受けている者の人数</t>
    <rPh sb="41" eb="43">
      <t>ニンズウ</t>
    </rPh>
    <phoneticPr fontId="11"/>
  </si>
  <si>
    <t>うち一般社団法人日本緩和医療薬学会から緩和薬物療法認定薬剤師として認定を受けている者の人数</t>
    <rPh sb="43" eb="45">
      <t>ニンズウ</t>
    </rPh>
    <phoneticPr fontId="11"/>
  </si>
  <si>
    <t>うち一般社団法人日本医療薬学会からがん専門薬剤師として認定を受けている者の人数</t>
    <rPh sb="37" eb="39">
      <t>ニンズウ</t>
    </rPh>
    <phoneticPr fontId="11"/>
  </si>
  <si>
    <t>うち一般社団法人日本病院薬剤師会からがん薬物療法認定薬剤師として認定を受けている者の人数</t>
    <rPh sb="42" eb="44">
      <t>ニンズウ</t>
    </rPh>
    <phoneticPr fontId="11"/>
  </si>
  <si>
    <t>うち公益社団法人日本看護協会からがん放射線療法看護認定看護師として認定を受けている者の人数</t>
    <rPh sb="43" eb="45">
      <t>ニンズウ</t>
    </rPh>
    <phoneticPr fontId="11"/>
  </si>
  <si>
    <t>当該相談支援に携わる者は社会福祉士である</t>
    <rPh sb="0" eb="2">
      <t>トウガイ</t>
    </rPh>
    <phoneticPr fontId="11"/>
  </si>
  <si>
    <t>当該相談支援に携わる者は精神保健福祉士である</t>
    <phoneticPr fontId="11"/>
  </si>
  <si>
    <t>上記人数</t>
    <rPh sb="0" eb="2">
      <t>ジョウキ</t>
    </rPh>
    <rPh sb="2" eb="4">
      <t>ニンズウ</t>
    </rPh>
    <phoneticPr fontId="11"/>
  </si>
  <si>
    <t>当該医療心理に携わる者は公認心理師として認定を受けている者である</t>
    <rPh sb="0" eb="2">
      <t>トウガイ</t>
    </rPh>
    <phoneticPr fontId="11"/>
  </si>
  <si>
    <t>当該医療心理に携わる者は公益財団法人日本臨床心理士資格認定協会の臨床心理士である</t>
    <phoneticPr fontId="11"/>
  </si>
  <si>
    <t>上記人数</t>
    <phoneticPr fontId="11"/>
  </si>
  <si>
    <t>自施設で病理診断を行っている。</t>
    <phoneticPr fontId="11"/>
  </si>
  <si>
    <t>細胞診断に係る業務に携わる者の人数</t>
    <rPh sb="15" eb="17">
      <t>ニンズウ</t>
    </rPh>
    <phoneticPr fontId="11"/>
  </si>
  <si>
    <t>専任の人数</t>
    <phoneticPr fontId="11"/>
  </si>
  <si>
    <t>うち専任常勤の人数</t>
    <phoneticPr fontId="11"/>
  </si>
  <si>
    <t>当該診療従事者は細胞診断に関する専門資格を有する者である</t>
    <phoneticPr fontId="11"/>
  </si>
  <si>
    <t>うち公益社団法人日本臨床細胞学会から細胞検査士として認定を受けている者</t>
    <phoneticPr fontId="11"/>
  </si>
  <si>
    <t>ア</t>
    <phoneticPr fontId="11"/>
  </si>
  <si>
    <t>イ</t>
    <phoneticPr fontId="11"/>
  </si>
  <si>
    <t>ウ</t>
    <phoneticPr fontId="11"/>
  </si>
  <si>
    <t>エ</t>
    <phoneticPr fontId="11"/>
  </si>
  <si>
    <t>B</t>
    <phoneticPr fontId="11"/>
  </si>
  <si>
    <t>（ア）</t>
    <phoneticPr fontId="11"/>
  </si>
  <si>
    <t>（イ）</t>
    <phoneticPr fontId="11"/>
  </si>
  <si>
    <t>（ウ）</t>
    <phoneticPr fontId="11"/>
  </si>
  <si>
    <t>（エ）</t>
    <phoneticPr fontId="11"/>
  </si>
  <si>
    <t>国がん拠点病院等が実施するがん医療に携わる医師等を対象とした緩和ケアに関する研修に積極的に協力するとともに参加している。また、自施設の長、および自施設に所属する臨床研修医及び１年以上自施設に所属するがん診療に携わる医師・歯科医師が当該研修を修了する体制を整備し、受講率を現況報告において、報告している。</t>
    <rPh sb="63" eb="66">
      <t>ジシセツ</t>
    </rPh>
    <rPh sb="67" eb="68">
      <t>チョウ</t>
    </rPh>
    <phoneticPr fontId="11"/>
  </si>
  <si>
    <t>情報提供の手段について簡潔に記載すること（例：医療機関のwebサイトに掲載）</t>
    <phoneticPr fontId="11"/>
  </si>
  <si>
    <t>自施設の長は緩和ケア研修を修了している。</t>
    <rPh sb="0" eb="3">
      <t>ジシセツ</t>
    </rPh>
    <rPh sb="4" eb="5">
      <t>チョウ</t>
    </rPh>
    <phoneticPr fontId="11"/>
  </si>
  <si>
    <t>医療従事者に対してがん告知や余命告知等を行う際のコミュニケーション研修を1年に最低1回でも実施している。</t>
    <phoneticPr fontId="11"/>
  </si>
  <si>
    <t>がん告知や余命告知等を行う際のコミュニケーションに関するマニュアルがある。</t>
    <phoneticPr fontId="11"/>
  </si>
  <si>
    <t>ア</t>
    <phoneticPr fontId="11"/>
  </si>
  <si>
    <t>イ</t>
    <phoneticPr fontId="11"/>
  </si>
  <si>
    <t>ウ</t>
    <phoneticPr fontId="11"/>
  </si>
  <si>
    <t>エ</t>
    <phoneticPr fontId="11"/>
  </si>
  <si>
    <t>オ</t>
    <phoneticPr fontId="11"/>
  </si>
  <si>
    <t>カ</t>
    <phoneticPr fontId="11"/>
  </si>
  <si>
    <t>キ</t>
    <phoneticPr fontId="11"/>
  </si>
  <si>
    <t>ク</t>
    <phoneticPr fontId="11"/>
  </si>
  <si>
    <t>-</t>
    <phoneticPr fontId="11"/>
  </si>
  <si>
    <t>研修の実施案内に関する情報提供の手段について簡潔に記載すること（例：医療機関のwebサイトに掲載）</t>
    <phoneticPr fontId="11"/>
  </si>
  <si>
    <t>専任のがんに関する相談支援に携わる者のうち、社会福祉士の人数</t>
    <phoneticPr fontId="11"/>
  </si>
  <si>
    <t>C</t>
    <phoneticPr fontId="11"/>
  </si>
  <si>
    <t>ピアサポーターによる相談支援を導入している</t>
    <rPh sb="10" eb="14">
      <t>ソウダンシエン</t>
    </rPh>
    <rPh sb="15" eb="17">
      <t>ドウニュウ</t>
    </rPh>
    <phoneticPr fontId="11"/>
  </si>
  <si>
    <t>相談支援に関し十分な経験を有するがん患者団体との連携協力体制の構築に積極的に取り組んでいる。</t>
    <phoneticPr fontId="11"/>
  </si>
  <si>
    <t>（ア）</t>
    <phoneticPr fontId="11"/>
  </si>
  <si>
    <t>（イ）</t>
    <phoneticPr fontId="11"/>
  </si>
  <si>
    <t>（ウ）</t>
    <phoneticPr fontId="11"/>
  </si>
  <si>
    <t>（エ）</t>
    <phoneticPr fontId="11"/>
  </si>
  <si>
    <t>（オ）</t>
    <phoneticPr fontId="11"/>
  </si>
  <si>
    <t>※一人以上の配置が必要です。
別紙16に詳細を記載してください。</t>
    <rPh sb="15" eb="17">
      <t>ベッシ</t>
    </rPh>
    <rPh sb="20" eb="22">
      <t>ショウサイ</t>
    </rPh>
    <rPh sb="23" eb="25">
      <t>キサイ</t>
    </rPh>
    <phoneticPr fontId="11"/>
  </si>
  <si>
    <t>うち、専任で中級認定者の認定を受けている者の人数</t>
    <rPh sb="3" eb="5">
      <t>センニン</t>
    </rPh>
    <rPh sb="6" eb="8">
      <t>チュウキュウ</t>
    </rPh>
    <rPh sb="8" eb="11">
      <t>ニンテイシャ</t>
    </rPh>
    <rPh sb="12" eb="14">
      <t>ニンテイ</t>
    </rPh>
    <rPh sb="15" eb="16">
      <t>ウ</t>
    </rPh>
    <rPh sb="22" eb="24">
      <t>ニンズウ</t>
    </rPh>
    <phoneticPr fontId="11"/>
  </si>
  <si>
    <t>B</t>
    <phoneticPr fontId="11"/>
  </si>
  <si>
    <t>特に、自施設で対応しない診療内容についての連携先や集学的治療等が終了した後のフォローアップについて地域で連携する医療機関等の情報提供を行っている。</t>
    <phoneticPr fontId="11"/>
  </si>
  <si>
    <t>地域を対象として実施した、がんに関するセミナー等の開催回数（総数）　</t>
    <rPh sb="8" eb="10">
      <t>ジッシ</t>
    </rPh>
    <phoneticPr fontId="11"/>
  </si>
  <si>
    <t>-</t>
    <phoneticPr fontId="11"/>
  </si>
  <si>
    <t>実施内容の広報等に努めている。</t>
    <phoneticPr fontId="11"/>
  </si>
  <si>
    <t>情報提供の手段について簡潔に記載すること（例：医療機関のwebサイトに掲載）※該当なしの場合は「なし」と記載してください。</t>
    <rPh sb="39" eb="41">
      <t>ガイトウ</t>
    </rPh>
    <rPh sb="44" eb="46">
      <t>バアイ</t>
    </rPh>
    <rPh sb="52" eb="54">
      <t>キサイ</t>
    </rPh>
    <phoneticPr fontId="11"/>
  </si>
  <si>
    <t>C</t>
    <phoneticPr fontId="11"/>
  </si>
  <si>
    <t>※非常勤を常勤換算する際は、小数点を含む数字であっても問題ありませんのでそのままご入力ください。</t>
    <rPh sb="14" eb="17">
      <t>ショウスウテン</t>
    </rPh>
    <phoneticPr fontId="11"/>
  </si>
  <si>
    <t>肝がん</t>
    <phoneticPr fontId="11"/>
  </si>
  <si>
    <t>前立腺がん</t>
    <phoneticPr fontId="11"/>
  </si>
  <si>
    <t>　肺がん</t>
    <phoneticPr fontId="11"/>
  </si>
  <si>
    <t>大腸がん</t>
    <phoneticPr fontId="11"/>
  </si>
  <si>
    <t>胃がん</t>
    <phoneticPr fontId="11"/>
  </si>
  <si>
    <t>乳がん</t>
    <phoneticPr fontId="11"/>
  </si>
  <si>
    <t>病院名</t>
  </si>
  <si>
    <t>年間入院患者数の状況</t>
  </si>
  <si>
    <t>院内
がん登録</t>
    <rPh sb="0" eb="2">
      <t>インナイ</t>
    </rPh>
    <rPh sb="5" eb="7">
      <t>トウロク</t>
    </rPh>
    <phoneticPr fontId="88"/>
  </si>
  <si>
    <t>放射線治療</t>
    <phoneticPr fontId="88"/>
  </si>
  <si>
    <t>緩和ケア</t>
  </si>
  <si>
    <t>相談支援センター</t>
  </si>
  <si>
    <t>地域連携</t>
  </si>
  <si>
    <t>診療実績割合</t>
    <rPh sb="0" eb="2">
      <t>シンリョウ</t>
    </rPh>
    <rPh sb="2" eb="4">
      <t>ジッセキ</t>
    </rPh>
    <rPh sb="4" eb="6">
      <t>ワリアイ</t>
    </rPh>
    <phoneticPr fontId="88"/>
  </si>
  <si>
    <t>院内
がん
登録数</t>
    <rPh sb="0" eb="2">
      <t>インナイ</t>
    </rPh>
    <rPh sb="6" eb="8">
      <t>トウロク</t>
    </rPh>
    <rPh sb="8" eb="9">
      <t>スウ</t>
    </rPh>
    <phoneticPr fontId="88"/>
  </si>
  <si>
    <t>肺がん</t>
    <phoneticPr fontId="11"/>
  </si>
  <si>
    <t>胃がん手術</t>
  </si>
  <si>
    <t>大腸がん手術</t>
  </si>
  <si>
    <t>肝臓がん</t>
  </si>
  <si>
    <t>乳がん</t>
  </si>
  <si>
    <t>放射線治療
のべ患者数</t>
    <phoneticPr fontId="88"/>
  </si>
  <si>
    <t>治療別のべ患者数</t>
    <rPh sb="0" eb="2">
      <t>チリョウ</t>
    </rPh>
    <rPh sb="2" eb="3">
      <t>ベツ</t>
    </rPh>
    <phoneticPr fontId="11"/>
  </si>
  <si>
    <t>部位別のべ患者数</t>
    <rPh sb="0" eb="2">
      <t>ブイ</t>
    </rPh>
    <phoneticPr fontId="88"/>
  </si>
  <si>
    <t>がんに係る薬物療法のべ患者数</t>
    <rPh sb="5" eb="7">
      <t>ヤクブツ</t>
    </rPh>
    <phoneticPr fontId="88"/>
  </si>
  <si>
    <t>緩和ケアチームの新規介入患者数</t>
    <phoneticPr fontId="88"/>
  </si>
  <si>
    <t>緩和ケアチームに対する新規診療症例数</t>
    <phoneticPr fontId="88"/>
  </si>
  <si>
    <t>当該2次医療圏に居住するがん患者の診療実績の割合</t>
    <phoneticPr fontId="88"/>
  </si>
  <si>
    <t>開胸手術</t>
    <rPh sb="0" eb="2">
      <t>カイキョウ</t>
    </rPh>
    <rPh sb="2" eb="4">
      <t>シュジュツ</t>
    </rPh>
    <phoneticPr fontId="11"/>
  </si>
  <si>
    <t xml:space="preserve">胸腔鏡下手術 </t>
  </si>
  <si>
    <t>開腹手術</t>
    <rPh sb="0" eb="2">
      <t>カイフク</t>
    </rPh>
    <rPh sb="2" eb="4">
      <t>シュジュツ</t>
    </rPh>
    <phoneticPr fontId="11"/>
  </si>
  <si>
    <t>腹腔鏡下手術</t>
    <rPh sb="0" eb="2">
      <t>フククウ</t>
    </rPh>
    <rPh sb="2" eb="3">
      <t>キョウ</t>
    </rPh>
    <rPh sb="3" eb="4">
      <t>シタ</t>
    </rPh>
    <rPh sb="4" eb="6">
      <t>シュジュツ</t>
    </rPh>
    <phoneticPr fontId="11"/>
  </si>
  <si>
    <t>EMR</t>
    <phoneticPr fontId="11"/>
  </si>
  <si>
    <t>ESD</t>
    <phoneticPr fontId="11"/>
  </si>
  <si>
    <t>開腹手術</t>
  </si>
  <si>
    <t>腹腔鏡下手術</t>
    <rPh sb="0" eb="2">
      <t>フククウ</t>
    </rPh>
    <rPh sb="2" eb="3">
      <t>キョウ</t>
    </rPh>
    <rPh sb="3" eb="4">
      <t>カ</t>
    </rPh>
    <rPh sb="4" eb="6">
      <t>シュジュツ</t>
    </rPh>
    <phoneticPr fontId="88"/>
  </si>
  <si>
    <t>内視鏡手術</t>
  </si>
  <si>
    <t>腹腔鏡下手術</t>
    <rPh sb="0" eb="2">
      <t>フククウ</t>
    </rPh>
    <rPh sb="2" eb="3">
      <t>キョウ</t>
    </rPh>
    <rPh sb="3" eb="4">
      <t>カ</t>
    </rPh>
    <rPh sb="4" eb="6">
      <t>シュジュツ</t>
    </rPh>
    <phoneticPr fontId="11"/>
  </si>
  <si>
    <t>マイクロ波凝固法</t>
    <rPh sb="4" eb="5">
      <t>ハ</t>
    </rPh>
    <rPh sb="5" eb="7">
      <t>ギョウコ</t>
    </rPh>
    <rPh sb="7" eb="8">
      <t>ホウ</t>
    </rPh>
    <phoneticPr fontId="11"/>
  </si>
  <si>
    <t>ラジオ波焼灼療法</t>
    <rPh sb="4" eb="6">
      <t>ショウシャク</t>
    </rPh>
    <rPh sb="6" eb="8">
      <t>リョウホウ</t>
    </rPh>
    <phoneticPr fontId="11"/>
  </si>
  <si>
    <t>手術</t>
    <phoneticPr fontId="88"/>
  </si>
  <si>
    <t>乳癌冷凍凝固摘出術</t>
    <rPh sb="0" eb="2">
      <t>ニュウガン</t>
    </rPh>
    <rPh sb="2" eb="4">
      <t>レイトウ</t>
    </rPh>
    <rPh sb="4" eb="6">
      <t>ギョウコ</t>
    </rPh>
    <rPh sb="6" eb="8">
      <t>テキシュツ</t>
    </rPh>
    <rPh sb="8" eb="9">
      <t>ジュツ</t>
    </rPh>
    <phoneticPr fontId="11"/>
  </si>
  <si>
    <t>乳腺腫瘍摘出術（生検）</t>
    <phoneticPr fontId="11"/>
  </si>
  <si>
    <t>乳腺腫瘍画像ガイド下吸引術</t>
    <rPh sb="0" eb="2">
      <t>ニュウセン</t>
    </rPh>
    <rPh sb="2" eb="4">
      <t>シュヨウ</t>
    </rPh>
    <rPh sb="4" eb="6">
      <t>ガゾウ</t>
    </rPh>
    <rPh sb="9" eb="10">
      <t>カ</t>
    </rPh>
    <rPh sb="10" eb="12">
      <t>キュウイン</t>
    </rPh>
    <rPh sb="12" eb="13">
      <t>ジュツ</t>
    </rPh>
    <phoneticPr fontId="11"/>
  </si>
  <si>
    <t>体外照射</t>
    <rPh sb="0" eb="2">
      <t>タイガイ</t>
    </rPh>
    <rPh sb="2" eb="4">
      <t>ショウシャ</t>
    </rPh>
    <phoneticPr fontId="11"/>
  </si>
  <si>
    <t>定位照射（脳）</t>
    <rPh sb="0" eb="2">
      <t>テイイ</t>
    </rPh>
    <rPh sb="2" eb="4">
      <t>ショウシャ</t>
    </rPh>
    <rPh sb="5" eb="6">
      <t>ノウ</t>
    </rPh>
    <phoneticPr fontId="11"/>
  </si>
  <si>
    <t>定位照射（体幹部）</t>
    <rPh sb="0" eb="2">
      <t>テイイ</t>
    </rPh>
    <rPh sb="2" eb="4">
      <t>ショウシャ</t>
    </rPh>
    <rPh sb="5" eb="7">
      <t>タイカン</t>
    </rPh>
    <rPh sb="7" eb="8">
      <t>ブ</t>
    </rPh>
    <phoneticPr fontId="11"/>
  </si>
  <si>
    <t>強度変調放射線治療
（IMRT）</t>
    <rPh sb="0" eb="2">
      <t>キョウド</t>
    </rPh>
    <rPh sb="2" eb="4">
      <t>ヘンチョウ</t>
    </rPh>
    <rPh sb="4" eb="7">
      <t>ホウシャセン</t>
    </rPh>
    <rPh sb="7" eb="9">
      <t>チリョウ</t>
    </rPh>
    <phoneticPr fontId="11"/>
  </si>
  <si>
    <t>粒子線治療（重粒子線、陽子線治療）</t>
    <phoneticPr fontId="88"/>
  </si>
  <si>
    <t>密封小線源治療</t>
  </si>
  <si>
    <t>核医学治療</t>
    <phoneticPr fontId="88"/>
  </si>
  <si>
    <t>肺がん</t>
    <phoneticPr fontId="88"/>
  </si>
  <si>
    <t>胃がん</t>
    <phoneticPr fontId="88"/>
  </si>
  <si>
    <t>肝がん</t>
    <phoneticPr fontId="88"/>
  </si>
  <si>
    <t>大腸がん</t>
    <phoneticPr fontId="88"/>
  </si>
  <si>
    <t>膵臓がん</t>
  </si>
  <si>
    <t>身体症状</t>
    <phoneticPr fontId="88"/>
  </si>
  <si>
    <t>精神症状</t>
    <phoneticPr fontId="88"/>
  </si>
  <si>
    <t>社会的苦痛</t>
    <phoneticPr fontId="88"/>
  </si>
  <si>
    <t>肺がん、胃がん、肝がん、大腸がん及び乳がんとそれ以外のがん</t>
    <rPh sb="24" eb="26">
      <t>イガイ</t>
    </rPh>
    <phoneticPr fontId="11"/>
  </si>
  <si>
    <t>※緩和ケア病棟が設定されている場合は、「2」以降も記載してください。</t>
    <rPh sb="5" eb="7">
      <t>ビョウトウ</t>
    </rPh>
    <phoneticPr fontId="11"/>
  </si>
  <si>
    <r>
      <t>【緊急緩和ケア病棟について</t>
    </r>
    <r>
      <rPr>
        <b/>
        <sz val="10"/>
        <color rgb="FFFF0000"/>
        <rFont val="ＭＳ Ｐゴシック"/>
        <family val="3"/>
        <charset val="128"/>
      </rPr>
      <t>（緊急緩和ケア病床を確保している場合のみ記載してください）</t>
    </r>
    <r>
      <rPr>
        <b/>
        <sz val="10"/>
        <rFont val="ＭＳ Ｐゴシック"/>
        <family val="3"/>
        <charset val="128"/>
      </rPr>
      <t>】</t>
    </r>
    <rPh sb="1" eb="3">
      <t>キンキュウ</t>
    </rPh>
    <rPh sb="3" eb="5">
      <t>カンワ</t>
    </rPh>
    <rPh sb="7" eb="9">
      <t>ビョウトウ</t>
    </rPh>
    <rPh sb="14" eb="18">
      <t>キンキュウカンワ</t>
    </rPh>
    <rPh sb="20" eb="22">
      <t>ビョウショウ</t>
    </rPh>
    <rPh sb="23" eb="25">
      <t>カクホ</t>
    </rPh>
    <rPh sb="29" eb="31">
      <t>バアイ</t>
    </rPh>
    <rPh sb="33" eb="35">
      <t>キサイ</t>
    </rPh>
    <phoneticPr fontId="11"/>
  </si>
  <si>
    <t>-</t>
    <phoneticPr fontId="11"/>
  </si>
  <si>
    <t>レジメン：薬物療法における薬剤の種類や量、期間、手順などを時系列で示した計画のこと。</t>
    <rPh sb="5" eb="9">
      <t>ヤクブツリョウホウ</t>
    </rPh>
    <rPh sb="13" eb="15">
      <t>ヤクザイ</t>
    </rPh>
    <rPh sb="16" eb="18">
      <t>シュルイ</t>
    </rPh>
    <rPh sb="19" eb="20">
      <t>リョウ</t>
    </rPh>
    <rPh sb="21" eb="23">
      <t>キカン</t>
    </rPh>
    <rPh sb="24" eb="26">
      <t>テジュン</t>
    </rPh>
    <rPh sb="29" eb="32">
      <t>ジケイレツ</t>
    </rPh>
    <rPh sb="33" eb="34">
      <t>シメ</t>
    </rPh>
    <rPh sb="36" eb="38">
      <t>ケイカク</t>
    </rPh>
    <phoneticPr fontId="11"/>
  </si>
  <si>
    <t>セカンドオピニオン：診断及び治療方針等について、現に診療を担っている医師以外の医師による助言及び助言を求める行為をいう。</t>
    <rPh sb="10" eb="12">
      <t>シンダン</t>
    </rPh>
    <rPh sb="12" eb="13">
      <t>オヨ</t>
    </rPh>
    <rPh sb="14" eb="18">
      <t>チリョウホウシン</t>
    </rPh>
    <rPh sb="18" eb="19">
      <t>ナド</t>
    </rPh>
    <rPh sb="24" eb="25">
      <t>ゲン</t>
    </rPh>
    <rPh sb="26" eb="28">
      <t>シンリョウ</t>
    </rPh>
    <rPh sb="29" eb="30">
      <t>ニナ</t>
    </rPh>
    <rPh sb="34" eb="38">
      <t>イシイガイ</t>
    </rPh>
    <rPh sb="39" eb="41">
      <t>イシ</t>
    </rPh>
    <rPh sb="44" eb="46">
      <t>ジョゲン</t>
    </rPh>
    <rPh sb="46" eb="47">
      <t>オヨ</t>
    </rPh>
    <rPh sb="48" eb="50">
      <t>ジョゲン</t>
    </rPh>
    <rPh sb="51" eb="52">
      <t>モト</t>
    </rPh>
    <rPh sb="54" eb="56">
      <t>コウイ</t>
    </rPh>
    <phoneticPr fontId="11"/>
  </si>
  <si>
    <t>（ア）</t>
    <phoneticPr fontId="11"/>
  </si>
  <si>
    <t>（イ）　</t>
    <phoneticPr fontId="11"/>
  </si>
  <si>
    <t>（ウ）　</t>
    <phoneticPr fontId="11"/>
  </si>
  <si>
    <t>（ア）　</t>
    <phoneticPr fontId="11"/>
  </si>
  <si>
    <t>（エ）</t>
    <phoneticPr fontId="11"/>
  </si>
  <si>
    <t>（オ）</t>
    <phoneticPr fontId="11"/>
  </si>
  <si>
    <t>（カ）</t>
    <phoneticPr fontId="11"/>
  </si>
  <si>
    <t>BCP：大地震等の自然災害、感染症のまん延、テロ等の事件、大事故、サプライチェーン（供給網）の途絶、突発的な経営環境の変化など不測の事態が発生しても、重要な事業を中断させない、または中断しても可能な限り短い期間で復旧させるための方針、体制、手順等を示した計画のこと。事業継続計画。</t>
    <phoneticPr fontId="11"/>
  </si>
  <si>
    <t>（イ）</t>
    <phoneticPr fontId="11"/>
  </si>
  <si>
    <t>緩和ケアチームに配置されている、専任の身体症状の緩和に携わる専門的な知識及び技能を有する医師のうち、
緩和ケアに関する専門資格を有する者の人数　</t>
    <rPh sb="69" eb="71">
      <t>ニンズウ</t>
    </rPh>
    <phoneticPr fontId="11"/>
  </si>
  <si>
    <t>専従：専従とは当該診療の実施日において、当該診療に専ら従事していることをいう。この場合において、「専ら従事している」とは、その就業時間の少なくとも８割以上、当該診療に従事していることをいう。</t>
    <phoneticPr fontId="11"/>
  </si>
  <si>
    <t>※A項目の場合は1人以上の配置が必要です。</t>
    <rPh sb="5" eb="7">
      <t>バアイ</t>
    </rPh>
    <rPh sb="9" eb="10">
      <t>ニン</t>
    </rPh>
    <rPh sb="10" eb="12">
      <t>イジョウ</t>
    </rPh>
    <rPh sb="13" eb="15">
      <t>ハイチ</t>
    </rPh>
    <rPh sb="16" eb="18">
      <t>ヒツヨウ</t>
    </rPh>
    <phoneticPr fontId="11"/>
  </si>
  <si>
    <t>（ウ）</t>
    <phoneticPr fontId="11"/>
  </si>
  <si>
    <t>（キ）</t>
    <phoneticPr fontId="11"/>
  </si>
  <si>
    <t>※A項目の場合は一人以上の配置が必要です。</t>
    <rPh sb="8" eb="9">
      <t>イチ</t>
    </rPh>
    <rPh sb="10" eb="12">
      <t>イジョウ</t>
    </rPh>
    <rPh sb="16" eb="18">
      <t>ヒツヨウ</t>
    </rPh>
    <phoneticPr fontId="11"/>
  </si>
  <si>
    <t>C</t>
    <phoneticPr fontId="11"/>
  </si>
  <si>
    <t>AYA世代：Adolescent and Young Adult（思春期・若年成人）の頭文字をとったもので、主に思春期（15歳～）から30歳代までの世代を指す。</t>
    <rPh sb="3" eb="5">
      <t>セダイ</t>
    </rPh>
    <phoneticPr fontId="11"/>
  </si>
  <si>
    <t>情報提供の手段について簡潔に記載すること（例：医療機関のwebサイトに掲載）※該当なしの場合は「なし」と記載してください。</t>
    <phoneticPr fontId="11"/>
  </si>
  <si>
    <t>がん相談支援センターに関する情報提供の手段について簡潔に記載すること（例：医療機関のwebサイトに掲載）※該当なしの場合は「なし」と記載してください。</t>
    <rPh sb="2" eb="6">
      <t>ソウダンシエン</t>
    </rPh>
    <rPh sb="11" eb="12">
      <t>カン</t>
    </rPh>
    <rPh sb="14" eb="18">
      <t>ジョウホウテイキョウ</t>
    </rPh>
    <rPh sb="19" eb="21">
      <t>シュダン</t>
    </rPh>
    <rPh sb="25" eb="27">
      <t>カンケツ</t>
    </rPh>
    <rPh sb="28" eb="30">
      <t>キサイ</t>
    </rPh>
    <phoneticPr fontId="11"/>
  </si>
  <si>
    <t>その他の専門資格の場合、専門資格と人数を記載すること※該当なしの場合は「なし」と記載してください。</t>
    <phoneticPr fontId="11"/>
  </si>
  <si>
    <t>議論する場は既存の会議体を利用する等の工夫を行っている。</t>
    <phoneticPr fontId="11"/>
  </si>
  <si>
    <t>-</t>
    <phoneticPr fontId="11"/>
  </si>
  <si>
    <t>地域連携を推進するための、地域の役割分担に関する多施設合同会議の開催状況</t>
    <phoneticPr fontId="11"/>
  </si>
  <si>
    <t>■地域連携を推進するための、地域の役割分担に関する多施設合同会議の開催案内について、HPに掲載している場合、該当するページのアドレスを記載してください。</t>
    <phoneticPr fontId="11"/>
  </si>
  <si>
    <t>参加施設数
（自施設を含めてカウントすること）</t>
    <rPh sb="0" eb="2">
      <t>サンカ</t>
    </rPh>
    <rPh sb="2" eb="4">
      <t>シセツ</t>
    </rPh>
    <rPh sb="4" eb="5">
      <t>スウ</t>
    </rPh>
    <phoneticPr fontId="11"/>
  </si>
  <si>
    <t>構成員数
（定期的な出席者）</t>
    <rPh sb="0" eb="3">
      <t>コウセイイン</t>
    </rPh>
    <rPh sb="3" eb="4">
      <t>スウ</t>
    </rPh>
    <rPh sb="6" eb="9">
      <t>テイキテキ</t>
    </rPh>
    <rPh sb="10" eb="13">
      <t>シュッセキシャ</t>
    </rPh>
    <phoneticPr fontId="11"/>
  </si>
  <si>
    <t>開催頻度</t>
    <rPh sb="0" eb="2">
      <t>カイサイ</t>
    </rPh>
    <rPh sb="2" eb="4">
      <t>ヒンド</t>
    </rPh>
    <phoneticPr fontId="11"/>
  </si>
  <si>
    <t>議事内容</t>
    <rPh sb="0" eb="2">
      <t>ギジ</t>
    </rPh>
    <rPh sb="2" eb="4">
      <t>ナイヨウ</t>
    </rPh>
    <phoneticPr fontId="11"/>
  </si>
  <si>
    <t>既存の会議体を活用している場合
活用した会議の名称等</t>
    <rPh sb="0" eb="2">
      <t>キゾン</t>
    </rPh>
    <rPh sb="3" eb="5">
      <t>カイギ</t>
    </rPh>
    <rPh sb="5" eb="6">
      <t>タイ</t>
    </rPh>
    <rPh sb="7" eb="9">
      <t>カツヨウ</t>
    </rPh>
    <rPh sb="13" eb="15">
      <t>バアイ</t>
    </rPh>
    <rPh sb="16" eb="18">
      <t>カツヨウ</t>
    </rPh>
    <rPh sb="20" eb="22">
      <t>カイギ</t>
    </rPh>
    <rPh sb="23" eb="25">
      <t>メイショウ</t>
    </rPh>
    <rPh sb="25" eb="26">
      <t>トウ</t>
    </rPh>
    <phoneticPr fontId="11"/>
  </si>
  <si>
    <t>非定期
3ヶ月に1回程度</t>
    <rPh sb="0" eb="1">
      <t>ヒ</t>
    </rPh>
    <rPh sb="1" eb="3">
      <t>テイキ</t>
    </rPh>
    <rPh sb="6" eb="7">
      <t>ゲツ</t>
    </rPh>
    <rPh sb="9" eb="12">
      <t>カイテイド</t>
    </rPh>
    <phoneticPr fontId="11"/>
  </si>
  <si>
    <t>地域の緩和ケア提供における役割分担と連携協力体制について</t>
    <rPh sb="0" eb="2">
      <t>チイキ</t>
    </rPh>
    <rPh sb="3" eb="5">
      <t>カンワ</t>
    </rPh>
    <rPh sb="7" eb="9">
      <t>テイキョウ</t>
    </rPh>
    <rPh sb="13" eb="15">
      <t>ヤクワリ</t>
    </rPh>
    <rPh sb="15" eb="17">
      <t>ブンタン</t>
    </rPh>
    <rPh sb="18" eb="20">
      <t>レンケイ</t>
    </rPh>
    <rPh sb="20" eb="22">
      <t>キョウリョク</t>
    </rPh>
    <rPh sb="22" eb="24">
      <t>タイセイ</t>
    </rPh>
    <phoneticPr fontId="11"/>
  </si>
  <si>
    <t>○○市医療連携協議会</t>
    <rPh sb="2" eb="3">
      <t>シ</t>
    </rPh>
    <rPh sb="3" eb="5">
      <t>イリョウ</t>
    </rPh>
    <rPh sb="5" eb="7">
      <t>レンケイ</t>
    </rPh>
    <rPh sb="7" eb="10">
      <t>キョウギカイ</t>
    </rPh>
    <phoneticPr fontId="11"/>
  </si>
  <si>
    <t>※HPに掲載していない場合は、「なし」と記載してください。</t>
    <rPh sb="4" eb="6">
      <t>ケイサイ</t>
    </rPh>
    <rPh sb="11" eb="13">
      <t>バアイ</t>
    </rPh>
    <rPh sb="20" eb="22">
      <t>キサイ</t>
    </rPh>
    <phoneticPr fontId="11"/>
  </si>
  <si>
    <t>地域連携カンファ開催状況</t>
    <phoneticPr fontId="11"/>
  </si>
  <si>
    <t>歯科との連携</t>
    <rPh sb="0" eb="2">
      <t>シカ</t>
    </rPh>
    <rPh sb="4" eb="6">
      <t>レンケイ</t>
    </rPh>
    <phoneticPr fontId="11"/>
  </si>
  <si>
    <t>乳がん</t>
    <phoneticPr fontId="11" type="Hiragana"/>
  </si>
  <si>
    <t>胆のう・胆管がん</t>
    <phoneticPr fontId="11" type="Hiragana"/>
  </si>
  <si>
    <t>前立腺がん</t>
    <phoneticPr fontId="11" type="Hiragana"/>
  </si>
  <si>
    <t>膵臓がん</t>
    <phoneticPr fontId="11" type="Hiragana"/>
  </si>
  <si>
    <t>治療件数（手術件数）の集計</t>
    <rPh sb="0" eb="2">
      <t>チリョウ</t>
    </rPh>
    <rPh sb="2" eb="4">
      <t>ケンスウ</t>
    </rPh>
    <rPh sb="5" eb="7">
      <t>シュジュツ</t>
    </rPh>
    <rPh sb="7" eb="9">
      <t>ケンスウ</t>
    </rPh>
    <rPh sb="11" eb="13">
      <t>シュウケイ</t>
    </rPh>
    <phoneticPr fontId="88"/>
  </si>
  <si>
    <t>年間入院がん患者延べ数</t>
    <rPh sb="0" eb="2">
      <t>ネンカン</t>
    </rPh>
    <rPh sb="2" eb="4">
      <t>ニュウイン</t>
    </rPh>
    <rPh sb="6" eb="8">
      <t>カンジャ</t>
    </rPh>
    <rPh sb="8" eb="9">
      <t>ノ</t>
    </rPh>
    <rPh sb="10" eb="11">
      <t>スウ</t>
    </rPh>
    <phoneticPr fontId="11"/>
  </si>
  <si>
    <t>年間入院患者延べ数に占めるがん患者の割合
(％)</t>
    <rPh sb="0" eb="2">
      <t>ネンカン</t>
    </rPh>
    <rPh sb="6" eb="7">
      <t>ノ</t>
    </rPh>
    <phoneticPr fontId="88"/>
  </si>
  <si>
    <t>悪性腫瘍の手術件数</t>
    <rPh sb="7" eb="9">
      <t>ケンスウ</t>
    </rPh>
    <phoneticPr fontId="11"/>
  </si>
  <si>
    <t>前立腺がん</t>
    <rPh sb="0" eb="3">
      <t>ゼンリツセン</t>
    </rPh>
    <phoneticPr fontId="88"/>
  </si>
  <si>
    <t>胆のうがん</t>
    <rPh sb="0" eb="1">
      <t>タン</t>
    </rPh>
    <phoneticPr fontId="88"/>
  </si>
  <si>
    <t>胆管がん</t>
    <rPh sb="0" eb="2">
      <t>タンカン</t>
    </rPh>
    <phoneticPr fontId="88"/>
  </si>
  <si>
    <t>膵臓がん</t>
    <rPh sb="0" eb="2">
      <t>スイゾウ</t>
    </rPh>
    <phoneticPr fontId="88"/>
  </si>
  <si>
    <t>相談支援センターにおける年間ののべ相談件数</t>
    <rPh sb="12" eb="14">
      <t>ネンカン</t>
    </rPh>
    <phoneticPr fontId="11"/>
  </si>
  <si>
    <t>病病連携・病診連携の受入患者数</t>
    <rPh sb="12" eb="14">
      <t>カンジャ</t>
    </rPh>
    <phoneticPr fontId="11"/>
  </si>
  <si>
    <t>病病連携・病診連携の紹介患者数</t>
    <rPh sb="10" eb="12">
      <t>ショウカイ</t>
    </rPh>
    <rPh sb="12" eb="14">
      <t>カンジャ</t>
    </rPh>
    <phoneticPr fontId="11"/>
  </si>
  <si>
    <t xml:space="preserve">胸腔鏡下手術 </t>
    <phoneticPr fontId="88"/>
  </si>
  <si>
    <t>乳房再建術（乳房切除後）二次的</t>
    <rPh sb="0" eb="2">
      <t>ニュウボウ</t>
    </rPh>
    <rPh sb="2" eb="5">
      <t>サイケンジュツ</t>
    </rPh>
    <rPh sb="6" eb="8">
      <t>ニュウボウ</t>
    </rPh>
    <rPh sb="8" eb="10">
      <t>セツジョ</t>
    </rPh>
    <rPh sb="10" eb="11">
      <t>ゴ</t>
    </rPh>
    <rPh sb="12" eb="15">
      <t>ニジテキ</t>
    </rPh>
    <phoneticPr fontId="11"/>
  </si>
  <si>
    <t xml:space="preserve">開腹手術
</t>
    <rPh sb="0" eb="2">
      <t>カイフク</t>
    </rPh>
    <rPh sb="2" eb="4">
      <t>シュジュツ</t>
    </rPh>
    <phoneticPr fontId="93"/>
  </si>
  <si>
    <t>腹腔鏡下手術</t>
    <phoneticPr fontId="88"/>
  </si>
  <si>
    <t>胆のう・
胆管がん</t>
    <phoneticPr fontId="88"/>
  </si>
  <si>
    <t>乳がん</t>
    <phoneticPr fontId="88"/>
  </si>
  <si>
    <t>前立腺がん</t>
    <rPh sb="0" eb="3">
      <t>ゼンリツセン</t>
    </rPh>
    <phoneticPr fontId="93"/>
  </si>
  <si>
    <t>（8月の集計）</t>
    <phoneticPr fontId="88"/>
  </si>
  <si>
    <t>年換算</t>
    <rPh sb="0" eb="1">
      <t>ネン</t>
    </rPh>
    <rPh sb="1" eb="3">
      <t>カンサン</t>
    </rPh>
    <phoneticPr fontId="11"/>
  </si>
  <si>
    <t>（8月の集計）</t>
    <phoneticPr fontId="11"/>
  </si>
  <si>
    <t>うちロボット支援手術</t>
    <rPh sb="6" eb="8">
      <t>シエン</t>
    </rPh>
    <rPh sb="8" eb="10">
      <t>シュジュツ</t>
    </rPh>
    <phoneticPr fontId="88"/>
  </si>
  <si>
    <t>-</t>
    <phoneticPr fontId="11"/>
  </si>
  <si>
    <t>がん患者の身体的苦痛や精神心理的苦痛、社会的な問題等の把握及びそれらに対する適切な対応を、診断時から一貫して経時的に行っている。</t>
    <phoneticPr fontId="11"/>
  </si>
  <si>
    <t>妊よう性温存療法及びがん治療後の生殖補助医療に関する意思決定支援を行う体制を整備している。</t>
    <rPh sb="26" eb="32">
      <t>イシケッテイシエン</t>
    </rPh>
    <phoneticPr fontId="11"/>
  </si>
  <si>
    <t>当該がん医療圏において、国がん拠点病院が、地域の医療機関や在宅診療所等の医療・介護従事者とがんに関する医療提供体制や社会的支援のあり方について情報を共有し、役割分担や支援等について議論する場を設けることに協力している。</t>
    <phoneticPr fontId="11"/>
  </si>
  <si>
    <t>緩和ケアチームが地域の医療機関や在宅療養支援診療所等から定期的に連絡・相談を受ける体制を確保し、必要に応じて助言等を行っている。</t>
    <phoneticPr fontId="11"/>
  </si>
  <si>
    <t>※A項目の場合は1人以上の配置が必要です。</t>
    <phoneticPr fontId="11"/>
  </si>
  <si>
    <t>専門的な知識及び技能を有する医師以外の診療従事者の配置</t>
    <phoneticPr fontId="11"/>
  </si>
  <si>
    <t>患者調査の「病院の推計退院患者数（患者住所地　※２），二次医療圏×傷病分類別」の当該二次医療圏の悪性新生物の数値</t>
    <phoneticPr fontId="11"/>
  </si>
  <si>
    <t>専任のがんに関する相談支援に携わる者を１人以上配置している。</t>
    <phoneticPr fontId="11"/>
  </si>
  <si>
    <t>がんに関する相談支援に携わる者を複数名配置している。</t>
    <phoneticPr fontId="11"/>
  </si>
  <si>
    <t>別紙13に詳細を記載してください。</t>
    <phoneticPr fontId="11"/>
  </si>
  <si>
    <t>一人以上配置されていることが望ましい。</t>
    <phoneticPr fontId="11"/>
  </si>
  <si>
    <t>治療に備えた事前の面談や準備のフローに組み込む等、診療の経過の中で患者が必要とするときに確実に利用できるよう繰り返し案内を行っている。</t>
    <phoneticPr fontId="11"/>
  </si>
  <si>
    <t>＜相談支援センターの業務＞</t>
    <rPh sb="1" eb="5">
      <t>ソウダンシエン</t>
    </rPh>
    <rPh sb="10" eb="12">
      <t>ギョウム</t>
    </rPh>
    <phoneticPr fontId="11"/>
  </si>
  <si>
    <t>①</t>
    <phoneticPr fontId="11"/>
  </si>
  <si>
    <t>②</t>
    <phoneticPr fontId="11"/>
  </si>
  <si>
    <t>ア</t>
    <phoneticPr fontId="11"/>
  </si>
  <si>
    <t>イ</t>
    <phoneticPr fontId="11"/>
  </si>
  <si>
    <t>自施設で対応可能ながん種や治療法等の診療機能及び、連携する医療機関</t>
    <rPh sb="0" eb="3">
      <t>ジシセツ</t>
    </rPh>
    <rPh sb="4" eb="6">
      <t>タイオウ</t>
    </rPh>
    <rPh sb="6" eb="8">
      <t>カノウ</t>
    </rPh>
    <rPh sb="11" eb="12">
      <t>シュ</t>
    </rPh>
    <rPh sb="13" eb="15">
      <t>チリョウ</t>
    </rPh>
    <rPh sb="15" eb="16">
      <t>ホウ</t>
    </rPh>
    <rPh sb="16" eb="17">
      <t>ナド</t>
    </rPh>
    <rPh sb="18" eb="22">
      <t>シンリョウキノウ</t>
    </rPh>
    <rPh sb="22" eb="23">
      <t>オヨ</t>
    </rPh>
    <rPh sb="25" eb="27">
      <t>レンケイ</t>
    </rPh>
    <rPh sb="29" eb="33">
      <t>イリョウキカン</t>
    </rPh>
    <phoneticPr fontId="11"/>
  </si>
  <si>
    <t>ウ</t>
    <phoneticPr fontId="11"/>
  </si>
  <si>
    <t>アスベストによる肺がん及び中皮腫</t>
    <rPh sb="8" eb="9">
      <t>ハイ</t>
    </rPh>
    <rPh sb="11" eb="12">
      <t>オヨ</t>
    </rPh>
    <rPh sb="13" eb="15">
      <t>チュウヒ</t>
    </rPh>
    <rPh sb="15" eb="16">
      <t>シュ</t>
    </rPh>
    <phoneticPr fontId="11"/>
  </si>
  <si>
    <t>エ</t>
    <phoneticPr fontId="11"/>
  </si>
  <si>
    <t>HTLV―１関連疾患であるALT</t>
    <rPh sb="6" eb="10">
      <t>カンレンシッカン</t>
    </rPh>
    <phoneticPr fontId="11"/>
  </si>
  <si>
    <t>オ</t>
    <phoneticPr fontId="11"/>
  </si>
  <si>
    <t>セカンドオピニオンの提示が可能な医師や医療機関の紹介</t>
    <rPh sb="10" eb="12">
      <t>テイジ</t>
    </rPh>
    <rPh sb="13" eb="15">
      <t>カノウ</t>
    </rPh>
    <rPh sb="16" eb="18">
      <t>イシ</t>
    </rPh>
    <rPh sb="19" eb="23">
      <t>イリョウキカン</t>
    </rPh>
    <rPh sb="24" eb="26">
      <t>ショウカイ</t>
    </rPh>
    <phoneticPr fontId="11"/>
  </si>
  <si>
    <t>カ</t>
    <phoneticPr fontId="11"/>
  </si>
  <si>
    <t>高齢者のがん治療</t>
    <rPh sb="6" eb="8">
      <t>チリョウ</t>
    </rPh>
    <phoneticPr fontId="11"/>
  </si>
  <si>
    <t>キ</t>
    <phoneticPr fontId="11"/>
  </si>
  <si>
    <t>患者の治療や意思決定</t>
    <rPh sb="0" eb="2">
      <t>カンジャ</t>
    </rPh>
    <rPh sb="3" eb="5">
      <t>チリョウ</t>
    </rPh>
    <rPh sb="6" eb="10">
      <t>イシケッテイ</t>
    </rPh>
    <phoneticPr fontId="11"/>
  </si>
  <si>
    <t>③</t>
    <phoneticPr fontId="11"/>
  </si>
  <si>
    <t>がん患者の療養生活</t>
    <rPh sb="2" eb="4">
      <t>カンジャ</t>
    </rPh>
    <rPh sb="5" eb="9">
      <t>リョウヨウセイカツ</t>
    </rPh>
    <phoneticPr fontId="11"/>
  </si>
  <si>
    <t>就労（産業保健総合支援センターや職業安定所等との効果的な連携）</t>
    <rPh sb="0" eb="2">
      <t>シュウロウ</t>
    </rPh>
    <rPh sb="3" eb="5">
      <t>サンギョウ</t>
    </rPh>
    <rPh sb="5" eb="7">
      <t>ホケン</t>
    </rPh>
    <rPh sb="7" eb="9">
      <t>ソウゴウ</t>
    </rPh>
    <rPh sb="9" eb="11">
      <t>シエン</t>
    </rPh>
    <rPh sb="16" eb="21">
      <t>ショクギョウアンテイジョ</t>
    </rPh>
    <rPh sb="21" eb="22">
      <t>ナド</t>
    </rPh>
    <rPh sb="24" eb="27">
      <t>コウカテキ</t>
    </rPh>
    <rPh sb="28" eb="30">
      <t>レンケイ</t>
    </rPh>
    <phoneticPr fontId="11"/>
  </si>
  <si>
    <t>経済的支援</t>
    <rPh sb="0" eb="5">
      <t>ケイザイテキシエン</t>
    </rPh>
    <phoneticPr fontId="11"/>
  </si>
  <si>
    <t>小児がんの長期フォローアップ</t>
    <rPh sb="5" eb="7">
      <t>チョウキ</t>
    </rPh>
    <phoneticPr fontId="11"/>
  </si>
  <si>
    <t>アピアランスケアに関する相談</t>
    <rPh sb="9" eb="10">
      <t>カン</t>
    </rPh>
    <rPh sb="12" eb="14">
      <t>ソウダン</t>
    </rPh>
    <phoneticPr fontId="11"/>
  </si>
  <si>
    <t>④</t>
    <phoneticPr fontId="11"/>
  </si>
  <si>
    <t>その他</t>
    <rPh sb="2" eb="3">
      <t>ホカ</t>
    </rPh>
    <phoneticPr fontId="11"/>
  </si>
  <si>
    <t>地域の医療機関におけるがん医療の連携協力体制の事例に関する情報収集・提供</t>
    <rPh sb="0" eb="2">
      <t>チイキ</t>
    </rPh>
    <rPh sb="3" eb="7">
      <t>イリョウキカン</t>
    </rPh>
    <rPh sb="13" eb="15">
      <t>イリョウ</t>
    </rPh>
    <rPh sb="16" eb="18">
      <t>レンケイ</t>
    </rPh>
    <rPh sb="18" eb="22">
      <t>キョウリョクタイセイ</t>
    </rPh>
    <rPh sb="23" eb="25">
      <t>ジレイ</t>
    </rPh>
    <rPh sb="26" eb="27">
      <t>カン</t>
    </rPh>
    <rPh sb="29" eb="31">
      <t>ジョウホウ</t>
    </rPh>
    <rPh sb="31" eb="33">
      <t>シュウシュウ</t>
    </rPh>
    <rPh sb="34" eb="36">
      <t>テイキョウ</t>
    </rPh>
    <phoneticPr fontId="11"/>
  </si>
  <si>
    <t>医療関係者と患者会等が共同で運営するサポートグループ活動や患者サロンの定期開催等の患者活動に対する支援</t>
    <rPh sb="0" eb="5">
      <t>イリョウカンケイシャ</t>
    </rPh>
    <rPh sb="6" eb="9">
      <t>カンジャカイ</t>
    </rPh>
    <rPh sb="9" eb="10">
      <t>ナド</t>
    </rPh>
    <rPh sb="11" eb="13">
      <t>キョウドウ</t>
    </rPh>
    <rPh sb="14" eb="16">
      <t>ウンエイ</t>
    </rPh>
    <rPh sb="26" eb="28">
      <t>カツドウ</t>
    </rPh>
    <rPh sb="29" eb="31">
      <t>カンジャ</t>
    </rPh>
    <rPh sb="35" eb="39">
      <t>テイキカイサイ</t>
    </rPh>
    <rPh sb="39" eb="40">
      <t>ナド</t>
    </rPh>
    <rPh sb="41" eb="45">
      <t>カンジャカツドウ</t>
    </rPh>
    <rPh sb="46" eb="47">
      <t>タイ</t>
    </rPh>
    <rPh sb="49" eb="51">
      <t>シエン</t>
    </rPh>
    <phoneticPr fontId="11"/>
  </si>
  <si>
    <t>相談支援に携わる者に対する教育と支援サービス向上に向けた取組</t>
    <rPh sb="0" eb="4">
      <t>ソウダンシエン</t>
    </rPh>
    <rPh sb="5" eb="6">
      <t>タズサ</t>
    </rPh>
    <rPh sb="8" eb="9">
      <t>モノ</t>
    </rPh>
    <rPh sb="10" eb="11">
      <t>タイ</t>
    </rPh>
    <rPh sb="13" eb="15">
      <t>キョウイク</t>
    </rPh>
    <rPh sb="16" eb="18">
      <t>シエン</t>
    </rPh>
    <rPh sb="22" eb="24">
      <t>コウジョウ</t>
    </rPh>
    <rPh sb="25" eb="26">
      <t>ム</t>
    </rPh>
    <rPh sb="28" eb="29">
      <t>ト</t>
    </rPh>
    <rPh sb="29" eb="30">
      <t>ク</t>
    </rPh>
    <phoneticPr fontId="11"/>
  </si>
  <si>
    <t>⑤</t>
    <phoneticPr fontId="11"/>
  </si>
  <si>
    <t>がんゲノム医療に関する相談を提供しているか、又は適切な医療機関に紹介している。</t>
    <rPh sb="5" eb="7">
      <t>イリョウ</t>
    </rPh>
    <rPh sb="8" eb="9">
      <t>カン</t>
    </rPh>
    <rPh sb="11" eb="13">
      <t>ソウダン</t>
    </rPh>
    <rPh sb="14" eb="16">
      <t>テイキョウ</t>
    </rPh>
    <rPh sb="22" eb="23">
      <t>マタ</t>
    </rPh>
    <rPh sb="24" eb="26">
      <t>テキセツ</t>
    </rPh>
    <rPh sb="27" eb="31">
      <t>イリョウキカン</t>
    </rPh>
    <rPh sb="32" eb="34">
      <t>ショウカイ</t>
    </rPh>
    <phoneticPr fontId="11"/>
  </si>
  <si>
    <t>希少がんに関する相談を提供しているか、又は適切な医療機関に紹介している。</t>
    <rPh sb="8" eb="10">
      <t>ソウダン</t>
    </rPh>
    <phoneticPr fontId="11"/>
  </si>
  <si>
    <t>がん患者に伴う生殖機能への影響や、生殖機能の温存に関する相談を提供しているか、又は適切な医療機関に紹介している。</t>
    <rPh sb="2" eb="4">
      <t>カンジャ</t>
    </rPh>
    <rPh sb="5" eb="6">
      <t>トモナ</t>
    </rPh>
    <rPh sb="7" eb="9">
      <t>セイショク</t>
    </rPh>
    <rPh sb="9" eb="11">
      <t>キノウ</t>
    </rPh>
    <rPh sb="13" eb="15">
      <t>エイキョウ</t>
    </rPh>
    <rPh sb="17" eb="19">
      <t>セイショク</t>
    </rPh>
    <rPh sb="19" eb="21">
      <t>キノウ</t>
    </rPh>
    <rPh sb="22" eb="24">
      <t>オンゾン</t>
    </rPh>
    <rPh sb="25" eb="26">
      <t>カン</t>
    </rPh>
    <rPh sb="28" eb="30">
      <t>ソウダン</t>
    </rPh>
    <phoneticPr fontId="11"/>
  </si>
  <si>
    <t>AYA世代にあるがん患者に対する治療療養や就学、就労支援に関する相談を提供しているか、又は適切な医療機関に紹介している。</t>
    <rPh sb="3" eb="5">
      <t>セダイ</t>
    </rPh>
    <rPh sb="10" eb="12">
      <t>カンジャ</t>
    </rPh>
    <rPh sb="13" eb="14">
      <t>タイ</t>
    </rPh>
    <rPh sb="16" eb="18">
      <t>チリョウ</t>
    </rPh>
    <rPh sb="18" eb="20">
      <t>リョウヨウ</t>
    </rPh>
    <rPh sb="21" eb="23">
      <t>シュウガク</t>
    </rPh>
    <rPh sb="24" eb="28">
      <t>シュウロウシエン</t>
    </rPh>
    <rPh sb="29" eb="30">
      <t>カン</t>
    </rPh>
    <rPh sb="32" eb="34">
      <t>ソウダン</t>
    </rPh>
    <phoneticPr fontId="11"/>
  </si>
  <si>
    <t>障害のある患者への支援に関する相談を提供しているか、又は適切な医療機関に紹介している。</t>
    <rPh sb="0" eb="2">
      <t>ショウガイ</t>
    </rPh>
    <rPh sb="5" eb="7">
      <t>カンジャ</t>
    </rPh>
    <rPh sb="9" eb="11">
      <t>シエン</t>
    </rPh>
    <rPh sb="12" eb="13">
      <t>カン</t>
    </rPh>
    <rPh sb="15" eb="17">
      <t>ソウダン</t>
    </rPh>
    <phoneticPr fontId="11"/>
  </si>
  <si>
    <t>以下に示す項目等について、がん相談支援センターが窓口となり、病院全体で対応できる体制を整備している。</t>
    <rPh sb="0" eb="2">
      <t>イカ</t>
    </rPh>
    <rPh sb="3" eb="4">
      <t>シメ</t>
    </rPh>
    <rPh sb="5" eb="7">
      <t>コウモク</t>
    </rPh>
    <rPh sb="7" eb="8">
      <t>ナド</t>
    </rPh>
    <rPh sb="15" eb="19">
      <t>ソウダンシエン</t>
    </rPh>
    <rPh sb="24" eb="26">
      <t>マドグチ</t>
    </rPh>
    <rPh sb="30" eb="34">
      <t>ビョウインゼンタイ</t>
    </rPh>
    <rPh sb="35" eb="37">
      <t>タイオウ</t>
    </rPh>
    <rPh sb="40" eb="42">
      <t>タイセイ</t>
    </rPh>
    <rPh sb="43" eb="45">
      <t>セイビ</t>
    </rPh>
    <phoneticPr fontId="11"/>
  </si>
  <si>
    <t>がんの予防やがん検診に関する情報の提供</t>
    <phoneticPr fontId="11"/>
  </si>
  <si>
    <t>がんの治療に関する一般的な情報の提供</t>
    <phoneticPr fontId="11"/>
  </si>
  <si>
    <t>がんの病態や標準的治療法</t>
    <rPh sb="3" eb="5">
      <t>ビョウタイ</t>
    </rPh>
    <rPh sb="6" eb="11">
      <t>ヒョウジュンテキチリョウ</t>
    </rPh>
    <rPh sb="11" eb="12">
      <t>ホウ</t>
    </rPh>
    <phoneticPr fontId="11"/>
  </si>
  <si>
    <t>がんとの共生に関する情報の提供・相談支援</t>
    <rPh sb="4" eb="6">
      <t>キョウセイ</t>
    </rPh>
    <rPh sb="7" eb="8">
      <t>カン</t>
    </rPh>
    <rPh sb="10" eb="12">
      <t>ジョウホウ</t>
    </rPh>
    <rPh sb="13" eb="15">
      <t>テイキョウ</t>
    </rPh>
    <rPh sb="16" eb="20">
      <t>ソウダンシエン</t>
    </rPh>
    <phoneticPr fontId="11"/>
  </si>
  <si>
    <t>その他相談支援に関すること</t>
    <rPh sb="2" eb="3">
      <t>ホカ</t>
    </rPh>
    <rPh sb="3" eb="7">
      <t>ソウダンシエン</t>
    </rPh>
    <rPh sb="8" eb="9">
      <t>カン</t>
    </rPh>
    <phoneticPr fontId="11"/>
  </si>
  <si>
    <t>別紙21に詳細を記載してください。</t>
    <phoneticPr fontId="11"/>
  </si>
  <si>
    <t>〇「自施設で放射線治療を実施している」で「いいえ」とした場合、138～151行目を便宜上0または「-」としてください。（未入力チェックのため）</t>
    <phoneticPr fontId="11"/>
  </si>
  <si>
    <t>※以下、「常勤職員」の人数を回答する項目において、非常勤職員を常勤換算して常勤職員と合算することは不可です。
〇「自施設で放射線治療を実施している」で「いいえ」とした場合、138～151行目を便宜上0または「-」としてください。（未入力チェックのため）</t>
    <phoneticPr fontId="11"/>
  </si>
  <si>
    <t>C</t>
    <phoneticPr fontId="11"/>
  </si>
  <si>
    <t>A</t>
    <phoneticPr fontId="11"/>
  </si>
  <si>
    <t>別紙18</t>
    <rPh sb="0" eb="2">
      <t>ベッシ</t>
    </rPh>
    <phoneticPr fontId="11"/>
  </si>
  <si>
    <t>がんの治療に際する妊よう性温存目的で未受精卵子の凍結保存を行った患者の人数</t>
    <rPh sb="18" eb="21">
      <t>みじゅせい</t>
    </rPh>
    <rPh sb="21" eb="23">
      <t>らんし</t>
    </rPh>
    <rPh sb="24" eb="26">
      <t>とうけつ</t>
    </rPh>
    <rPh sb="26" eb="28">
      <t>ほぞん</t>
    </rPh>
    <phoneticPr fontId="11" type="Hiragana"/>
  </si>
  <si>
    <t>がんの治療に際する妊よう性温存目的で受精卵（胚）の凍結保存を行った患者の人数</t>
    <rPh sb="18" eb="21">
      <t>じゅせいらん</t>
    </rPh>
    <rPh sb="22" eb="23">
      <t>はい</t>
    </rPh>
    <rPh sb="25" eb="27">
      <t>とうけつ</t>
    </rPh>
    <rPh sb="27" eb="29">
      <t>ほぞん</t>
    </rPh>
    <phoneticPr fontId="11" type="Hiragana"/>
  </si>
  <si>
    <t>がんの治療に際する妊よう性温存目的で卵巣組織の凍結保存を行った患者の人数</t>
    <rPh sb="18" eb="20">
      <t>らんそう</t>
    </rPh>
    <rPh sb="20" eb="22">
      <t>そしき</t>
    </rPh>
    <rPh sb="23" eb="25">
      <t>とうけつ</t>
    </rPh>
    <rPh sb="25" eb="27">
      <t>ほぞん</t>
    </rPh>
    <phoneticPr fontId="11" type="Hiragana"/>
  </si>
  <si>
    <t>専任の薬物療法に携わる専門的な知識及び技能を有する常勤の医師の人数</t>
  </si>
  <si>
    <t>＜提出資料一覧＞</t>
    <rPh sb="1" eb="3">
      <t>テイシュツ</t>
    </rPh>
    <rPh sb="3" eb="5">
      <t>シリョウ</t>
    </rPh>
    <rPh sb="5" eb="7">
      <t>イチラン</t>
    </rPh>
    <phoneticPr fontId="11"/>
  </si>
  <si>
    <t>「大阪府のがん・生殖医療ネットワークに加入」について、今回加入届を同時に提出する場合は「はい」を選択してください。</t>
    <rPh sb="27" eb="29">
      <t>コンカイ</t>
    </rPh>
    <rPh sb="29" eb="32">
      <t>カニュウトドケ</t>
    </rPh>
    <rPh sb="33" eb="35">
      <t>ドウジ</t>
    </rPh>
    <rPh sb="36" eb="38">
      <t>テイシュツ</t>
    </rPh>
    <rPh sb="40" eb="42">
      <t>バアイ</t>
    </rPh>
    <rPh sb="48" eb="50">
      <t>センタク</t>
    </rPh>
    <phoneticPr fontId="11"/>
  </si>
  <si>
    <t>様式4（機能別）の該当指定要件のAのうち満たしていない項目について
※最初は「不要」と表示されます。未充足要件がある場合は必ず別紙１に様式４（機能別）シートのA列（左端）で赤色に着色された番号を記入し、満たしていない項目とその理由と今後の見通し等について具体的に記載してください。</t>
    <rPh sb="50" eb="53">
      <t>ミジュウソク</t>
    </rPh>
    <rPh sb="53" eb="55">
      <t>ヨウケン</t>
    </rPh>
    <phoneticPr fontId="11"/>
  </si>
  <si>
    <t>肺がん、胃がん、肝がん、大腸がん及び乳がんとそれ以外のがんに対して、自施設で対応しない診療内容</t>
    <phoneticPr fontId="11"/>
  </si>
  <si>
    <t>肺がん、胃がん、肝がん、大腸がん及び乳がん並びにその他各医療機関が専門とするがんについて、手術、放射線治療及び薬物療法を効果的に組み合わせた集学的治療、リハビリテーション及び緩和ケア（以下「集学的治療等」という。）を提供する体制を有する（放射線治療については、他の医療機関との連携によって対応できる体制を有することも可とする。また、肺がんについては手術、放射線治療及び薬物療法のいずれかを自院で提供する場合は、集学的治療を提供できる体制を有するものとみなす。）とともに、各学会の診療ガイドラインに準ずる標準的治療（以下「標準的治療」という。）等がん患者の状態に応じた適切な治療を提供している。</t>
    <phoneticPr fontId="11"/>
  </si>
  <si>
    <t>手術療法、放射線治療、薬物療法の提供体制の特記事項</t>
    <rPh sb="8" eb="10">
      <t>チリョウ</t>
    </rPh>
    <phoneticPr fontId="11"/>
  </si>
  <si>
    <t>自施設で密封小線源治療に必要な放射線治療病室を整備している。
※「自施設で放射線治療を実施している」で「いいえ」とした場合、便宜上「-」を選択してください（未入力チェックのため）。</t>
    <rPh sb="0" eb="1">
      <t>ジ</t>
    </rPh>
    <rPh sb="1" eb="3">
      <t>シセツ</t>
    </rPh>
    <rPh sb="4" eb="6">
      <t>ミップウ</t>
    </rPh>
    <rPh sb="6" eb="9">
      <t>ショウセンゲン</t>
    </rPh>
    <rPh sb="9" eb="11">
      <t>チリョウ</t>
    </rPh>
    <rPh sb="12" eb="14">
      <t>ヒツヨウ</t>
    </rPh>
    <rPh sb="15" eb="18">
      <t>ホウシャセン</t>
    </rPh>
    <rPh sb="18" eb="20">
      <t>チリョウ</t>
    </rPh>
    <rPh sb="20" eb="22">
      <t>ビョウシツ</t>
    </rPh>
    <rPh sb="23" eb="25">
      <t>セイビ</t>
    </rPh>
    <phoneticPr fontId="11"/>
  </si>
  <si>
    <t>専用治療病室を要する核医学治療（RI内用療法）や粒子線治療等の高度な放射線治療について、患者に情報提供を行うとともに、必要に応じて適切な医療機関へ紹介する体制を整備している。※「自施設で放射線治療を実施している」で「いいえ」とした場合、便宜上「-」を選択してください（未入力チェックのため）。</t>
    <phoneticPr fontId="11"/>
  </si>
  <si>
    <t>RI内用療法に必要な放射線治療病室を整備している。
※「自施設で放射線治療を実施している」で「いいえ」とした場合、便宜上「-」を選択してください（未入力チェックのため）。</t>
    <rPh sb="10" eb="13">
      <t>ホウシャセン</t>
    </rPh>
    <phoneticPr fontId="11"/>
  </si>
  <si>
    <t>粒子線治療に必要な放射線治療設備を整備している。
※「自施設で放射線治療を実施している」で「いいえ」とした場合、便宜上「-」を選択してください（未入力チェックのため）。</t>
    <rPh sb="0" eb="2">
      <t>リュウシ</t>
    </rPh>
    <rPh sb="2" eb="3">
      <t>セン</t>
    </rPh>
    <rPh sb="3" eb="5">
      <t>チリョウ</t>
    </rPh>
    <rPh sb="6" eb="8">
      <t>ヒツヨウ</t>
    </rPh>
    <rPh sb="12" eb="14">
      <t>チリョウ</t>
    </rPh>
    <rPh sb="14" eb="16">
      <t>セツビ</t>
    </rPh>
    <rPh sb="17" eb="19">
      <t>セイビ</t>
    </rPh>
    <phoneticPr fontId="11"/>
  </si>
  <si>
    <t>関連する学会のガイドライン等も参考に、第三者機関による出力線量測定を行い、放射線治療の品質管理を行っている。
※「自施設で放射線治療を実施している」で「いいえ」とした場合、便宜上「-」を選択してください（未入力チェックのため）。</t>
    <phoneticPr fontId="11"/>
  </si>
  <si>
    <t>　　　　　　　　　　　　　　　　　　　　　　直近で実施した第三者機関による出力線量測定の時期を明記すること。（YYYY/MM、例：202209）
※「自施設で放射線治療を実施している」で「いいえ」とした場合、便宜上「0」と記入してください（未入力チェックのため）。</t>
    <rPh sb="22" eb="24">
      <t>チョッキン</t>
    </rPh>
    <rPh sb="25" eb="27">
      <t>ジッシ</t>
    </rPh>
    <rPh sb="29" eb="32">
      <t>ダイサンシャ</t>
    </rPh>
    <rPh sb="32" eb="34">
      <t>キカン</t>
    </rPh>
    <rPh sb="37" eb="39">
      <t>シュツリョク</t>
    </rPh>
    <rPh sb="39" eb="41">
      <t>センリョウ</t>
    </rPh>
    <rPh sb="41" eb="43">
      <t>ソクテイ</t>
    </rPh>
    <rPh sb="44" eb="46">
      <t>ジキ</t>
    </rPh>
    <rPh sb="47" eb="49">
      <t>メイキ</t>
    </rPh>
    <rPh sb="63" eb="64">
      <t>レイ</t>
    </rPh>
    <rPh sb="111" eb="113">
      <t>キニュウ</t>
    </rPh>
    <phoneticPr fontId="11"/>
  </si>
  <si>
    <t>　　　　　　　　　　　　　　　　　　　　　　測定機関名を記入すること。
※「自施設で放射線治療を実施している」で「いいえ」とした場合、便宜上「0」と記入してください（未入力チェックのため）。</t>
    <rPh sb="22" eb="24">
      <t>ソクテイ</t>
    </rPh>
    <rPh sb="24" eb="26">
      <t>キカン</t>
    </rPh>
    <rPh sb="26" eb="27">
      <t>メイ</t>
    </rPh>
    <rPh sb="28" eb="30">
      <t>キニュウ</t>
    </rPh>
    <phoneticPr fontId="11"/>
  </si>
  <si>
    <t>　　　　　　　　　　　　　　　　　　　　　　基準線量の±５％の水準以内である。
※「自施設で放射線治療を実施している」で「いいえ」とした場合、便宜上「-」を選択してください（未入力チェックのため）。</t>
    <rPh sb="22" eb="24">
      <t>キジュン</t>
    </rPh>
    <rPh sb="24" eb="26">
      <t>センリョウ</t>
    </rPh>
    <rPh sb="31" eb="33">
      <t>スイジュン</t>
    </rPh>
    <rPh sb="33" eb="35">
      <t>イナイ</t>
    </rPh>
    <phoneticPr fontId="11"/>
  </si>
  <si>
    <t>画像下治療（ＩＶＲ）を提供している。※「自施設で放射線治療を実施している」で「いいえ」とした場合、便宜上「-」を選択してください（未入力チェックのため）。</t>
    <phoneticPr fontId="11"/>
  </si>
  <si>
    <t>（ア）、（イ）を実施するため、がん診療に携わる全ての診療従事者の対応能力を向上させることが必要であり、これを支援するために組織上明確に位置付けられた緩和ケアチームにより、以下を提供するよう体制を整備している。</t>
    <phoneticPr fontId="11"/>
  </si>
  <si>
    <t>（２）のイのウに規定する看護師は、苦痛の把握の支援や専門的緩和ケアの提供に関する調整等、外来・病棟の看護業務を支援・強化する役割を担っている。</t>
    <rPh sb="62" eb="64">
      <t>ヤクワリ</t>
    </rPh>
    <rPh sb="65" eb="66">
      <t>ニナ</t>
    </rPh>
    <phoneticPr fontId="11"/>
  </si>
  <si>
    <t>（ア）から（キ）により、緩和ケアの提供がなされる旨を、院内の見やすい場所での掲示や入院時の資料配布、ホームページ上の公開等により、がん患者及び家族に対しわかりやすく情報提供を行っている。入院時においては、緩和ケアの提供がなされる旨の資料を配布している。</t>
    <rPh sb="93" eb="96">
      <t>ニュウインジ</t>
    </rPh>
    <rPh sb="102" eb="104">
      <t>カンワ</t>
    </rPh>
    <rPh sb="107" eb="109">
      <t>テイキョウ</t>
    </rPh>
    <rPh sb="114" eb="115">
      <t>ムネ</t>
    </rPh>
    <rPh sb="116" eb="118">
      <t>シリョウ</t>
    </rPh>
    <rPh sb="119" eb="121">
      <t>ハイフ</t>
    </rPh>
    <phoneticPr fontId="11"/>
  </si>
  <si>
    <t>当該施設で対応可能ながんについて、手術療法、放射線治療、薬物療法又は緩和ケアに携わる専門的な知識及び技能を有する医師によりセカンドオピニオンを提示する体制を整備し、患者にわかりやすく公表している。</t>
    <rPh sb="25" eb="27">
      <t>チリョウ</t>
    </rPh>
    <phoneticPr fontId="11"/>
  </si>
  <si>
    <t>希少がん・難治がんの患者の診断・治療に関しては、積極的に大阪府がん診療連携協議会における役割分担の整理を活用し、対応可能な施設への紹介やコンサルテーションで対応している。</t>
    <rPh sb="28" eb="31">
      <t>オオサカフ</t>
    </rPh>
    <rPh sb="33" eb="35">
      <t>シンリョウ</t>
    </rPh>
    <rPh sb="35" eb="37">
      <t>レンケイ</t>
    </rPh>
    <phoneticPr fontId="11"/>
  </si>
  <si>
    <t>大阪府のがん・生殖医療ネットワークに加入し、｢小児・ＡＹＡ世代のがん患者等の妊孕性温存療法研究促進事業」へ参画するとともに、対象となりうる患者や家族には必ず治療開始前に情報提供している。</t>
    <rPh sb="0" eb="3">
      <t>オオサカフ</t>
    </rPh>
    <phoneticPr fontId="11"/>
  </si>
  <si>
    <t>患者の希望を確認するとともに、がん治療を行う診療科が中心となって、院内または地域の生殖医療に関する診療科とともに、妊よう性温存療法及びがん治療後の生殖補助医療に関する情報提供を行う体制を整備している。</t>
    <phoneticPr fontId="11"/>
  </si>
  <si>
    <t>自施設において、がん・生殖医療に関する意思決定支援を行うことができる診療従事者の配置・育成を行っている。</t>
    <rPh sb="46" eb="47">
      <t>オコナ</t>
    </rPh>
    <phoneticPr fontId="11"/>
  </si>
  <si>
    <t>就学、就労、妊よう性の温存、アピアランスケア等に関する状況や本人の希望についても確認し、自施設もしくは連携施設のがん相談支援センターで対応できる体制を整備している。</t>
    <phoneticPr fontId="11"/>
  </si>
  <si>
    <t>一般社団法人AYAがんの医療と支援のあり方研究会の開催する「AYA世代がんサポート研修会」を受けた院内の診療従事者の人数
（尚、AYA世代支援チームに在籍する者に限らない）※0件の場合は「0」と記載してください。（未入力チェックのため）</t>
    <rPh sb="0" eb="2">
      <t>イッパン</t>
    </rPh>
    <rPh sb="2" eb="4">
      <t>シャダン</t>
    </rPh>
    <rPh sb="4" eb="6">
      <t>ホウジン</t>
    </rPh>
    <rPh sb="12" eb="14">
      <t>イリョウ</t>
    </rPh>
    <rPh sb="15" eb="17">
      <t>シエン</t>
    </rPh>
    <rPh sb="20" eb="21">
      <t>カタ</t>
    </rPh>
    <rPh sb="21" eb="24">
      <t>ケンキュウカイ</t>
    </rPh>
    <rPh sb="25" eb="27">
      <t>カイサイ</t>
    </rPh>
    <rPh sb="33" eb="35">
      <t>セダイ</t>
    </rPh>
    <rPh sb="41" eb="44">
      <t>ケンシュウカイ</t>
    </rPh>
    <rPh sb="46" eb="47">
      <t>ウ</t>
    </rPh>
    <rPh sb="52" eb="54">
      <t>シンリョウ</t>
    </rPh>
    <rPh sb="54" eb="57">
      <t>ジュウジシャ</t>
    </rPh>
    <rPh sb="58" eb="60">
      <t>ニンズウ</t>
    </rPh>
    <rPh sb="62" eb="63">
      <t>ナオ</t>
    </rPh>
    <rPh sb="67" eb="69">
      <t>セダイ</t>
    </rPh>
    <rPh sb="69" eb="71">
      <t>シエン</t>
    </rPh>
    <rPh sb="75" eb="77">
      <t>ザイセキ</t>
    </rPh>
    <rPh sb="79" eb="80">
      <t>モノ</t>
    </rPh>
    <rPh sb="81" eb="82">
      <t>カギ</t>
    </rPh>
    <phoneticPr fontId="11"/>
  </si>
  <si>
    <t>指定要件の箇所</t>
    <rPh sb="0" eb="4">
      <t>シテイヨウケン</t>
    </rPh>
    <rPh sb="5" eb="7">
      <t>カショ</t>
    </rPh>
    <phoneticPr fontId="11"/>
  </si>
  <si>
    <t>緩和ケア病棟について、別紙６に詳細を記載してください。</t>
    <rPh sb="0" eb="2">
      <t>カンワ</t>
    </rPh>
    <rPh sb="4" eb="6">
      <t>ビョウトウ</t>
    </rPh>
    <rPh sb="11" eb="13">
      <t>ベッシ</t>
    </rPh>
    <rPh sb="15" eb="17">
      <t>ショウサイ</t>
    </rPh>
    <rPh sb="18" eb="20">
      <t>キサイ</t>
    </rPh>
    <phoneticPr fontId="11"/>
  </si>
  <si>
    <t>73行目・74行目のいずれかが”はい”の場合のみ、自動的に”はい”が選択されます。</t>
    <rPh sb="25" eb="27">
      <t>ジドウ</t>
    </rPh>
    <rPh sb="27" eb="28">
      <t>テキ</t>
    </rPh>
    <rPh sb="34" eb="36">
      <t>センタク</t>
    </rPh>
    <phoneticPr fontId="11"/>
  </si>
  <si>
    <t>別紙20に詳細を記載してください。</t>
    <phoneticPr fontId="11"/>
  </si>
  <si>
    <t>妊よう性：子どもをつくるために必要な能力のこと。精子や卵子だけではなく、性機能や生殖器、内分泌機能も重要な要素である。
アピアランスケア：医学的・整容的・心理社会的支援を用いて、外見の変化を補完し、外見の変化に起因するがん患者の苦痛を軽減するケアのこと。</t>
    <phoneticPr fontId="11"/>
  </si>
  <si>
    <t>専門的な知識及び技能を有する医師の配置　</t>
    <phoneticPr fontId="11"/>
  </si>
  <si>
    <t>専任の薬物療法に携わる専門的な知識及び技能を有する常勤の医師の人数</t>
    <rPh sb="1" eb="2">
      <t>ニン</t>
    </rPh>
    <rPh sb="31" eb="33">
      <t>ニンズウ</t>
    </rPh>
    <phoneticPr fontId="11"/>
  </si>
  <si>
    <t>緩和ケアチームに配置されている、身体症状の緩和に携わる専門的な知識及び技能を有する医師の人数</t>
    <rPh sb="8" eb="10">
      <t>ハイチ</t>
    </rPh>
    <rPh sb="44" eb="46">
      <t>ニンズウ</t>
    </rPh>
    <phoneticPr fontId="11"/>
  </si>
  <si>
    <t>常勤換算：従業者の勤務延時間数を、常勤の従業者が勤務すべき時間数（法人により決められた時間数を基本とする。）で割ることにより、従業員数（非常勤の者を含む。）を常勤の従業員数に換算する。
※常勤換算1.0人以上の配置が必要です。整数以外でも回答可</t>
    <rPh sb="0" eb="4">
      <t>ジョウキンカンサン</t>
    </rPh>
    <rPh sb="94" eb="98">
      <t>ジョウキンカンサン</t>
    </rPh>
    <rPh sb="113" eb="115">
      <t>セイスウ</t>
    </rPh>
    <rPh sb="115" eb="117">
      <t>イガイ</t>
    </rPh>
    <rPh sb="119" eb="122">
      <t>カイトウカ</t>
    </rPh>
    <phoneticPr fontId="11"/>
  </si>
  <si>
    <t>※A項目の場合は一人以上の配置が必要です。</t>
    <phoneticPr fontId="11"/>
  </si>
  <si>
    <t>放射線治療部門に配置されている専任の常勤看護師の人数</t>
    <rPh sb="8" eb="10">
      <t>ハイチ</t>
    </rPh>
    <phoneticPr fontId="11"/>
  </si>
  <si>
    <t>※A項目の場合は一人以上の配置が必要です。</t>
    <rPh sb="2" eb="4">
      <t>コウモク</t>
    </rPh>
    <rPh sb="5" eb="7">
      <t>バアイ</t>
    </rPh>
    <phoneticPr fontId="11"/>
  </si>
  <si>
    <t>対応方法や関係機関との連携について、関係職種に情報共有を行う体制を構築している。</t>
    <phoneticPr fontId="11"/>
  </si>
  <si>
    <t>院内がん登録数
（基準：年間200件以上）</t>
    <rPh sb="9" eb="11">
      <t>キジュン</t>
    </rPh>
    <phoneticPr fontId="11"/>
  </si>
  <si>
    <t>悪性腫瘍の手術件数
（基準：年間200件以上）</t>
    <rPh sb="11" eb="13">
      <t>キジュン</t>
    </rPh>
    <phoneticPr fontId="11"/>
  </si>
  <si>
    <t>がんに係る薬物療法のべ患者数
（基準：年間400人以上）</t>
    <rPh sb="16" eb="18">
      <t>キジュン</t>
    </rPh>
    <phoneticPr fontId="11"/>
  </si>
  <si>
    <t>うち、外来化学療法のべ患者数※0人の場合は「0」と記載してください。（未入力チェックのため）</t>
    <rPh sb="3" eb="5">
      <t>ガイライ</t>
    </rPh>
    <rPh sb="5" eb="7">
      <t>カガク</t>
    </rPh>
    <rPh sb="7" eb="9">
      <t>リョウホウ</t>
    </rPh>
    <rPh sb="11" eb="14">
      <t>カンジャスウ</t>
    </rPh>
    <rPh sb="16" eb="17">
      <t>ニン</t>
    </rPh>
    <phoneticPr fontId="11"/>
  </si>
  <si>
    <t>緩和ケアチームの新規介入患者数　　
（基準：年間35人以上）</t>
    <rPh sb="19" eb="21">
      <t>キジュン</t>
    </rPh>
    <phoneticPr fontId="11"/>
  </si>
  <si>
    <t>自施設において、１に掲げる診療体制その他要件に関連する取組のために必要な人材の確保や育成に積極的に取り組んでいる。</t>
    <phoneticPr fontId="11"/>
  </si>
  <si>
    <t>（３）のほか、国がん拠点病院等が実施するがん医療において顔の見える関係性を構築し、がん医療の質の向上につながるよう、地域の診療従事者を対象とした研修やカンファレンスに積極的に協力するとともに参加している。</t>
    <rPh sb="28" eb="29">
      <t>カオ</t>
    </rPh>
    <rPh sb="30" eb="31">
      <t>ミ</t>
    </rPh>
    <rPh sb="33" eb="36">
      <t>カンケイセイ</t>
    </rPh>
    <rPh sb="37" eb="39">
      <t>コウチク</t>
    </rPh>
    <rPh sb="43" eb="45">
      <t>イリョウ</t>
    </rPh>
    <rPh sb="46" eb="47">
      <t>シツ</t>
    </rPh>
    <rPh sb="48" eb="50">
      <t>コウジョウ</t>
    </rPh>
    <rPh sb="58" eb="60">
      <t>チイキ</t>
    </rPh>
    <rPh sb="61" eb="66">
      <t>シンリョウジュウジシャ</t>
    </rPh>
    <rPh sb="67" eb="69">
      <t>タイショウ</t>
    </rPh>
    <rPh sb="72" eb="74">
      <t>ケンシュウ</t>
    </rPh>
    <phoneticPr fontId="11"/>
  </si>
  <si>
    <t>相談支援を行う機能を有する部門（がん相談支援センター）を設置し、アからクの体制を確保した上で、がん患者や家族等が持つ医療や療養等の課題に関して、病院を挙げて全人的な相談支援を行っている。</t>
    <phoneticPr fontId="11"/>
  </si>
  <si>
    <t>当該相談支援に携わる者のうち１名は、社会福祉士である。
※「がんに関する相談支援に携わる者を複数名配置している。」で「いいえ」とした場合、便宜上「-」を選択してください（未入力チェックのため）。</t>
    <phoneticPr fontId="11"/>
  </si>
  <si>
    <t>国がん拠点病院と連携して、院内外のがん患者及びその家族並びに地域の住民及び医療機関等からの相談等に対応する体制を整備している。</t>
    <rPh sb="0" eb="1">
      <t>クニ</t>
    </rPh>
    <rPh sb="3" eb="7">
      <t>キョテンビョウイン</t>
    </rPh>
    <rPh sb="8" eb="10">
      <t>レンケイ</t>
    </rPh>
    <phoneticPr fontId="11"/>
  </si>
  <si>
    <t>フィードバックの内容を自施設の相談支援の質の向上のために活用するとともに、医療圏がん診療ネットワーク協議会で報告し、他施設とも情報共有している。</t>
    <rPh sb="37" eb="40">
      <t>イリョウケン</t>
    </rPh>
    <rPh sb="42" eb="44">
      <t>シンリョウ</t>
    </rPh>
    <rPh sb="50" eb="53">
      <t>キョウギカイ</t>
    </rPh>
    <phoneticPr fontId="11"/>
  </si>
  <si>
    <t>がん相談支援センターの相談支援に携わる者は、大阪府の都道府県拠点病院が実施する相談支援に携わる者を対象とした研修を受講している。</t>
    <rPh sb="22" eb="25">
      <t>オオサカフ</t>
    </rPh>
    <phoneticPr fontId="11"/>
  </si>
  <si>
    <t>がん患者及びその家族が心の悩みや体験等を語り合うための患者サロン等の場を設けているか、又は自施設で設けることが難しい場合には、国がん拠点病院及び府がん拠点病院等と連携して設けている。</t>
    <rPh sb="43" eb="44">
      <t>マタ</t>
    </rPh>
    <rPh sb="45" eb="48">
      <t>ジシセツ</t>
    </rPh>
    <rPh sb="49" eb="50">
      <t>モウ</t>
    </rPh>
    <rPh sb="55" eb="56">
      <t>ムズカ</t>
    </rPh>
    <rPh sb="58" eb="60">
      <t>バアイ</t>
    </rPh>
    <rPh sb="63" eb="64">
      <t>クニ</t>
    </rPh>
    <rPh sb="66" eb="70">
      <t>キョテンビョウイン</t>
    </rPh>
    <rPh sb="70" eb="71">
      <t>オヨ</t>
    </rPh>
    <rPh sb="72" eb="73">
      <t>フ</t>
    </rPh>
    <rPh sb="75" eb="79">
      <t>キョテンビョウイン</t>
    </rPh>
    <rPh sb="79" eb="80">
      <t>ナド</t>
    </rPh>
    <rPh sb="81" eb="83">
      <t>レンケイ</t>
    </rPh>
    <rPh sb="85" eb="86">
      <t>モウ</t>
    </rPh>
    <phoneticPr fontId="11"/>
  </si>
  <si>
    <t>国立がん研究センターが実施する研修で初級認定者の認定を受けている、専任の院内がん登録の実務を担う者の人数</t>
    <rPh sb="18" eb="19">
      <t>ハツ</t>
    </rPh>
    <rPh sb="33" eb="35">
      <t>センニン</t>
    </rPh>
    <rPh sb="50" eb="52">
      <t>ニンズウ</t>
    </rPh>
    <phoneticPr fontId="11"/>
  </si>
  <si>
    <t>院内がん登録を活用することにより、大阪府の実施するがん対策等に必要な情報を提供している。</t>
    <rPh sb="17" eb="20">
      <t>オオサカフ</t>
    </rPh>
    <phoneticPr fontId="11"/>
  </si>
  <si>
    <t>希少がん、小児がん、ＡＹＡ世代のがん患者への治療及び支援（妊よう性温存療法を含む）やがんゲノム医療についても、自施設で提供できる場合や連携して実施する場合はその旨を広報している。</t>
    <phoneticPr fontId="11"/>
  </si>
  <si>
    <t>提供できる治療・支援の内容を広報している。※「希少がんへの治療及び支援を自施設もしくは連携する施設への紹介等で提供できる。」で「いいえ」とした場合、便宜上「-」を選択してください（未入力チェックのため）。</t>
    <rPh sb="0" eb="2">
      <t>テイキョウ</t>
    </rPh>
    <rPh sb="5" eb="7">
      <t>チリョウ</t>
    </rPh>
    <rPh sb="8" eb="10">
      <t>シエン</t>
    </rPh>
    <rPh sb="11" eb="13">
      <t>ナイヨウ</t>
    </rPh>
    <rPh sb="14" eb="16">
      <t>コウホウ</t>
    </rPh>
    <phoneticPr fontId="11"/>
  </si>
  <si>
    <t>提供できる治療・支援の内容を広報している。※「小児がんへの治療及び支援を自施設もしくは連携する施設への紹介等で提供できる。」で「いいえ」とした場合、便宜上「-」を選択してください（未入力チェックのため）。</t>
    <rPh sb="0" eb="2">
      <t>テイキョウ</t>
    </rPh>
    <rPh sb="5" eb="7">
      <t>チリョウ</t>
    </rPh>
    <rPh sb="8" eb="10">
      <t>シエン</t>
    </rPh>
    <rPh sb="11" eb="13">
      <t>ナイヨウ</t>
    </rPh>
    <rPh sb="14" eb="16">
      <t>コウホウ</t>
    </rPh>
    <phoneticPr fontId="11"/>
  </si>
  <si>
    <t>提供できる治療・支援の内容を広報している。※「AYA世代のがんへの治療及び支援を自施設もしくは連携する施設への紹介等で提供できる。」で「いいえ」とした場合、便宜上「-」を選択してください（未入力チェックのため）。</t>
    <rPh sb="0" eb="2">
      <t>テイキョウ</t>
    </rPh>
    <rPh sb="5" eb="7">
      <t>チリョウ</t>
    </rPh>
    <rPh sb="8" eb="10">
      <t>シエン</t>
    </rPh>
    <rPh sb="11" eb="13">
      <t>ナイヨウ</t>
    </rPh>
    <rPh sb="14" eb="16">
      <t>コウホウ</t>
    </rPh>
    <phoneticPr fontId="11"/>
  </si>
  <si>
    <t>妊よう性温存療法を自施設もしくは連携する施設への紹介等で提供できる。</t>
    <rPh sb="0" eb="1">
      <t>ニン</t>
    </rPh>
    <rPh sb="3" eb="4">
      <t>セイ</t>
    </rPh>
    <rPh sb="4" eb="6">
      <t>オンゾン</t>
    </rPh>
    <rPh sb="6" eb="8">
      <t>リョウホウ</t>
    </rPh>
    <phoneticPr fontId="11"/>
  </si>
  <si>
    <t>提供できる治療・支援の内容を広報している。※「妊よう性温存療法を自施設もしくは連携する施設への紹介等で提供できる。」で「いいえ」とした場合、便宜上「-」を選択してください（未入力チェックのため）。</t>
    <rPh sb="0" eb="2">
      <t>テイキョウ</t>
    </rPh>
    <rPh sb="5" eb="7">
      <t>チリョウ</t>
    </rPh>
    <rPh sb="8" eb="10">
      <t>シエン</t>
    </rPh>
    <rPh sb="11" eb="13">
      <t>ナイヨウ</t>
    </rPh>
    <rPh sb="14" eb="16">
      <t>コウホウ</t>
    </rPh>
    <phoneticPr fontId="11"/>
  </si>
  <si>
    <t>提供できる治療・支援の内容を広報している。※「がんゲノム医療への治療及び支援を自施設もしくは連携する施設への紹介等で提供できる。」で「いいえ」とした場合、便宜上「-」を選択してください（未入力チェックのため）。</t>
    <rPh sb="0" eb="2">
      <t>テイキョウ</t>
    </rPh>
    <rPh sb="5" eb="7">
      <t>チリョウ</t>
    </rPh>
    <rPh sb="8" eb="10">
      <t>シエン</t>
    </rPh>
    <rPh sb="11" eb="13">
      <t>ナイヨウ</t>
    </rPh>
    <rPh sb="14" eb="16">
      <t>コウホウ</t>
    </rPh>
    <phoneticPr fontId="11"/>
  </si>
  <si>
    <t>別紙19に詳細を記載してください。</t>
    <phoneticPr fontId="11"/>
  </si>
  <si>
    <t>別紙19に詳細を記載してください。
日本医療機能評価機構に加え、JCI、ISO9001の認定も該当する。</t>
    <phoneticPr fontId="11"/>
  </si>
  <si>
    <t>大阪府がん診療拠点病院　現況報告書（新規指定申請書・指定更新申請書）（様式３・４）】</t>
    <rPh sb="0" eb="3">
      <t>オオサカフ</t>
    </rPh>
    <rPh sb="5" eb="7">
      <t>シンリョウ</t>
    </rPh>
    <rPh sb="7" eb="11">
      <t>キョテンビョウイン</t>
    </rPh>
    <rPh sb="12" eb="14">
      <t>ゲンキョウ</t>
    </rPh>
    <rPh sb="14" eb="17">
      <t>ホウコクショ</t>
    </rPh>
    <rPh sb="18" eb="20">
      <t>シンキ</t>
    </rPh>
    <rPh sb="20" eb="22">
      <t>シテイ</t>
    </rPh>
    <rPh sb="22" eb="24">
      <t>シンセイ</t>
    </rPh>
    <rPh sb="24" eb="25">
      <t>ショ</t>
    </rPh>
    <rPh sb="26" eb="28">
      <t>シテイ</t>
    </rPh>
    <rPh sb="28" eb="30">
      <t>コウシン</t>
    </rPh>
    <rPh sb="30" eb="33">
      <t>シンセイショ</t>
    </rPh>
    <rPh sb="35" eb="37">
      <t>ヨウシキ</t>
    </rPh>
    <phoneticPr fontId="11"/>
  </si>
  <si>
    <t>医療機関の年間新入院がん患者数（※１）のうち、当該二次医療圏に居住している者　</t>
    <phoneticPr fontId="11"/>
  </si>
  <si>
    <t>肺がん、胃がん、肝がん、大腸がん及び乳がんとそれ以外のがんに対して、下の表に状況を記載してください。自施設で対応しない診療内容があれば、連携先についても記載してください。</t>
    <rPh sb="24" eb="26">
      <t>イガイ</t>
    </rPh>
    <rPh sb="30" eb="31">
      <t>タイ</t>
    </rPh>
    <rPh sb="34" eb="35">
      <t>シタ</t>
    </rPh>
    <rPh sb="36" eb="37">
      <t>ヒョウ</t>
    </rPh>
    <rPh sb="38" eb="40">
      <t>ジョウキョウ</t>
    </rPh>
    <rPh sb="41" eb="43">
      <t>キサイ</t>
    </rPh>
    <rPh sb="68" eb="70">
      <t>レンケイ</t>
    </rPh>
    <rPh sb="70" eb="71">
      <t>サキ</t>
    </rPh>
    <rPh sb="76" eb="78">
      <t>キサイ</t>
    </rPh>
    <phoneticPr fontId="11"/>
  </si>
  <si>
    <t>（例）　肺がん</t>
    <rPh sb="1" eb="2">
      <t>レイ</t>
    </rPh>
    <phoneticPr fontId="11"/>
  </si>
  <si>
    <t>肺がん、胃がん、肝がん、大腸がん及び乳がんとそれ以外のがんに対して、自施設で対応しない診療内容</t>
    <rPh sb="0" eb="1">
      <t>ハイ</t>
    </rPh>
    <rPh sb="4" eb="5">
      <t>イ</t>
    </rPh>
    <rPh sb="8" eb="9">
      <t>カン</t>
    </rPh>
    <rPh sb="12" eb="14">
      <t>ダイチョウ</t>
    </rPh>
    <rPh sb="16" eb="17">
      <t>オヨ</t>
    </rPh>
    <rPh sb="18" eb="19">
      <t>ニュウ</t>
    </rPh>
    <rPh sb="24" eb="26">
      <t>イガイ</t>
    </rPh>
    <rPh sb="30" eb="31">
      <t>タイ</t>
    </rPh>
    <phoneticPr fontId="11"/>
  </si>
  <si>
    <t>時点：</t>
    <rPh sb="0" eb="2">
      <t>ジテン</t>
    </rPh>
    <phoneticPr fontId="10"/>
  </si>
  <si>
    <r>
      <t xml:space="preserve">※この別紙は任意記載です。指定要件第２の１（１）ア（ウ）に定めるカンファレンスのうち、ⅳについて記載してください。
　 </t>
    </r>
    <r>
      <rPr>
        <u/>
        <sz val="10"/>
        <color theme="1"/>
        <rFont val="ＭＳ Ｐゴシック"/>
        <family val="3"/>
        <charset val="128"/>
      </rPr>
      <t>なお、記載がない場合は、「記載なし」と記入してください。</t>
    </r>
    <rPh sb="3" eb="5">
      <t>ベッシ</t>
    </rPh>
    <rPh sb="6" eb="8">
      <t>ニンイ</t>
    </rPh>
    <rPh sb="8" eb="10">
      <t>キサイ</t>
    </rPh>
    <rPh sb="13" eb="17">
      <t>シテイヨウケン</t>
    </rPh>
    <rPh sb="17" eb="18">
      <t>ダイ</t>
    </rPh>
    <rPh sb="29" eb="30">
      <t>サダ</t>
    </rPh>
    <rPh sb="48" eb="50">
      <t>キサイ</t>
    </rPh>
    <rPh sb="63" eb="65">
      <t>キサイ</t>
    </rPh>
    <rPh sb="68" eb="70">
      <t>バアイ</t>
    </rPh>
    <rPh sb="73" eb="75">
      <t>キサイ</t>
    </rPh>
    <rPh sb="79" eb="81">
      <t>キニュウ</t>
    </rPh>
    <phoneticPr fontId="11"/>
  </si>
  <si>
    <t>●年間ののべ相談件数の内容についてそれぞれ相談件数を記載してください。</t>
    <rPh sb="1" eb="3">
      <t>ネンカン</t>
    </rPh>
    <rPh sb="6" eb="8">
      <t>ソウダン</t>
    </rPh>
    <rPh sb="8" eb="10">
      <t>ケンスウ</t>
    </rPh>
    <rPh sb="11" eb="13">
      <t>ナイヨウ</t>
    </rPh>
    <rPh sb="21" eb="23">
      <t>ソウダン</t>
    </rPh>
    <rPh sb="23" eb="25">
      <t>ケンスウ</t>
    </rPh>
    <rPh sb="26" eb="28">
      <t>キサイ</t>
    </rPh>
    <phoneticPr fontId="11"/>
  </si>
  <si>
    <t>　03-01.　03のうち妊よう性・生殖機能</t>
    <rPh sb="13" eb="14">
      <t>ニン</t>
    </rPh>
    <rPh sb="16" eb="17">
      <t>セイ</t>
    </rPh>
    <rPh sb="18" eb="20">
      <t>セイショク</t>
    </rPh>
    <rPh sb="20" eb="22">
      <t>キノウ</t>
    </rPh>
    <phoneticPr fontId="11"/>
  </si>
  <si>
    <t>職種等</t>
    <rPh sb="0" eb="2">
      <t>ショクシュ</t>
    </rPh>
    <rPh sb="2" eb="3">
      <t>トウ</t>
    </rPh>
    <phoneticPr fontId="11"/>
  </si>
  <si>
    <t>別紙10、18に詳細を記載してください。</t>
    <phoneticPr fontId="11"/>
  </si>
  <si>
    <t>緩和ケアチームに配置されている、専任の身体症状の緩和に携わる専門的な知識及び技能を有する医師の人数</t>
    <rPh sb="16" eb="18">
      <t>センニン</t>
    </rPh>
    <rPh sb="47" eb="49">
      <t>ニンズウ</t>
    </rPh>
    <phoneticPr fontId="11"/>
  </si>
  <si>
    <t>自施設に精神科はあるが、自施設単体で対応できない場合も回答してください。要件区分が「-」となった場合は、便宜上「-」としてください。</t>
    <phoneticPr fontId="11"/>
  </si>
  <si>
    <t>患者サロン：医療機関や地域の集会場などで開かれる、患者や家族などが、がんのことを気軽に語り合う交流の場をいう。</t>
    <phoneticPr fontId="11"/>
  </si>
  <si>
    <t>診療実績
割合</t>
    <rPh sb="0" eb="2">
      <t>シンリョウ</t>
    </rPh>
    <rPh sb="2" eb="4">
      <t>ジッセキ</t>
    </rPh>
    <rPh sb="5" eb="7">
      <t>ワリアイ</t>
    </rPh>
    <phoneticPr fontId="88"/>
  </si>
  <si>
    <t>院内
がん
登録数
（200件以上）
※150件以上</t>
    <rPh sb="0" eb="2">
      <t>インナイ</t>
    </rPh>
    <rPh sb="6" eb="8">
      <t>トウロク</t>
    </rPh>
    <rPh sb="8" eb="9">
      <t>スウ</t>
    </rPh>
    <rPh sb="14" eb="17">
      <t>ケンイジョウ</t>
    </rPh>
    <rPh sb="23" eb="24">
      <t>ケン</t>
    </rPh>
    <rPh sb="24" eb="26">
      <t>イジョウ</t>
    </rPh>
    <phoneticPr fontId="88"/>
  </si>
  <si>
    <t>悪性腫瘍の手術件数
（200件以上）
※100件以上</t>
    <rPh sb="7" eb="9">
      <t>ケンスウ</t>
    </rPh>
    <rPh sb="14" eb="15">
      <t>ケン</t>
    </rPh>
    <rPh sb="15" eb="17">
      <t>イジョウ</t>
    </rPh>
    <rPh sb="23" eb="26">
      <t>ケンイジョウ</t>
    </rPh>
    <phoneticPr fontId="11"/>
  </si>
  <si>
    <t>がんに係る薬物療法のべ患者数
（400件以上）
※250件以上</t>
    <rPh sb="5" eb="7">
      <t>ヤクブツ</t>
    </rPh>
    <rPh sb="19" eb="20">
      <t>ケン</t>
    </rPh>
    <rPh sb="20" eb="22">
      <t>イジョウ</t>
    </rPh>
    <rPh sb="28" eb="31">
      <t>ケンイジョウ</t>
    </rPh>
    <phoneticPr fontId="88"/>
  </si>
  <si>
    <t>緩和ケアチームの新規介入患者数
（35人以上）</t>
    <rPh sb="19" eb="20">
      <t>ニン</t>
    </rPh>
    <rPh sb="20" eb="22">
      <t>イジョウ</t>
    </rPh>
    <phoneticPr fontId="88"/>
  </si>
  <si>
    <t>当該2次医療圏に居住するがん患者の診療実績の割合
（％）</t>
    <phoneticPr fontId="88"/>
  </si>
  <si>
    <t>大阪大学医学部附属病院</t>
    <rPh sb="0" eb="11">
      <t>オオサk</t>
    </rPh>
    <phoneticPr fontId="88"/>
  </si>
  <si>
    <t>市立豊中病院</t>
    <rPh sb="0" eb="6">
      <t>シリt</t>
    </rPh>
    <phoneticPr fontId="88"/>
  </si>
  <si>
    <t>市立池田病院</t>
  </si>
  <si>
    <t>社会福祉法人恩賜財団済生会支部　大阪府済生会吹田病院</t>
  </si>
  <si>
    <t>地方独立行政法人市立吹田市民病院</t>
  </si>
  <si>
    <t>社会福祉法人恩賜財団済生会支部大阪府済生会千里病院</t>
  </si>
  <si>
    <t>箕面市立病院</t>
  </si>
  <si>
    <t>独立行政法人国立病院機構大阪刀根山医療センター</t>
  </si>
  <si>
    <t>大阪医科薬科大学病院</t>
    <rPh sb="0" eb="2">
      <t>オオサカ</t>
    </rPh>
    <rPh sb="2" eb="4">
      <t>イカ</t>
    </rPh>
    <rPh sb="4" eb="6">
      <t>ヤッカ</t>
    </rPh>
    <rPh sb="6" eb="8">
      <t>ダイガク</t>
    </rPh>
    <rPh sb="8" eb="10">
      <t>ビョウイン</t>
    </rPh>
    <phoneticPr fontId="88"/>
  </si>
  <si>
    <t>社会医療法人愛仁会　高槻病院</t>
  </si>
  <si>
    <t>社会医療法人　仙養会　北摂総合病院</t>
  </si>
  <si>
    <t>日本赤十字社高槻赤十字病院</t>
  </si>
  <si>
    <t>医療法人東和会　第一東和会病院</t>
  </si>
  <si>
    <t>関西医科大学附属病院</t>
    <rPh sb="0" eb="2">
      <t>カンサイ</t>
    </rPh>
    <rPh sb="2" eb="4">
      <t>イカ</t>
    </rPh>
    <rPh sb="4" eb="6">
      <t>ダイガク</t>
    </rPh>
    <rPh sb="6" eb="8">
      <t>フゾク</t>
    </rPh>
    <rPh sb="8" eb="10">
      <t>ビョウイン</t>
    </rPh>
    <phoneticPr fontId="88"/>
  </si>
  <si>
    <t>松下記念病院</t>
  </si>
  <si>
    <t>関西医科大学総合医療センター</t>
  </si>
  <si>
    <t>社会医療法人美杉会　佐藤病院</t>
  </si>
  <si>
    <t>市立ひらかた病院</t>
    <rPh sb="0" eb="2">
      <t>シリツ</t>
    </rPh>
    <rPh sb="6" eb="8">
      <t>ビョウイン</t>
    </rPh>
    <phoneticPr fontId="88"/>
  </si>
  <si>
    <t>市立東大阪医療センター</t>
    <rPh sb="0" eb="7">
      <t>シリツヒガシオオサカイリョウ</t>
    </rPh>
    <phoneticPr fontId="88"/>
  </si>
  <si>
    <t>八尾市立病院</t>
    <rPh sb="0" eb="6">
      <t>ヤ</t>
    </rPh>
    <phoneticPr fontId="88"/>
  </si>
  <si>
    <t>医療法人徳洲会　八尾徳洲会総合病院</t>
  </si>
  <si>
    <t>若草第一病院</t>
    <rPh sb="0" eb="2">
      <t>ワカクサ</t>
    </rPh>
    <rPh sb="2" eb="4">
      <t>ダイイチ</t>
    </rPh>
    <rPh sb="4" eb="6">
      <t>ビョウイン</t>
    </rPh>
    <phoneticPr fontId="34"/>
  </si>
  <si>
    <t>医療法人　藤井会　石切生喜病院</t>
  </si>
  <si>
    <t>柏原市立柏原病院</t>
  </si>
  <si>
    <t>近畿大学病院</t>
    <rPh sb="0" eb="2">
      <t>キンキ</t>
    </rPh>
    <rPh sb="2" eb="4">
      <t>ダイガク</t>
    </rPh>
    <rPh sb="4" eb="6">
      <t>ビョウイン</t>
    </rPh>
    <phoneticPr fontId="34"/>
  </si>
  <si>
    <t>大阪南医療センター</t>
    <rPh sb="0" eb="9">
      <t>オオサk</t>
    </rPh>
    <phoneticPr fontId="34"/>
  </si>
  <si>
    <t>社会福祉法人恩賜財団大阪府済生会富田林病院</t>
  </si>
  <si>
    <t>医療法人宝生会　PL病院</t>
  </si>
  <si>
    <t>医療法人春秋会　城山病院</t>
  </si>
  <si>
    <t>医療法人徳洲会　松原徳洲会病院</t>
  </si>
  <si>
    <t>地方独立行政法人大阪府立病院機構　大阪はびきの医療センター</t>
  </si>
  <si>
    <t>大阪労災病院</t>
    <rPh sb="0" eb="6">
      <t>オオサk</t>
    </rPh>
    <phoneticPr fontId="88"/>
  </si>
  <si>
    <t>堺市立総合医療センター</t>
    <rPh sb="0" eb="11">
      <t>サカ</t>
    </rPh>
    <phoneticPr fontId="88"/>
  </si>
  <si>
    <t>社会医療法人生長会ベルランド総合病院</t>
  </si>
  <si>
    <t>社会医療法人同仁会　耳原総合病院</t>
  </si>
  <si>
    <t>独立行政法人国立病院機構　近畿中央呼吸器センター</t>
  </si>
  <si>
    <t>市立岸和田市民病院</t>
    <rPh sb="0" eb="9">
      <t>シリt</t>
    </rPh>
    <phoneticPr fontId="88"/>
  </si>
  <si>
    <t>和泉市立総合医療センター</t>
    <rPh sb="0" eb="8">
      <t>イズミシリツソウゴウイリョウ</t>
    </rPh>
    <phoneticPr fontId="34"/>
  </si>
  <si>
    <t>りんくう総合医療センター</t>
    <rPh sb="4" eb="6">
      <t>ソウゴウ</t>
    </rPh>
    <rPh sb="6" eb="8">
      <t>イリョウ</t>
    </rPh>
    <phoneticPr fontId="34"/>
  </si>
  <si>
    <t>市立貝塚病院</t>
  </si>
  <si>
    <t>岸和田徳洲会病院</t>
    <rPh sb="0" eb="3">
      <t>キシワダ</t>
    </rPh>
    <rPh sb="3" eb="6">
      <t>トクシュウカイ</t>
    </rPh>
    <rPh sb="6" eb="8">
      <t>ビョウイン</t>
    </rPh>
    <phoneticPr fontId="34"/>
  </si>
  <si>
    <t>大阪国際がんセンター</t>
    <rPh sb="0" eb="2">
      <t>オオサカ</t>
    </rPh>
    <rPh sb="2" eb="4">
      <t>コクサイ</t>
    </rPh>
    <phoneticPr fontId="88"/>
  </si>
  <si>
    <t>大阪公立大学医学部付属病院</t>
    <rPh sb="0" eb="2">
      <t>オオサカ</t>
    </rPh>
    <rPh sb="2" eb="4">
      <t>コウリツ</t>
    </rPh>
    <rPh sb="4" eb="6">
      <t>ダイガク</t>
    </rPh>
    <rPh sb="6" eb="8">
      <t>イガク</t>
    </rPh>
    <rPh sb="8" eb="9">
      <t>ブ</t>
    </rPh>
    <rPh sb="9" eb="11">
      <t>フゾク</t>
    </rPh>
    <rPh sb="11" eb="13">
      <t>ビョウイン</t>
    </rPh>
    <phoneticPr fontId="88"/>
  </si>
  <si>
    <t>大阪市立総合医療センター</t>
    <rPh sb="0" eb="12">
      <t>オオサk</t>
    </rPh>
    <phoneticPr fontId="88"/>
  </si>
  <si>
    <t>大阪赤十字病院</t>
    <rPh sb="0" eb="7">
      <t>オオサk</t>
    </rPh>
    <phoneticPr fontId="88"/>
  </si>
  <si>
    <t>大阪医療センター</t>
    <rPh sb="0" eb="8">
      <t>オオサk</t>
    </rPh>
    <phoneticPr fontId="88"/>
  </si>
  <si>
    <t>大阪急性期・総合医療センター</t>
    <rPh sb="0" eb="2">
      <t>オオサカ</t>
    </rPh>
    <rPh sb="2" eb="5">
      <t>キュウセイキ</t>
    </rPh>
    <rPh sb="6" eb="8">
      <t>ソウゴウ</t>
    </rPh>
    <rPh sb="8" eb="10">
      <t>イリョウ</t>
    </rPh>
    <phoneticPr fontId="88"/>
  </si>
  <si>
    <t>国家公務員共済組合連合会大手前病院</t>
  </si>
  <si>
    <t>関西電力病院</t>
  </si>
  <si>
    <t>公益財団法人田附興風会　医学研究所北野病院</t>
  </si>
  <si>
    <t>社会福祉法人恩賜財団済生会支部大阪府済生会中津病院</t>
  </si>
  <si>
    <t>社会福祉法人恩賜財団済生会支部大阪府済生会野江病院</t>
  </si>
  <si>
    <t>一般財団法人住友病院</t>
  </si>
  <si>
    <t>公益財団法人日本生命済生会日本生命病院</t>
  </si>
  <si>
    <t>宗教法人在日本南プレスビテリアンミッション淀川キリスト教病院</t>
  </si>
  <si>
    <t>社会医療法人愛仁会　千船病院</t>
  </si>
  <si>
    <t>独立行政法人地域医療機能推進機構大阪病院</t>
  </si>
  <si>
    <t>社会医療法人　きつこう会　多根総合病院</t>
  </si>
  <si>
    <t>社会医療法人景岳会　南大阪病院</t>
  </si>
  <si>
    <t>西日本旅客鉄道株式会社大阪鉄道病院</t>
  </si>
  <si>
    <t>医療法人橘会　東住吉森本病院</t>
  </si>
  <si>
    <t>十三市民病院</t>
    <rPh sb="0" eb="2">
      <t>ジュウソウ</t>
    </rPh>
    <rPh sb="2" eb="4">
      <t>シミン</t>
    </rPh>
    <rPh sb="4" eb="6">
      <t>ビョウイン</t>
    </rPh>
    <phoneticPr fontId="88"/>
  </si>
  <si>
    <t>診療実績とりまとめ</t>
    <rPh sb="0" eb="4">
      <t>シンリョウジッセキ</t>
    </rPh>
    <phoneticPr fontId="11"/>
  </si>
  <si>
    <r>
      <t>が</t>
    </r>
    <r>
      <rPr>
        <sz val="10"/>
        <color theme="1"/>
        <rFont val="ＭＳ Ｐゴシック"/>
        <family val="3"/>
        <charset val="128"/>
      </rPr>
      <t>ん患者の妊よう性の温存</t>
    </r>
    <r>
      <rPr>
        <sz val="10"/>
        <rFont val="ＭＳ Ｐゴシック"/>
        <family val="3"/>
        <charset val="128"/>
      </rPr>
      <t>に関する支援について、自施設もしくは連携施設への紹介で実施している場合に内容を記載してください。</t>
    </r>
    <rPh sb="5" eb="6">
      <t>ニン</t>
    </rPh>
    <rPh sb="8" eb="9">
      <t>セイ</t>
    </rPh>
    <rPh sb="10" eb="12">
      <t>オンゾン</t>
    </rPh>
    <phoneticPr fontId="11"/>
  </si>
  <si>
    <t>大阪府がん診療拠点病院等　現況報告書</t>
    <rPh sb="0" eb="3">
      <t>おおさかふ</t>
    </rPh>
    <rPh sb="11" eb="12">
      <t>など</t>
    </rPh>
    <phoneticPr fontId="11" type="Hiragana"/>
  </si>
  <si>
    <t>第三者の名称※該当なしの場合は、「-」を選択してください。</t>
    <rPh sb="0" eb="3">
      <t>ダイサンシャ</t>
    </rPh>
    <rPh sb="4" eb="6">
      <t>メイショウ</t>
    </rPh>
    <rPh sb="7" eb="9">
      <t>ガイトウ</t>
    </rPh>
    <rPh sb="12" eb="14">
      <t>バアイ</t>
    </rPh>
    <rPh sb="20" eb="22">
      <t>センタク</t>
    </rPh>
    <phoneticPr fontId="11"/>
  </si>
  <si>
    <t>直近で評価を受けたタイミング（YYYY/MM、例：202209）※該当なしの場合は、「-」と記載してください。</t>
    <rPh sb="0" eb="2">
      <t>チョッキン</t>
    </rPh>
    <rPh sb="3" eb="5">
      <t>ヒョウカ</t>
    </rPh>
    <rPh sb="6" eb="7">
      <t>ウ</t>
    </rPh>
    <rPh sb="46" eb="48">
      <t>キサイ</t>
    </rPh>
    <phoneticPr fontId="11"/>
  </si>
  <si>
    <t>2023年</t>
    <rPh sb="4" eb="5">
      <t>ネン</t>
    </rPh>
    <phoneticPr fontId="66"/>
  </si>
  <si>
    <t>別紙22</t>
    <rPh sb="0" eb="2">
      <t>ベッシ</t>
    </rPh>
    <phoneticPr fontId="11"/>
  </si>
  <si>
    <t>(７)各治療の状況について</t>
    <rPh sb="3" eb="6">
      <t>カクチリョウ</t>
    </rPh>
    <rPh sb="7" eb="9">
      <t>ジョウキョウ</t>
    </rPh>
    <phoneticPr fontId="11"/>
  </si>
  <si>
    <t>がんの治療に際する妊よう性温存目的で精子凍結を行った患者の人数</t>
    <rPh sb="20" eb="22">
      <t>とうけつ</t>
    </rPh>
    <phoneticPr fontId="11" type="Hiragana"/>
  </si>
  <si>
    <t>緩和ケアチームのメンバーと活動</t>
    <rPh sb="0" eb="2">
      <t>カンワ</t>
    </rPh>
    <rPh sb="13" eb="15">
      <t>カツドウ</t>
    </rPh>
    <phoneticPr fontId="11"/>
  </si>
  <si>
    <t>緩和ケアチームの活動頻度について記載してください。（○回／週（もしくは月、年）となるように入力してください。）</t>
    <rPh sb="0" eb="2">
      <t>カンワ</t>
    </rPh>
    <rPh sb="8" eb="10">
      <t>カツドウ</t>
    </rPh>
    <rPh sb="10" eb="12">
      <t>ヒンド</t>
    </rPh>
    <rPh sb="16" eb="18">
      <t>キサイ</t>
    </rPh>
    <rPh sb="27" eb="28">
      <t>カイ</t>
    </rPh>
    <rPh sb="29" eb="30">
      <t>シュウ</t>
    </rPh>
    <rPh sb="35" eb="36">
      <t>ゲツ</t>
    </rPh>
    <rPh sb="37" eb="38">
      <t>ネン</t>
    </rPh>
    <rPh sb="45" eb="47">
      <t>ニュウリョク</t>
    </rPh>
    <phoneticPr fontId="11"/>
  </si>
  <si>
    <t>カンファレンスの頻度</t>
    <rPh sb="8" eb="10">
      <t>ヒンド</t>
    </rPh>
    <phoneticPr fontId="11"/>
  </si>
  <si>
    <t>緩和ケアチームの活動内容について記載してください。</t>
    <rPh sb="0" eb="2">
      <t>カンワ</t>
    </rPh>
    <rPh sb="8" eb="10">
      <t>カツドウ</t>
    </rPh>
    <rPh sb="10" eb="12">
      <t>ナイヨウ</t>
    </rPh>
    <rPh sb="16" eb="18">
      <t>キサイ</t>
    </rPh>
    <phoneticPr fontId="11"/>
  </si>
  <si>
    <t>定期的な病棟ラウンド及びカンファレンスによる、依頼を受けていないがん患者も含めた苦痛の把握、適切な症状緩和に関する助言や指導等の方法や内容を記載してください。</t>
    <rPh sb="0" eb="3">
      <t>テイキテキ</t>
    </rPh>
    <rPh sb="4" eb="6">
      <t>ビョウトウ</t>
    </rPh>
    <rPh sb="10" eb="11">
      <t>オヨ</t>
    </rPh>
    <rPh sb="23" eb="25">
      <t>イライ</t>
    </rPh>
    <rPh sb="26" eb="27">
      <t>ウ</t>
    </rPh>
    <rPh sb="34" eb="36">
      <t>カンジャ</t>
    </rPh>
    <rPh sb="37" eb="38">
      <t>フク</t>
    </rPh>
    <rPh sb="40" eb="42">
      <t>クツウ</t>
    </rPh>
    <rPh sb="43" eb="45">
      <t>ハアク</t>
    </rPh>
    <rPh sb="46" eb="48">
      <t>テキセツ</t>
    </rPh>
    <rPh sb="49" eb="51">
      <t>ショウジョウ</t>
    </rPh>
    <rPh sb="51" eb="53">
      <t>カンワ</t>
    </rPh>
    <rPh sb="54" eb="55">
      <t>カン</t>
    </rPh>
    <rPh sb="57" eb="59">
      <t>ジョゲン</t>
    </rPh>
    <rPh sb="60" eb="62">
      <t>シドウ</t>
    </rPh>
    <rPh sb="62" eb="63">
      <t>トウ</t>
    </rPh>
    <rPh sb="64" eb="66">
      <t>ホウホウ</t>
    </rPh>
    <rPh sb="67" eb="69">
      <t>ナイヨウ</t>
    </rPh>
    <rPh sb="70" eb="72">
      <t>キサイ</t>
    </rPh>
    <phoneticPr fontId="11"/>
  </si>
  <si>
    <t>緩和ケアチームの看護師による、苦痛の把握の支援や専門的緩和ケアの提供に関する調整等、外来・病棟における看護業務の支援・強化の内容について記載してください。（記載例：看護師を含む院内の全スタッフに対する苦痛の把握や専門的緩和ケアに関する研修会を実施。病棟ラウンド時に各病棟の看護師に対し、苦痛の把握について指導。）</t>
    <rPh sb="0" eb="2">
      <t>カンワ</t>
    </rPh>
    <rPh sb="8" eb="11">
      <t>カンゴシ</t>
    </rPh>
    <rPh sb="15" eb="17">
      <t>クツウ</t>
    </rPh>
    <rPh sb="18" eb="20">
      <t>ハアク</t>
    </rPh>
    <rPh sb="21" eb="23">
      <t>シエン</t>
    </rPh>
    <rPh sb="24" eb="27">
      <t>センモンテキ</t>
    </rPh>
    <rPh sb="27" eb="29">
      <t>カンワ</t>
    </rPh>
    <rPh sb="32" eb="34">
      <t>テイキョウ</t>
    </rPh>
    <rPh sb="35" eb="36">
      <t>カン</t>
    </rPh>
    <rPh sb="38" eb="40">
      <t>チョウセイ</t>
    </rPh>
    <rPh sb="40" eb="41">
      <t>トウ</t>
    </rPh>
    <rPh sb="42" eb="44">
      <t>ガイライ</t>
    </rPh>
    <rPh sb="45" eb="47">
      <t>ビョウトウ</t>
    </rPh>
    <rPh sb="51" eb="53">
      <t>カンゴ</t>
    </rPh>
    <rPh sb="53" eb="55">
      <t>ギョウム</t>
    </rPh>
    <rPh sb="56" eb="58">
      <t>シエン</t>
    </rPh>
    <rPh sb="59" eb="61">
      <t>キョウカ</t>
    </rPh>
    <rPh sb="62" eb="64">
      <t>ナイヨウ</t>
    </rPh>
    <rPh sb="68" eb="70">
      <t>キサイ</t>
    </rPh>
    <rPh sb="78" eb="81">
      <t>キサイレイ</t>
    </rPh>
    <rPh sb="82" eb="85">
      <t>カンゴシ</t>
    </rPh>
    <rPh sb="86" eb="87">
      <t>フク</t>
    </rPh>
    <rPh sb="88" eb="90">
      <t>インナイ</t>
    </rPh>
    <rPh sb="91" eb="92">
      <t>ゼン</t>
    </rPh>
    <rPh sb="97" eb="98">
      <t>タイ</t>
    </rPh>
    <rPh sb="100" eb="102">
      <t>クツウ</t>
    </rPh>
    <rPh sb="103" eb="105">
      <t>ハアク</t>
    </rPh>
    <rPh sb="106" eb="109">
      <t>センモンテキ</t>
    </rPh>
    <rPh sb="109" eb="111">
      <t>カンワ</t>
    </rPh>
    <rPh sb="114" eb="115">
      <t>カン</t>
    </rPh>
    <rPh sb="117" eb="120">
      <t>ケンシュウカイ</t>
    </rPh>
    <rPh sb="121" eb="123">
      <t>ジッシ</t>
    </rPh>
    <rPh sb="124" eb="126">
      <t>ビョウトウ</t>
    </rPh>
    <rPh sb="130" eb="131">
      <t>ジ</t>
    </rPh>
    <rPh sb="132" eb="135">
      <t>カクビョウトウ</t>
    </rPh>
    <rPh sb="136" eb="139">
      <t>カンゴシ</t>
    </rPh>
    <rPh sb="140" eb="141">
      <t>タイ</t>
    </rPh>
    <rPh sb="143" eb="145">
      <t>クツウ</t>
    </rPh>
    <rPh sb="146" eb="148">
      <t>ハアク</t>
    </rPh>
    <rPh sb="152" eb="154">
      <t>シドウ</t>
    </rPh>
    <phoneticPr fontId="11"/>
  </si>
  <si>
    <t>↓どれかに専門／対応可としたときは公開</t>
    <rPh sb="7" eb="9">
      <t>タイオウ</t>
    </rPh>
    <rPh sb="17" eb="19">
      <t>コウカイ</t>
    </rPh>
    <phoneticPr fontId="66"/>
  </si>
  <si>
    <t>緩和ケアチームのメンバーと活動</t>
    <rPh sb="13" eb="15">
      <t>カツドウ</t>
    </rPh>
    <phoneticPr fontId="11"/>
  </si>
  <si>
    <t>注）常勤とは、原則として病院で定めた勤務時間の全てを勤務する者をいう。病院で定めた医師の１週間の勤務時間が、32時　
　　間未満の場合は、32時間以上勤務している者を常勤とし、その他は非常勤とする。</t>
    <rPh sb="2" eb="4">
      <t>ジョウキン</t>
    </rPh>
    <phoneticPr fontId="11"/>
  </si>
  <si>
    <t>肺がんについて専門的な知識及び技能を有する手術療法に携わる常勤の医師の人数</t>
    <phoneticPr fontId="11"/>
  </si>
  <si>
    <t>胃がんについて専門的な知識及び技能を有する手術療法に携わる常勤の医師の人数</t>
    <phoneticPr fontId="11"/>
  </si>
  <si>
    <t>肝がんについて専門的な知識及び技能を有する手術療法に携わる常勤の医師の人数</t>
    <phoneticPr fontId="11"/>
  </si>
  <si>
    <t>大腸がんについて専門的な知識及び技能を有する手術療法に携わる常勤の医師の人数</t>
    <phoneticPr fontId="11"/>
  </si>
  <si>
    <t>乳がんについて専門的な知識及び技能を有する手術療法に携わる常勤の医師の人数</t>
    <phoneticPr fontId="11"/>
  </si>
  <si>
    <t>１．指定区分</t>
    <rPh sb="2" eb="6">
      <t>シテイクブン</t>
    </rPh>
    <phoneticPr fontId="11"/>
  </si>
  <si>
    <t>●がん患者の妊よう性温存に関する連携協力体制</t>
    <rPh sb="3" eb="5">
      <t>カンジャ</t>
    </rPh>
    <rPh sb="6" eb="7">
      <t>ニン</t>
    </rPh>
    <rPh sb="9" eb="10">
      <t>セイ</t>
    </rPh>
    <rPh sb="10" eb="12">
      <t>オンゾン</t>
    </rPh>
    <rPh sb="13" eb="14">
      <t>カン</t>
    </rPh>
    <rPh sb="16" eb="18">
      <t>レンケイ</t>
    </rPh>
    <rPh sb="18" eb="20">
      <t>キョウリョク</t>
    </rPh>
    <rPh sb="20" eb="22">
      <t>タイセイ</t>
    </rPh>
    <phoneticPr fontId="11"/>
  </si>
  <si>
    <t>　②がん患者の妊よう性温存のための生殖医療</t>
    <rPh sb="4" eb="6">
      <t>カンジャ</t>
    </rPh>
    <rPh sb="11" eb="13">
      <t>オンゾン</t>
    </rPh>
    <rPh sb="17" eb="19">
      <t>セイショク</t>
    </rPh>
    <rPh sb="19" eb="21">
      <t>イリョウ</t>
    </rPh>
    <phoneticPr fontId="11"/>
  </si>
  <si>
    <t>　　　②-1がん患者の妊よう性温存のための生殖医療を専門とする自施設内の部門へ紹介した患者の人数</t>
    <rPh sb="31" eb="32">
      <t>ジ</t>
    </rPh>
    <rPh sb="34" eb="35">
      <t>ウチ</t>
    </rPh>
    <rPh sb="36" eb="38">
      <t>ブモン</t>
    </rPh>
    <phoneticPr fontId="11"/>
  </si>
  <si>
    <t>　　　②-2がん患者の妊よう性温存のための生殖医療を専門とする他施設へ紹介した患者の人数</t>
    <rPh sb="31" eb="32">
      <t>ホカ</t>
    </rPh>
    <phoneticPr fontId="11"/>
  </si>
  <si>
    <t>※肺がんについては、手術、放射線治療及び薬物療法のいずれかを自院で提供する場合は、集学的治療を提供できる体制を有するものとみなす。ただし、別紙３自施設で対応しないシートで、薬物療法、放射線療法のいずれかの診療内容が「〇」となっていることが必要です。</t>
    <rPh sb="1" eb="2">
      <t>ハイ</t>
    </rPh>
    <rPh sb="69" eb="71">
      <t>ベッシ</t>
    </rPh>
    <rPh sb="72" eb="75">
      <t>ジシセツ</t>
    </rPh>
    <rPh sb="76" eb="78">
      <t>タイオウ</t>
    </rPh>
    <rPh sb="86" eb="90">
      <t>ヤクブツリョウホウ</t>
    </rPh>
    <rPh sb="91" eb="96">
      <t>ホウシャセンリョウホウ</t>
    </rPh>
    <rPh sb="102" eb="104">
      <t>シンリョウ</t>
    </rPh>
    <rPh sb="104" eb="106">
      <t>ナイヨウ</t>
    </rPh>
    <phoneticPr fontId="11"/>
  </si>
  <si>
    <t>手術を要する肺がん患者は、連携する××病院に紹介している。
手術後の薬物療法については、自施設で対応している。</t>
    <rPh sb="0" eb="2">
      <t>シュジュツ</t>
    </rPh>
    <rPh sb="3" eb="4">
      <t>ヨウ</t>
    </rPh>
    <rPh sb="6" eb="7">
      <t>ハイ</t>
    </rPh>
    <rPh sb="9" eb="11">
      <t>カンジャ</t>
    </rPh>
    <rPh sb="13" eb="15">
      <t>レンケイ</t>
    </rPh>
    <rPh sb="19" eb="21">
      <t>ビョウイン</t>
    </rPh>
    <rPh sb="22" eb="24">
      <t>ショウカイ</t>
    </rPh>
    <rPh sb="30" eb="32">
      <t>シュジュツ</t>
    </rPh>
    <rPh sb="32" eb="33">
      <t>アト</t>
    </rPh>
    <rPh sb="34" eb="36">
      <t>ヤクブツ</t>
    </rPh>
    <rPh sb="36" eb="38">
      <t>リョウホウ</t>
    </rPh>
    <rPh sb="44" eb="45">
      <t>ジ</t>
    </rPh>
    <rPh sb="45" eb="47">
      <t>シセツ</t>
    </rPh>
    <rPh sb="48" eb="50">
      <t>タイオウ</t>
    </rPh>
    <phoneticPr fontId="11"/>
  </si>
  <si>
    <t>■がん相談支援センターの体制について
　※以下の１～９に該当する人数は必ず記載すること。その他の体制についてはそれぞれ記載すること。
　※専従・専任・その他については、当該の相談支援に携わる者が８割以上当該業務に従事している場合には専従、５割以　
　　 上８割未満の場合には専任、５割未満の場合にはその他としてください。</t>
    <phoneticPr fontId="11"/>
  </si>
  <si>
    <t>344又は348が"はい"の場合は要件区分がAになります。</t>
    <rPh sb="3" eb="4">
      <t>マタ</t>
    </rPh>
    <phoneticPr fontId="11"/>
  </si>
  <si>
    <t>348が"はい"の場合は要件区分がAになります。</t>
    <phoneticPr fontId="11"/>
  </si>
  <si>
    <t>344が"はい"の場合は要件区分がCになります。</t>
    <phoneticPr fontId="11"/>
  </si>
  <si>
    <t>※申請時点で、大阪府がん診療拠点病院等として指定を受けていない施設は、Ｇ６セルで「指定なし」を選択してください。</t>
    <rPh sb="1" eb="3">
      <t>しんせい</t>
    </rPh>
    <rPh sb="3" eb="5">
      <t>じてん</t>
    </rPh>
    <rPh sb="7" eb="8">
      <t>おお</t>
    </rPh>
    <rPh sb="31" eb="33">
      <t>しせつ</t>
    </rPh>
    <rPh sb="41" eb="43">
      <t>してい</t>
    </rPh>
    <phoneticPr fontId="11" type="Hiragana"/>
  </si>
  <si>
    <t>番号</t>
    <rPh sb="0" eb="2">
      <t>バンゴウ</t>
    </rPh>
    <phoneticPr fontId="11"/>
  </si>
  <si>
    <t>令和７年９月１日時点について記載</t>
    <phoneticPr fontId="11" type="Hiragana"/>
  </si>
  <si>
    <t>令和７年９月１日時点で指定を受けている類型を選択してください。</t>
    <phoneticPr fontId="11" type="Hiragana"/>
  </si>
  <si>
    <t>令和７年９月１日時点の状況</t>
    <rPh sb="0" eb="2">
      <t>レイワ</t>
    </rPh>
    <rPh sb="3" eb="4">
      <t>ネン</t>
    </rPh>
    <rPh sb="5" eb="6">
      <t>ガツ</t>
    </rPh>
    <rPh sb="7" eb="8">
      <t>ニチ</t>
    </rPh>
    <rPh sb="8" eb="10">
      <t>ジテン</t>
    </rPh>
    <rPh sb="11" eb="13">
      <t>ジョウキョウ</t>
    </rPh>
    <phoneticPr fontId="11"/>
  </si>
  <si>
    <t>令和７年９月１日時点</t>
    <phoneticPr fontId="11"/>
  </si>
  <si>
    <t>※様式4（機能別）の該当指定要件のAのうち満たしていない項目について、満たしていない項目とその理由と今後の見通し等について具体的に記載してください。
※令和７年９月２日以降に、要件の充足状況に変動があった場合には、別途、文書で大阪府へ届け出てください。
※右上について、最初は「不要」と表示されます。様式４（機能別）を記載後に、様式４（機能別）シートのA列（左端）で赤色に着色された番号を本シートB列の通し番号へ記入してください。</t>
    <rPh sb="50" eb="52">
      <t>コンゴ</t>
    </rPh>
    <rPh sb="53" eb="55">
      <t>ミトオ</t>
    </rPh>
    <rPh sb="56" eb="57">
      <t>トウ</t>
    </rPh>
    <rPh sb="61" eb="64">
      <t>グタイテキ</t>
    </rPh>
    <rPh sb="76" eb="78">
      <t>レイワ</t>
    </rPh>
    <rPh sb="79" eb="80">
      <t>ネン</t>
    </rPh>
    <rPh sb="81" eb="82">
      <t>ガツ</t>
    </rPh>
    <rPh sb="83" eb="84">
      <t>ニチ</t>
    </rPh>
    <rPh sb="84" eb="86">
      <t>イコウ</t>
    </rPh>
    <rPh sb="88" eb="90">
      <t>ヨウケン</t>
    </rPh>
    <rPh sb="91" eb="93">
      <t>ジュウソク</t>
    </rPh>
    <rPh sb="93" eb="95">
      <t>ジョウキョウ</t>
    </rPh>
    <rPh sb="96" eb="98">
      <t>ヘンドウ</t>
    </rPh>
    <rPh sb="102" eb="104">
      <t>バアイ</t>
    </rPh>
    <rPh sb="107" eb="109">
      <t>ベット</t>
    </rPh>
    <rPh sb="110" eb="112">
      <t>ブンショ</t>
    </rPh>
    <rPh sb="113" eb="116">
      <t>オオサカフ</t>
    </rPh>
    <rPh sb="117" eb="118">
      <t>トド</t>
    </rPh>
    <rPh sb="119" eb="120">
      <t>デ</t>
    </rPh>
    <rPh sb="150" eb="152">
      <t>ヨウシキ</t>
    </rPh>
    <rPh sb="154" eb="157">
      <t>キノウベツ</t>
    </rPh>
    <rPh sb="159" eb="161">
      <t>キサイ</t>
    </rPh>
    <rPh sb="161" eb="162">
      <t>アト</t>
    </rPh>
    <rPh sb="183" eb="185">
      <t>アカイロ</t>
    </rPh>
    <rPh sb="186" eb="188">
      <t>チャクショク</t>
    </rPh>
    <rPh sb="194" eb="195">
      <t>ホン</t>
    </rPh>
    <rPh sb="199" eb="200">
      <t>レツ</t>
    </rPh>
    <rPh sb="201" eb="202">
      <t>トオ</t>
    </rPh>
    <rPh sb="203" eb="205">
      <t>バンゴウ</t>
    </rPh>
    <phoneticPr fontId="11"/>
  </si>
  <si>
    <t>令和６年１月１日～令和６年12月31日</t>
    <phoneticPr fontId="66"/>
  </si>
  <si>
    <t>2024年</t>
    <rPh sb="4" eb="5">
      <t>ネン</t>
    </rPh>
    <phoneticPr fontId="66"/>
  </si>
  <si>
    <t>肺がん、胃がん、肝がん、大腸がん及び乳がんと、希少がんを含むそれ以外のがんの各がん種において、
■診断および初発例に対する各治療、再発例への治療について自施設の専門レベルを専門：◎、対応可：〇、他施設へ紹介：△で記入してください。
・専門（◎）：当該がんを特に専門とする医師がおり、周囲の施設から患者を積極的に集めている
・対応可（〇）：積極的に患者を集めるわけではないが、自施設で標準的な対応（診断・治療）が可能
・他施設へ紹介（△）：他の施設に紹介することで対応している
■診断あるいはいずれかの治療について、「専門◎」あるいは「対応可〇」と記載した場合は、2023年、2024年の治療開始数（院内がん登録の、症例区分20, 21, 30)を、
　大阪国際がんセンターにおいて計算し提供しますので記入不要です。その際には、より詳細な区分で集計します。
■備考には、手術・放射線・薬物療法以外で行っている治療や特に当該がん種に関する窓口などがあれば、記載して下さい。
■「臨床試験の実績の有無」については、過去5年間の臨床試験の参加実績の有無についてご記入ください（有・無）。
■ 特に明記されていないところでは、各臓器でリンパ腫を除く各部位のがんについてお答えください。
■通常初回治療として行われない治療については、記入不要です（グレー背景）。それ以外は全てご回答ください。</t>
    <rPh sb="326" eb="330">
      <t>オオサカコクサイ</t>
    </rPh>
    <phoneticPr fontId="66"/>
  </si>
  <si>
    <t>期間：令和６年１月１日～12月31日</t>
    <phoneticPr fontId="11"/>
  </si>
  <si>
    <t>令和６年１月１日～令和６年12月31日</t>
    <phoneticPr fontId="11"/>
  </si>
  <si>
    <t>・緊急緩和ケア病床の入院患者数（令和６年１月１日～令和６年12月31日）</t>
    <phoneticPr fontId="11"/>
  </si>
  <si>
    <t>・がんの難治性疼痛に対する神経ブロックの提供実施延べ人数（令和６年１月１日～令和６年12月31日）</t>
    <phoneticPr fontId="11"/>
  </si>
  <si>
    <t>　　　　　　　　　　   期間：令和６年１月１日～令和６年12月31日</t>
    <rPh sb="25" eb="27">
      <t>レイワ</t>
    </rPh>
    <rPh sb="28" eb="29">
      <t>ネン</t>
    </rPh>
    <phoneticPr fontId="11"/>
  </si>
  <si>
    <t>（期間：令和６年１月１日～12月31日）</t>
    <phoneticPr fontId="11"/>
  </si>
  <si>
    <t>令和６年１月１日～令和６年12月31日の期間の開催件数</t>
    <phoneticPr fontId="11"/>
  </si>
  <si>
    <t>■地域連携を推進するための、地域の役割分担に関する多施設合同会議の開催状況について記載してください。
（期間：令和６年1月1日～令和６年12月31日）
注1）地域連携を推進するための、地域の役割分担に関する多施設合同会議とは「地域全体のがん医療を推進するため地域医療を支える多施設かつ多職種の連携強化と顔の見える関係づくりを目的として、多職種の医療従事者・医療福祉従事者が一堂に会する場」とする。
注2）患者の退院支援カンファレンス等、患者個人の情報共有のために開催したカンファレンスは含まない。</t>
    <rPh sb="55" eb="57">
      <t>レイワ</t>
    </rPh>
    <phoneticPr fontId="11"/>
  </si>
  <si>
    <t>緩和ケア病棟の年間新入院患者数（令和６年１月１日～令和６年12月31日）</t>
    <phoneticPr fontId="11"/>
  </si>
  <si>
    <t>緩和ケア病棟の年間死亡患者数（令和６年１月１日～令和６年12月31日）</t>
    <phoneticPr fontId="11"/>
  </si>
  <si>
    <t>社会医療法人警和会　大阪けいさつ病院</t>
    <rPh sb="10" eb="12">
      <t>オオサカ</t>
    </rPh>
    <phoneticPr fontId="11"/>
  </si>
  <si>
    <t>令和８年４月１日以降指定を希望する区分</t>
    <phoneticPr fontId="11"/>
  </si>
  <si>
    <t>令和８年４月１日以降指定を希望する区分を選択してください。</t>
    <phoneticPr fontId="11" type="Hiragana"/>
  </si>
  <si>
    <t>回開催（期間：令和６年１月１日～令和６年12月31日）</t>
    <phoneticPr fontId="11" type="Hiragana"/>
  </si>
  <si>
    <t>（期間：令和６年１月１日～令和６年12月31日）</t>
    <phoneticPr fontId="11" type="Hiragana"/>
  </si>
  <si>
    <t>大腸がん・肺がん・胃がん・乳がん・前立腺がん・肝胆膵がんに関する悪性腫瘍の手術件数（令和６年１月１日～令和６年12月31日）</t>
    <rPh sb="0" eb="2">
      <t>ダイチョウ</t>
    </rPh>
    <rPh sb="13" eb="14">
      <t>ニュウ</t>
    </rPh>
    <rPh sb="17" eb="20">
      <t>ゼンリツセン</t>
    </rPh>
    <rPh sb="29" eb="30">
      <t>カン</t>
    </rPh>
    <rPh sb="39" eb="41">
      <t>ケンスウ</t>
    </rPh>
    <rPh sb="42" eb="44">
      <t>レイワ</t>
    </rPh>
    <rPh sb="45" eb="46">
      <t>ネン</t>
    </rPh>
    <rPh sb="47" eb="48">
      <t>ガツ</t>
    </rPh>
    <rPh sb="49" eb="50">
      <t>ニチ</t>
    </rPh>
    <rPh sb="57" eb="58">
      <t>ガツ</t>
    </rPh>
    <rPh sb="60" eb="61">
      <t>ニチ</t>
    </rPh>
    <phoneticPr fontId="11"/>
  </si>
  <si>
    <t>全てのがんを対象としたのべ患者数　（令和６年1月1日～令和６年12月31日の間に放射線治療を開始した患者数）</t>
    <phoneticPr fontId="11"/>
  </si>
  <si>
    <t>肺がん・胃がん・肝がん・大腸がん・乳がん・前立腺がん・胆膵がんを対象としたのべ患者数　（令和６年１月１日～令和６年12月31日の間に放射線治療を開始した患者数）</t>
    <rPh sb="8" eb="9">
      <t>カン</t>
    </rPh>
    <rPh sb="12" eb="14">
      <t>ダイチョウ</t>
    </rPh>
    <rPh sb="39" eb="41">
      <t>カンジャ</t>
    </rPh>
    <rPh sb="41" eb="42">
      <t>スウ</t>
    </rPh>
    <phoneticPr fontId="11"/>
  </si>
  <si>
    <t>緩和ケアチームに対する新規診療症例の状況（重複可）（令和６年1月1日～令和６年12月31日）</t>
    <phoneticPr fontId="11" type="Hiragana"/>
  </si>
  <si>
    <t>自施設で実施したがんの治療に際する妊よう性温存治療の状況（令和６年１月１日～令和６年12月31日）</t>
    <rPh sb="0" eb="1">
      <t>じ</t>
    </rPh>
    <rPh sb="1" eb="3">
      <t>しせつ</t>
    </rPh>
    <rPh sb="4" eb="6">
      <t>じっし</t>
    </rPh>
    <rPh sb="26" eb="28">
      <t>じょうきょう</t>
    </rPh>
    <rPh sb="34" eb="35">
      <t>がつ</t>
    </rPh>
    <rPh sb="36" eb="37">
      <t>にち</t>
    </rPh>
    <rPh sb="44" eb="45">
      <t>がつ</t>
    </rPh>
    <rPh sb="47" eb="48">
      <t>にち</t>
    </rPh>
    <phoneticPr fontId="11" type="Hiragana"/>
  </si>
  <si>
    <t>がん患者に対するB-010 診療情報提供書（II）の算定件数　（期間：令和６年１月１日～12月31日）※0件の場合は「0」と記載してください。（未入力チェックのため）</t>
    <rPh sb="2" eb="4">
      <t>カンジャ</t>
    </rPh>
    <rPh sb="5" eb="6">
      <t>タイ</t>
    </rPh>
    <rPh sb="14" eb="16">
      <t>シンリョウ</t>
    </rPh>
    <rPh sb="16" eb="18">
      <t>ジョウホウ</t>
    </rPh>
    <rPh sb="18" eb="20">
      <t>テイキョウ</t>
    </rPh>
    <rPh sb="20" eb="21">
      <t>ショ</t>
    </rPh>
    <rPh sb="26" eb="28">
      <t>サンテイ</t>
    </rPh>
    <rPh sb="28" eb="30">
      <t>ケンスウ</t>
    </rPh>
    <rPh sb="32" eb="34">
      <t>キカン</t>
    </rPh>
    <rPh sb="35" eb="37">
      <t>レイワ</t>
    </rPh>
    <rPh sb="38" eb="39">
      <t>ネン</t>
    </rPh>
    <rPh sb="40" eb="41">
      <t>ガツ</t>
    </rPh>
    <rPh sb="42" eb="43">
      <t>ニチ</t>
    </rPh>
    <rPh sb="46" eb="47">
      <t>ガツ</t>
    </rPh>
    <rPh sb="49" eb="50">
      <t>ニチ</t>
    </rPh>
    <rPh sb="53" eb="54">
      <t>ケン</t>
    </rPh>
    <rPh sb="55" eb="57">
      <t>バアイ</t>
    </rPh>
    <rPh sb="62" eb="64">
      <t>キサイ</t>
    </rPh>
    <rPh sb="72" eb="75">
      <t>ミニュウリョク</t>
    </rPh>
    <phoneticPr fontId="11"/>
  </si>
  <si>
    <t>以下の基準をそれぞれ満たしている。（期間：令和６年１月１日～12月31日）</t>
    <phoneticPr fontId="11"/>
  </si>
  <si>
    <t>令和７年９月１日時点で自施設に所属する初期臨床研修医の人数</t>
    <phoneticPr fontId="11"/>
  </si>
  <si>
    <t>令和６年１月１日～12月31日の開催回数</t>
    <rPh sb="0" eb="2">
      <t>レイワ</t>
    </rPh>
    <rPh sb="3" eb="4">
      <t>ネン</t>
    </rPh>
    <rPh sb="5" eb="6">
      <t>ガツ</t>
    </rPh>
    <rPh sb="7" eb="8">
      <t>ニチ</t>
    </rPh>
    <rPh sb="11" eb="12">
      <t>ガツ</t>
    </rPh>
    <rPh sb="14" eb="15">
      <t>ニチ</t>
    </rPh>
    <rPh sb="16" eb="18">
      <t>カイサイ</t>
    </rPh>
    <rPh sb="18" eb="20">
      <t>カイスウ</t>
    </rPh>
    <phoneticPr fontId="11"/>
  </si>
  <si>
    <t>令和６年１月１日～12月31日の期間に実施した研修のうち、代表的な内容を一つ記載してください。</t>
    <rPh sb="16" eb="18">
      <t>キカン</t>
    </rPh>
    <rPh sb="19" eb="21">
      <t>ジッシ</t>
    </rPh>
    <rPh sb="23" eb="25">
      <t>ケンシュウ</t>
    </rPh>
    <rPh sb="29" eb="31">
      <t>ダイヒョウ</t>
    </rPh>
    <rPh sb="31" eb="32">
      <t>テキ</t>
    </rPh>
    <rPh sb="33" eb="35">
      <t>ナイヨウ</t>
    </rPh>
    <rPh sb="36" eb="37">
      <t>ヒト</t>
    </rPh>
    <rPh sb="38" eb="40">
      <t>キサイ</t>
    </rPh>
    <phoneticPr fontId="11"/>
  </si>
  <si>
    <t>地域の定義としては少なくとも市民を含むこと。
令和６年１月１日～令和６年12月31日の期間の件数を記載してください。</t>
    <rPh sb="23" eb="25">
      <t>レイワ</t>
    </rPh>
    <rPh sb="26" eb="27">
      <t>ネン</t>
    </rPh>
    <rPh sb="28" eb="29">
      <t>ガツ</t>
    </rPh>
    <rPh sb="30" eb="31">
      <t>ニチ</t>
    </rPh>
    <rPh sb="32" eb="34">
      <t>レイワ</t>
    </rPh>
    <rPh sb="35" eb="36">
      <t>ネン</t>
    </rPh>
    <rPh sb="38" eb="39">
      <t>ガツ</t>
    </rPh>
    <rPh sb="41" eb="42">
      <t>ニチ</t>
    </rPh>
    <rPh sb="43" eb="45">
      <t>キカン</t>
    </rPh>
    <rPh sb="46" eb="48">
      <t>ケンスウ</t>
    </rPh>
    <rPh sb="49" eb="51">
      <t>キサイ</t>
    </rPh>
    <phoneticPr fontId="11"/>
  </si>
  <si>
    <t>令和７年９月１日時点で満たせていない要件
(通し番号を入力すれば、自動入力されます。)</t>
    <rPh sb="0" eb="2">
      <t>レイワ</t>
    </rPh>
    <rPh sb="3" eb="4">
      <t>ネン</t>
    </rPh>
    <rPh sb="5" eb="6">
      <t>ガツ</t>
    </rPh>
    <rPh sb="7" eb="8">
      <t>ニチ</t>
    </rPh>
    <rPh sb="8" eb="10">
      <t>ジテン</t>
    </rPh>
    <rPh sb="11" eb="12">
      <t>ミ</t>
    </rPh>
    <rPh sb="18" eb="20">
      <t>ヨウケン</t>
    </rPh>
    <rPh sb="22" eb="23">
      <t>トオ</t>
    </rPh>
    <rPh sb="24" eb="26">
      <t>バンゴウ</t>
    </rPh>
    <rPh sb="27" eb="29">
      <t>ニュウリョク</t>
    </rPh>
    <rPh sb="33" eb="35">
      <t>ジドウ</t>
    </rPh>
    <rPh sb="35" eb="37">
      <t>ニュウリョク</t>
    </rPh>
    <phoneticPr fontId="11"/>
  </si>
  <si>
    <t>令和７年９月１日時点では専任の医師は配置できていない（兼任で配置している）。</t>
    <rPh sb="3" eb="4">
      <t>ネン</t>
    </rPh>
    <phoneticPr fontId="11"/>
  </si>
  <si>
    <t>令和８年２月１日段階での整備を行う予定である。</t>
    <rPh sb="0" eb="2">
      <t>レイワ</t>
    </rPh>
    <rPh sb="3" eb="4">
      <t>ネン</t>
    </rPh>
    <rPh sb="5" eb="6">
      <t>ガツ</t>
    </rPh>
    <rPh sb="7" eb="8">
      <t>ニチ</t>
    </rPh>
    <rPh sb="8" eb="10">
      <t>ダンカイ</t>
    </rPh>
    <rPh sb="12" eb="14">
      <t>セイビ</t>
    </rPh>
    <rPh sb="15" eb="16">
      <t>オコナ</t>
    </rPh>
    <rPh sb="17" eb="19">
      <t>ヨテイ</t>
    </rPh>
    <phoneticPr fontId="11"/>
  </si>
  <si>
    <t>開催回数
（令和６年1月1日～令和６年12月31日）</t>
    <rPh sb="0" eb="2">
      <t>カイサイ</t>
    </rPh>
    <rPh sb="2" eb="4">
      <t>カイスウ</t>
    </rPh>
    <rPh sb="6" eb="8">
      <t>レイワ</t>
    </rPh>
    <phoneticPr fontId="11"/>
  </si>
  <si>
    <t>病床数</t>
    <rPh sb="0" eb="3">
      <t>ビョウショウスウ</t>
    </rPh>
    <phoneticPr fontId="11"/>
  </si>
  <si>
    <t>泉大津急性期メディカルセンター</t>
    <phoneticPr fontId="11"/>
  </si>
  <si>
    <t>※１. 例えば、同一患者が当月中にい２回入院した場合は２件とすること。入院した患者がその日のうちに退院あるいは死亡した場合も１日として計上する。</t>
    <rPh sb="4" eb="5">
      <t>タト</t>
    </rPh>
    <rPh sb="8" eb="10">
      <t>ドウイツ</t>
    </rPh>
    <rPh sb="10" eb="12">
      <t>カンジャ</t>
    </rPh>
    <rPh sb="13" eb="16">
      <t>トウゲツチュウ</t>
    </rPh>
    <rPh sb="19" eb="20">
      <t>カイ</t>
    </rPh>
    <rPh sb="20" eb="22">
      <t>ニュウイン</t>
    </rPh>
    <rPh sb="24" eb="26">
      <t>バアイ</t>
    </rPh>
    <rPh sb="28" eb="29">
      <t>ケン</t>
    </rPh>
    <rPh sb="35" eb="37">
      <t>ニュウイン</t>
    </rPh>
    <rPh sb="39" eb="41">
      <t>カンジャ</t>
    </rPh>
    <rPh sb="44" eb="45">
      <t>ヒ</t>
    </rPh>
    <rPh sb="49" eb="51">
      <t>タイイン</t>
    </rPh>
    <rPh sb="55" eb="57">
      <t>シボウ</t>
    </rPh>
    <rPh sb="59" eb="61">
      <t>バアイ</t>
    </rPh>
    <rPh sb="63" eb="64">
      <t>ニチ</t>
    </rPh>
    <rPh sb="67" eb="69">
      <t>ケイジョウ</t>
    </rPh>
    <phoneticPr fontId="11"/>
  </si>
  <si>
    <t>※２．病院の推計退院患者数（患者所在地）が「０」となる場合、推計退院病院数（施設住所地）を使用すること。</t>
    <rPh sb="3" eb="5">
      <t>ビョウイン</t>
    </rPh>
    <rPh sb="6" eb="8">
      <t>スイケイ</t>
    </rPh>
    <rPh sb="8" eb="10">
      <t>タイイン</t>
    </rPh>
    <rPh sb="10" eb="12">
      <t>カンジャ</t>
    </rPh>
    <rPh sb="12" eb="13">
      <t>スウ</t>
    </rPh>
    <rPh sb="14" eb="16">
      <t>カンジャ</t>
    </rPh>
    <rPh sb="16" eb="19">
      <t>ショザイチ</t>
    </rPh>
    <rPh sb="27" eb="29">
      <t>バアイ</t>
    </rPh>
    <rPh sb="30" eb="32">
      <t>スイケイ</t>
    </rPh>
    <rPh sb="32" eb="34">
      <t>タイイン</t>
    </rPh>
    <rPh sb="34" eb="36">
      <t>ビョウイン</t>
    </rPh>
    <rPh sb="36" eb="37">
      <t>スウ</t>
    </rPh>
    <rPh sb="38" eb="40">
      <t>シセツ</t>
    </rPh>
    <rPh sb="40" eb="42">
      <t>ジュウショ</t>
    </rPh>
    <rPh sb="42" eb="43">
      <t>チ</t>
    </rPh>
    <rPh sb="45" eb="47">
      <t>シヨウ</t>
    </rPh>
    <phoneticPr fontId="11"/>
  </si>
  <si>
    <t>※３. 患者調査「病院の推計退院患者数（患者住所地※1）、二次医療圏×傷病分類別）」のリンクについては、下記をご参照ください。</t>
    <phoneticPr fontId="11"/>
  </si>
  <si>
    <t>患者調査 / 令和５年患者調査 /病院の推計退院患者数（患者住所地），二次医療圏 × 傷病分類別</t>
  </si>
  <si>
    <t>年間入院患者延べ人数※１</t>
    <rPh sb="0" eb="2">
      <t>ネンカン</t>
    </rPh>
    <rPh sb="2" eb="4">
      <t>ニュウイン</t>
    </rPh>
    <rPh sb="4" eb="6">
      <t>カンジャ</t>
    </rPh>
    <rPh sb="6" eb="7">
      <t>ノ</t>
    </rPh>
    <rPh sb="8" eb="9">
      <t>ヒト</t>
    </rPh>
    <rPh sb="9" eb="10">
      <t>スウ</t>
    </rPh>
    <phoneticPr fontId="11"/>
  </si>
  <si>
    <t>年間入院がん患者延べ人数※２</t>
    <rPh sb="10" eb="11">
      <t>ひと</t>
    </rPh>
    <phoneticPr fontId="11" type="Hiragana"/>
  </si>
  <si>
    <t>※1 延べ人数とは、１日ごとの入院患者数を合計したものであり、同一人物が複数日入院している場合はその日数分を計上する。
　　（例１：１人が10日間入院した場合は、「10」として計上）
※2 がん患者数等は、がんを主たる病名に確定診断されたものについて計上すること。
※3 年間外来がん患者延べ人数は、当年の新来、再来がん患者及び往診、巡回診療、健康診断、人間ドック等を行い、診療録の作成または記載の追加を行った場合、それぞれの外来患者数として計上する。</t>
    <rPh sb="3" eb="4">
      <t>の</t>
    </rPh>
    <rPh sb="5" eb="7">
      <t>にんずう</t>
    </rPh>
    <rPh sb="11" eb="12">
      <t>にち</t>
    </rPh>
    <rPh sb="15" eb="17">
      <t>にゅういん</t>
    </rPh>
    <rPh sb="17" eb="20">
      <t>かんじゃすう</t>
    </rPh>
    <rPh sb="21" eb="23">
      <t>ごうけい</t>
    </rPh>
    <rPh sb="31" eb="33">
      <t>どういつ</t>
    </rPh>
    <rPh sb="36" eb="38">
      <t>ふくすう</t>
    </rPh>
    <rPh sb="38" eb="39">
      <t>にち</t>
    </rPh>
    <rPh sb="39" eb="41">
      <t>にゅういん</t>
    </rPh>
    <rPh sb="45" eb="47">
      <t>ばあい</t>
    </rPh>
    <rPh sb="50" eb="52">
      <t>にっすう</t>
    </rPh>
    <rPh sb="52" eb="53">
      <t>ぶん</t>
    </rPh>
    <rPh sb="54" eb="56">
      <t>けいじょう</t>
    </rPh>
    <rPh sb="63" eb="64">
      <t>れい</t>
    </rPh>
    <rPh sb="67" eb="68">
      <t>にん</t>
    </rPh>
    <rPh sb="71" eb="72">
      <t>にち</t>
    </rPh>
    <rPh sb="72" eb="73">
      <t>かん</t>
    </rPh>
    <rPh sb="73" eb="75">
      <t>にゅういん</t>
    </rPh>
    <rPh sb="77" eb="79">
      <t>ばあい</t>
    </rPh>
    <rPh sb="88" eb="90">
      <t>けいじょう</t>
    </rPh>
    <rPh sb="146" eb="147">
      <t>にん</t>
    </rPh>
    <rPh sb="205" eb="207">
      <t>ばあい</t>
    </rPh>
    <rPh sb="213" eb="215">
      <t>がいらい</t>
    </rPh>
    <rPh sb="215" eb="217">
      <t>かんじゃ</t>
    </rPh>
    <rPh sb="217" eb="218">
      <t>すう</t>
    </rPh>
    <rPh sb="221" eb="223">
      <t>けいじょう</t>
    </rPh>
    <phoneticPr fontId="11" type="Hiragana"/>
  </si>
  <si>
    <t>計上方法：経口、静注または皮下注射による全身投与を対象とする。ただし内分泌療法単独の場合は含めない。なお、患者数については1レジメンあたりを1人として計上する。
※レジメンとは、一定期間に計画的に行われる薬物療法の組み合わせ・スケジュールを指します。例えば、セカンドラインまで施行した場合、患者数は２となります。</t>
    <phoneticPr fontId="11"/>
  </si>
  <si>
    <t>■「前年度診療実績シート」における自施設の番号を「A9」セルに入力してください。※「A9」セルに入力することでＢ列以降は
　 自動算出されます。
■黄色着色としている「BH8」セル及び「BJ8」セルには、「追加様式１（地域連携）シート」の「D10」セル及び「I10」セルの値を入
　 力してください。また、「AL8」セルには、「追加様式２（放射線治 療延べ患者数）シート」の「F8」セルの値を入力してください。
■本シートの内容は、各施設の情報をとりまとめた上で、府HPで公表します。</t>
    <rPh sb="2" eb="5">
      <t>ゼンネンド</t>
    </rPh>
    <rPh sb="5" eb="9">
      <t>シンリョウジッセキ</t>
    </rPh>
    <rPh sb="17" eb="20">
      <t>ジシセツ</t>
    </rPh>
    <rPh sb="21" eb="23">
      <t>バンゴウ</t>
    </rPh>
    <rPh sb="31" eb="33">
      <t>ニュウリョク</t>
    </rPh>
    <rPh sb="48" eb="50">
      <t>ニュウリョク</t>
    </rPh>
    <rPh sb="56" eb="57">
      <t>レツ</t>
    </rPh>
    <rPh sb="57" eb="59">
      <t>イコウ</t>
    </rPh>
    <rPh sb="63" eb="65">
      <t>ジドウ</t>
    </rPh>
    <rPh sb="65" eb="67">
      <t>サンシュツ</t>
    </rPh>
    <rPh sb="74" eb="76">
      <t>キイロ</t>
    </rPh>
    <rPh sb="76" eb="78">
      <t>チャクショク</t>
    </rPh>
    <rPh sb="90" eb="91">
      <t>オヨ</t>
    </rPh>
    <rPh sb="109" eb="113">
      <t>チイキレンケイ</t>
    </rPh>
    <rPh sb="126" eb="127">
      <t>オヨ</t>
    </rPh>
    <rPh sb="164" eb="168">
      <t>ツイカヨウシキ</t>
    </rPh>
    <rPh sb="194" eb="195">
      <t>アタイ</t>
    </rPh>
    <rPh sb="196" eb="198">
      <t>ニュウリョク</t>
    </rPh>
    <rPh sb="207" eb="208">
      <t>ホン</t>
    </rPh>
    <rPh sb="212" eb="214">
      <t>ナイヨウ</t>
    </rPh>
    <rPh sb="216" eb="217">
      <t>カク</t>
    </rPh>
    <rPh sb="217" eb="219">
      <t>シセツ</t>
    </rPh>
    <rPh sb="220" eb="222">
      <t>ジョウホウ</t>
    </rPh>
    <rPh sb="229" eb="230">
      <t>ウエ</t>
    </rPh>
    <rPh sb="232" eb="233">
      <t>フ</t>
    </rPh>
    <rPh sb="236" eb="238">
      <t>コウヒョウ</t>
    </rPh>
    <phoneticPr fontId="11"/>
  </si>
  <si>
    <t>はい</t>
  </si>
  <si>
    <t>いいえ</t>
  </si>
  <si>
    <t>なし</t>
    <phoneticPr fontId="11"/>
  </si>
  <si>
    <t>臨床治験センター</t>
    <rPh sb="0" eb="4">
      <t>リンショウチケン</t>
    </rPh>
    <phoneticPr fontId="11"/>
  </si>
  <si>
    <t>当院で実施している癌を対象とした臨床研究（ページ最下部）</t>
    <rPh sb="0" eb="2">
      <t>トウイン</t>
    </rPh>
    <rPh sb="3" eb="5">
      <t>ジッシ</t>
    </rPh>
    <rPh sb="9" eb="10">
      <t>ガン</t>
    </rPh>
    <rPh sb="11" eb="13">
      <t>タイショウ</t>
    </rPh>
    <rPh sb="16" eb="20">
      <t>リンショウケンキュウ</t>
    </rPh>
    <rPh sb="24" eb="27">
      <t>サイカブ</t>
    </rPh>
    <phoneticPr fontId="11"/>
  </si>
  <si>
    <t>072-445-9915</t>
  </si>
  <si>
    <t>実施中の治験一覧</t>
    <rPh sb="0" eb="3">
      <t>ジッシチュウ</t>
    </rPh>
    <rPh sb="4" eb="8">
      <t>チケンイチラン</t>
    </rPh>
    <phoneticPr fontId="11"/>
  </si>
  <si>
    <t>あり</t>
  </si>
  <si>
    <t>無</t>
  </si>
  <si>
    <t>大阪府</t>
  </si>
  <si>
    <t>医療法人徳洲会　岸和田徳洲会病院</t>
    <rPh sb="0" eb="4">
      <t>イリョウホウジン</t>
    </rPh>
    <rPh sb="4" eb="7">
      <t>トクシュウカイ</t>
    </rPh>
    <rPh sb="8" eb="11">
      <t>キシワダ</t>
    </rPh>
    <rPh sb="11" eb="14">
      <t>トクシュウカイ</t>
    </rPh>
    <rPh sb="14" eb="16">
      <t>ビョウイン</t>
    </rPh>
    <phoneticPr fontId="11"/>
  </si>
  <si>
    <t>いりょうほうじんとくしゅうかい　きしわだとくしゅうかいびょういん</t>
    <phoneticPr fontId="11" type="Hiragana"/>
  </si>
  <si>
    <t>596-0004</t>
    <phoneticPr fontId="11" type="Hiragana"/>
  </si>
  <si>
    <t>岸和田市加守町4丁目27-1</t>
    <rPh sb="0" eb="4">
      <t>きしわだし</t>
    </rPh>
    <rPh sb="4" eb="7">
      <t>かもりちょう</t>
    </rPh>
    <rPh sb="8" eb="10">
      <t>ちょうめ</t>
    </rPh>
    <phoneticPr fontId="11" type="Hiragana"/>
  </si>
  <si>
    <t>072-445-9915</t>
    <phoneticPr fontId="11" type="Hiragana"/>
  </si>
  <si>
    <t>JCI</t>
  </si>
  <si>
    <t>グループ病院　　大阪ブロック　相互評価</t>
    <rPh sb="4" eb="6">
      <t>ビョウイン</t>
    </rPh>
    <rPh sb="8" eb="10">
      <t>オオサカ</t>
    </rPh>
    <rPh sb="15" eb="17">
      <t>ソウゴ</t>
    </rPh>
    <rPh sb="17" eb="19">
      <t>ヒョウカ</t>
    </rPh>
    <phoneticPr fontId="11"/>
  </si>
  <si>
    <t>地域連携加算　相互評価　「市立貝塚病院」</t>
    <rPh sb="0" eb="2">
      <t>チイキ</t>
    </rPh>
    <rPh sb="2" eb="4">
      <t>レンケイ</t>
    </rPh>
    <rPh sb="4" eb="6">
      <t>カサン</t>
    </rPh>
    <rPh sb="7" eb="9">
      <t>ソウゴ</t>
    </rPh>
    <rPh sb="9" eb="11">
      <t>ヒョウカ</t>
    </rPh>
    <rPh sb="13" eb="15">
      <t>シリツ</t>
    </rPh>
    <rPh sb="15" eb="19">
      <t>カイヅカビョウイン</t>
    </rPh>
    <phoneticPr fontId="11"/>
  </si>
  <si>
    <t>2025年1月30日・31日</t>
    <rPh sb="4" eb="5">
      <t>ネン</t>
    </rPh>
    <rPh sb="6" eb="7">
      <t>ガツ</t>
    </rPh>
    <rPh sb="9" eb="10">
      <t>ヒ</t>
    </rPh>
    <rPh sb="13" eb="14">
      <t>ヒ</t>
    </rPh>
    <phoneticPr fontId="11"/>
  </si>
  <si>
    <t>常勤</t>
  </si>
  <si>
    <t>専任（5割以上8割未満）</t>
  </si>
  <si>
    <t>医療事故・紛争対応人材養成講座</t>
    <rPh sb="0" eb="4">
      <t>イリョウジコ</t>
    </rPh>
    <rPh sb="5" eb="7">
      <t>フンソウ</t>
    </rPh>
    <rPh sb="7" eb="9">
      <t>タイオウ</t>
    </rPh>
    <rPh sb="9" eb="11">
      <t>ジンザイ</t>
    </rPh>
    <rPh sb="11" eb="13">
      <t>ヨウセイ</t>
    </rPh>
    <rPh sb="13" eb="15">
      <t>コウザ</t>
    </rPh>
    <phoneticPr fontId="11"/>
  </si>
  <si>
    <t>日本病院協会</t>
    <rPh sb="0" eb="4">
      <t>ニホンビョウイン</t>
    </rPh>
    <rPh sb="4" eb="6">
      <t>キョウカイ</t>
    </rPh>
    <phoneticPr fontId="11"/>
  </si>
  <si>
    <t>平成23年</t>
    <rPh sb="0" eb="2">
      <t>ヘイセイ</t>
    </rPh>
    <rPh sb="4" eb="5">
      <t>ネン</t>
    </rPh>
    <phoneticPr fontId="11"/>
  </si>
  <si>
    <t>専従（8割以上）</t>
  </si>
  <si>
    <t>医療安全管理者養成研修
医療対話推進者養成研修</t>
    <rPh sb="0" eb="2">
      <t>イリョウ</t>
    </rPh>
    <rPh sb="2" eb="4">
      <t>アンゼン</t>
    </rPh>
    <rPh sb="4" eb="7">
      <t>カンリシャ</t>
    </rPh>
    <rPh sb="7" eb="9">
      <t>ヨウセイ</t>
    </rPh>
    <rPh sb="9" eb="11">
      <t>ケンシュウ</t>
    </rPh>
    <rPh sb="12" eb="14">
      <t>イリョウ</t>
    </rPh>
    <rPh sb="14" eb="16">
      <t>タイワ</t>
    </rPh>
    <rPh sb="16" eb="18">
      <t>スイシン</t>
    </rPh>
    <rPh sb="18" eb="19">
      <t>シャ</t>
    </rPh>
    <rPh sb="19" eb="21">
      <t>ヨウセイ</t>
    </rPh>
    <rPh sb="21" eb="23">
      <t>ケンシュウ</t>
    </rPh>
    <phoneticPr fontId="11"/>
  </si>
  <si>
    <t>徳洲会グループ</t>
    <rPh sb="0" eb="3">
      <t>トクシュウカイ</t>
    </rPh>
    <phoneticPr fontId="11"/>
  </si>
  <si>
    <t>平成29年
令和1年</t>
    <rPh sb="0" eb="2">
      <t>ヘイセイ</t>
    </rPh>
    <rPh sb="4" eb="5">
      <t>ネン</t>
    </rPh>
    <rPh sb="6" eb="8">
      <t>レイワ</t>
    </rPh>
    <rPh sb="9" eb="10">
      <t>ネン</t>
    </rPh>
    <phoneticPr fontId="11"/>
  </si>
  <si>
    <t>薬剤師</t>
  </si>
  <si>
    <t>医療安全管理者養成研修</t>
    <rPh sb="0" eb="2">
      <t>イリョウ</t>
    </rPh>
    <rPh sb="2" eb="4">
      <t>アンゼン</t>
    </rPh>
    <rPh sb="4" eb="7">
      <t>カンリシャ</t>
    </rPh>
    <rPh sb="7" eb="9">
      <t>ヨウセイ</t>
    </rPh>
    <rPh sb="9" eb="11">
      <t>ケンシュウ</t>
    </rPh>
    <phoneticPr fontId="11"/>
  </si>
  <si>
    <t>令和4年</t>
    <rPh sb="0" eb="2">
      <t>レイワ</t>
    </rPh>
    <rPh sb="3" eb="4">
      <t>ネン</t>
    </rPh>
    <phoneticPr fontId="11"/>
  </si>
  <si>
    <t>令和1年</t>
    <rPh sb="0" eb="2">
      <t>レイワ</t>
    </rPh>
    <rPh sb="3" eb="4">
      <t>ネン</t>
    </rPh>
    <phoneticPr fontId="11"/>
  </si>
  <si>
    <t>令和5年</t>
    <rPh sb="0" eb="2">
      <t>レイワ</t>
    </rPh>
    <rPh sb="3" eb="4">
      <t>ネン</t>
    </rPh>
    <phoneticPr fontId="11"/>
  </si>
  <si>
    <t>平成29年</t>
    <rPh sb="0" eb="2">
      <t>ヘイセイ</t>
    </rPh>
    <rPh sb="4" eb="5">
      <t>ネン</t>
    </rPh>
    <phoneticPr fontId="11"/>
  </si>
  <si>
    <t>令和2年</t>
    <rPh sb="0" eb="2">
      <t>レイワ</t>
    </rPh>
    <rPh sb="3" eb="4">
      <t>ネン</t>
    </rPh>
    <phoneticPr fontId="11"/>
  </si>
  <si>
    <t>ハローワークへの紹介、連携</t>
    <rPh sb="8" eb="10">
      <t>ショウカイ</t>
    </rPh>
    <rPh sb="11" eb="13">
      <t>レンケイ</t>
    </rPh>
    <phoneticPr fontId="11"/>
  </si>
  <si>
    <t>6ヶ月に1回
年2回</t>
    <rPh sb="2" eb="3">
      <t>ゲツ</t>
    </rPh>
    <rPh sb="5" eb="6">
      <t>カイ</t>
    </rPh>
    <rPh sb="7" eb="8">
      <t>ネン</t>
    </rPh>
    <rPh sb="9" eb="10">
      <t>カイ</t>
    </rPh>
    <phoneticPr fontId="11"/>
  </si>
  <si>
    <t>地域連携推進</t>
    <rPh sb="0" eb="4">
      <t>チイキレンケイ</t>
    </rPh>
    <rPh sb="4" eb="6">
      <t>スイシン</t>
    </rPh>
    <phoneticPr fontId="11"/>
  </si>
  <si>
    <t>がん地域連携</t>
    <rPh sb="2" eb="6">
      <t>チイキレンケイ</t>
    </rPh>
    <phoneticPr fontId="11"/>
  </si>
  <si>
    <t>緩和ケア</t>
    <rPh sb="0" eb="2">
      <t>カンワ</t>
    </rPh>
    <phoneticPr fontId="11"/>
  </si>
  <si>
    <t>大阪府がん診療連携協議会</t>
    <rPh sb="0" eb="3">
      <t>オオサカフ</t>
    </rPh>
    <rPh sb="5" eb="9">
      <t>シンリョウレンケイ</t>
    </rPh>
    <rPh sb="9" eb="12">
      <t>キョウギカイ</t>
    </rPh>
    <phoneticPr fontId="11"/>
  </si>
  <si>
    <t>泉州がん診療連携(ﾈｯﾄﾜｰｸ)協議会</t>
    <rPh sb="0" eb="2">
      <t>センシュウ</t>
    </rPh>
    <rPh sb="4" eb="8">
      <t>シンリョウレンケイ</t>
    </rPh>
    <rPh sb="16" eb="19">
      <t>キョウギカイ</t>
    </rPh>
    <phoneticPr fontId="11"/>
  </si>
  <si>
    <t>看護師(院内)</t>
  </si>
  <si>
    <t>歯科衛生士(院内)</t>
  </si>
  <si>
    <t>院内の歯科医師と連携体制を構築</t>
  </si>
  <si>
    <t>(2)(3）院内でコンサルトにて連携体制を構築している。
(4)(5）各チームで多職種カンファを行い連携体制を構築している。</t>
    <rPh sb="6" eb="8">
      <t>インナイ</t>
    </rPh>
    <rPh sb="16" eb="20">
      <t>レンケイタイセイ</t>
    </rPh>
    <rPh sb="21" eb="23">
      <t>コウチク</t>
    </rPh>
    <rPh sb="35" eb="36">
      <t>カク</t>
    </rPh>
    <rPh sb="40" eb="43">
      <t>タショクシュ</t>
    </rPh>
    <rPh sb="48" eb="49">
      <t>オコナ</t>
    </rPh>
    <rPh sb="50" eb="54">
      <t>レンケイタイセイ</t>
    </rPh>
    <rPh sb="55" eb="57">
      <t>コウチク</t>
    </rPh>
    <phoneticPr fontId="11"/>
  </si>
  <si>
    <t>072-445-9915</t>
    <phoneticPr fontId="11"/>
  </si>
  <si>
    <t>072-445-9791</t>
    <phoneticPr fontId="11" type="Hiragana"/>
  </si>
  <si>
    <t>kishiwada-soumu@tokushukai.jp</t>
    <phoneticPr fontId="11" type="Hiragana"/>
  </si>
  <si>
    <t>https://kishiwada.tokushukai.or.jp</t>
  </si>
  <si>
    <t>泉州</t>
  </si>
  <si>
    <t>可</t>
  </si>
  <si>
    <t>診療心理士</t>
    <rPh sb="0" eb="5">
      <t>シンリョウシンリシ</t>
    </rPh>
    <phoneticPr fontId="11"/>
  </si>
  <si>
    <t>医師</t>
    <rPh sb="0" eb="2">
      <t>イシ</t>
    </rPh>
    <phoneticPr fontId="11"/>
  </si>
  <si>
    <t>病棟ラウンドの頻度</t>
    <phoneticPr fontId="11"/>
  </si>
  <si>
    <t>症状コントロール(身体・精神)</t>
    <rPh sb="0" eb="2">
      <t>ショウジョウ</t>
    </rPh>
    <rPh sb="9" eb="11">
      <t>シンタイ</t>
    </rPh>
    <rPh sb="12" eb="14">
      <t>セイシン</t>
    </rPh>
    <phoneticPr fontId="11"/>
  </si>
  <si>
    <t>ストーマ―外来</t>
    <rPh sb="5" eb="7">
      <t>ガイライ</t>
    </rPh>
    <phoneticPr fontId="11"/>
  </si>
  <si>
    <t>コロストーマとウロストーマ</t>
  </si>
  <si>
    <t>全て</t>
    <rPh sb="0" eb="1">
      <t>スベ</t>
    </rPh>
    <phoneticPr fontId="11"/>
  </si>
  <si>
    <t>リンパ浮腫外来</t>
    <rPh sb="3" eb="5">
      <t>フシュ</t>
    </rPh>
    <rPh sb="5" eb="7">
      <t>ガイライ</t>
    </rPh>
    <phoneticPr fontId="11"/>
  </si>
  <si>
    <t>乳癌</t>
    <rPh sb="0" eb="2">
      <t>ニュウガン</t>
    </rPh>
    <phoneticPr fontId="11"/>
  </si>
  <si>
    <t>対応していない</t>
  </si>
  <si>
    <t>看護外来（緩和ケア外来、ケモ外来）</t>
    <rPh sb="0" eb="2">
      <t>カンゴ</t>
    </rPh>
    <rPh sb="2" eb="4">
      <t>ガイライ</t>
    </rPh>
    <rPh sb="5" eb="7">
      <t>カンワ</t>
    </rPh>
    <rPh sb="9" eb="11">
      <t>ガイライ</t>
    </rPh>
    <rPh sb="14" eb="16">
      <t>ガイライ</t>
    </rPh>
    <phoneticPr fontId="11"/>
  </si>
  <si>
    <t>大阪府がん診療拠点病院</t>
  </si>
  <si>
    <t>なし</t>
    <phoneticPr fontId="11"/>
  </si>
  <si>
    <t>ELNEC-J</t>
    <phoneticPr fontId="11"/>
  </si>
  <si>
    <t>医療機関のwebサイトに掲載</t>
  </si>
  <si>
    <t>医局会</t>
    <rPh sb="0" eb="3">
      <t>イキョクカイ</t>
    </rPh>
    <phoneticPr fontId="11"/>
  </si>
  <si>
    <t>緩和ケア外来</t>
    <rPh sb="0" eb="2">
      <t>カンワ</t>
    </rPh>
    <rPh sb="4" eb="6">
      <t>ガイライ</t>
    </rPh>
    <phoneticPr fontId="11"/>
  </si>
  <si>
    <t>緩和ケア科</t>
    <rPh sb="0" eb="2">
      <t>カンワ</t>
    </rPh>
    <rPh sb="4" eb="5">
      <t>カ</t>
    </rPh>
    <phoneticPr fontId="11"/>
  </si>
  <si>
    <t>1回/2週</t>
    <rPh sb="1" eb="2">
      <t>カイ</t>
    </rPh>
    <rPh sb="4" eb="5">
      <t>シュウ</t>
    </rPh>
    <phoneticPr fontId="11"/>
  </si>
  <si>
    <t>外来通院しながら症状緩和に対応
不安の緩和、意思決定支援、在宅療養継続支援、療養場所の選択支援など</t>
    <rPh sb="0" eb="2">
      <t>ガイライ</t>
    </rPh>
    <rPh sb="2" eb="4">
      <t>ツウイン</t>
    </rPh>
    <rPh sb="8" eb="10">
      <t>ショウジョウ</t>
    </rPh>
    <rPh sb="10" eb="12">
      <t>カンワ</t>
    </rPh>
    <rPh sb="13" eb="15">
      <t>タイオウ</t>
    </rPh>
    <rPh sb="16" eb="18">
      <t>フアン</t>
    </rPh>
    <rPh sb="19" eb="21">
      <t>カンワ</t>
    </rPh>
    <rPh sb="22" eb="28">
      <t>イシケッテイシエン</t>
    </rPh>
    <rPh sb="29" eb="31">
      <t>ザイタク</t>
    </rPh>
    <rPh sb="31" eb="33">
      <t>リョウヨウ</t>
    </rPh>
    <rPh sb="33" eb="35">
      <t>ケイゾク</t>
    </rPh>
    <rPh sb="35" eb="37">
      <t>シエン</t>
    </rPh>
    <rPh sb="38" eb="42">
      <t>リョウヨウバショ</t>
    </rPh>
    <rPh sb="43" eb="45">
      <t>センタク</t>
    </rPh>
    <rPh sb="45" eb="47">
      <t>シエン</t>
    </rPh>
    <phoneticPr fontId="11"/>
  </si>
  <si>
    <t>患者相談窓口、がん相談支援センター</t>
    <rPh sb="0" eb="2">
      <t>カンジャ</t>
    </rPh>
    <rPh sb="2" eb="4">
      <t>ソウダン</t>
    </rPh>
    <rPh sb="4" eb="6">
      <t>マドグチ</t>
    </rPh>
    <rPh sb="9" eb="11">
      <t>ソウダン</t>
    </rPh>
    <rPh sb="11" eb="13">
      <t>シエン</t>
    </rPh>
    <phoneticPr fontId="11"/>
  </si>
  <si>
    <t>地域連携室（退院支援係）</t>
    <rPh sb="0" eb="5">
      <t>チイキレンケイシツ</t>
    </rPh>
    <rPh sb="6" eb="8">
      <t>タイイン</t>
    </rPh>
    <rPh sb="8" eb="10">
      <t>シエン</t>
    </rPh>
    <rPh sb="10" eb="11">
      <t>ガカリ</t>
    </rPh>
    <phoneticPr fontId="11"/>
  </si>
  <si>
    <t>4633</t>
  </si>
  <si>
    <t>4865</t>
  </si>
  <si>
    <t>相談員による情報提供、今後社労士の訪問を検討中</t>
    <rPh sb="0" eb="3">
      <t>ソウダンイン</t>
    </rPh>
    <rPh sb="6" eb="8">
      <t>ジョウホウ</t>
    </rPh>
    <rPh sb="8" eb="10">
      <t>テイキョウ</t>
    </rPh>
    <rPh sb="11" eb="13">
      <t>コンゴ</t>
    </rPh>
    <rPh sb="13" eb="16">
      <t>シャロウシ</t>
    </rPh>
    <rPh sb="17" eb="19">
      <t>ホウモン</t>
    </rPh>
    <rPh sb="20" eb="23">
      <t>ケントウチュウ</t>
    </rPh>
    <phoneticPr fontId="11"/>
  </si>
  <si>
    <t>化学療法室に認定看護師を配置し、相談・サポートできるようにしている</t>
    <rPh sb="0" eb="5">
      <t>カガクリョウホウシツ</t>
    </rPh>
    <rPh sb="6" eb="8">
      <t>ニンテイ</t>
    </rPh>
    <rPh sb="8" eb="11">
      <t>カンゴシ</t>
    </rPh>
    <rPh sb="12" eb="14">
      <t>ハイチ</t>
    </rPh>
    <rPh sb="16" eb="18">
      <t>ソウダン</t>
    </rPh>
    <phoneticPr fontId="11"/>
  </si>
  <si>
    <t>アピアランスケア室を設置し、試したり、情報提供できる場をつくっている</t>
    <rPh sb="8" eb="9">
      <t>シツ</t>
    </rPh>
    <rPh sb="10" eb="12">
      <t>セッチ</t>
    </rPh>
    <rPh sb="14" eb="15">
      <t>タメ</t>
    </rPh>
    <rPh sb="19" eb="23">
      <t>ジョウホウテイキョウ</t>
    </rPh>
    <rPh sb="26" eb="27">
      <t>バ</t>
    </rPh>
    <phoneticPr fontId="11"/>
  </si>
  <si>
    <t>認知症認定看護師との連携、認知症ケアチームでの回診</t>
    <rPh sb="0" eb="3">
      <t>ニンチショウ</t>
    </rPh>
    <rPh sb="3" eb="5">
      <t>ニンテイ</t>
    </rPh>
    <rPh sb="5" eb="8">
      <t>カンゴシ</t>
    </rPh>
    <rPh sb="10" eb="12">
      <t>レンケイ</t>
    </rPh>
    <rPh sb="13" eb="16">
      <t>ニンチショウ</t>
    </rPh>
    <rPh sb="23" eb="25">
      <t>カイシン</t>
    </rPh>
    <phoneticPr fontId="11"/>
  </si>
  <si>
    <t>院内掲示、医療機関のwebサイトに掲載</t>
    <rPh sb="0" eb="2">
      <t>インナイ</t>
    </rPh>
    <rPh sb="2" eb="4">
      <t>ケイジ</t>
    </rPh>
    <rPh sb="5" eb="7">
      <t>イリョウ</t>
    </rPh>
    <rPh sb="7" eb="9">
      <t>キカン</t>
    </rPh>
    <rPh sb="17" eb="19">
      <t>ケイサイ</t>
    </rPh>
    <phoneticPr fontId="11"/>
  </si>
  <si>
    <t>地域の講演会で説明</t>
    <rPh sb="0" eb="2">
      <t>チイキ</t>
    </rPh>
    <rPh sb="3" eb="6">
      <t>コウエンカイ</t>
    </rPh>
    <rPh sb="7" eb="9">
      <t>セツメイ</t>
    </rPh>
    <phoneticPr fontId="11"/>
  </si>
  <si>
    <t>ホームページや院外医療講演での案内</t>
    <phoneticPr fontId="11"/>
  </si>
  <si>
    <t>２回目以降、直接聞き取りや患者アンケート</t>
    <phoneticPr fontId="11"/>
  </si>
  <si>
    <t>外来化学療法室</t>
    <rPh sb="0" eb="2">
      <t>ガイライ</t>
    </rPh>
    <rPh sb="2" eb="7">
      <t>カガクリョウホウシツ</t>
    </rPh>
    <phoneticPr fontId="11"/>
  </si>
  <si>
    <t>地域連携施設との合同講演会</t>
    <rPh sb="0" eb="2">
      <t>チイキ</t>
    </rPh>
    <rPh sb="2" eb="4">
      <t>レンケイ</t>
    </rPh>
    <rPh sb="4" eb="6">
      <t>シセツ</t>
    </rPh>
    <rPh sb="8" eb="10">
      <t>ゴウドウ</t>
    </rPh>
    <rPh sb="10" eb="13">
      <t>コウエンカイ</t>
    </rPh>
    <phoneticPr fontId="11"/>
  </si>
  <si>
    <t>合同講演会、研修の講師依頼</t>
    <rPh sb="0" eb="2">
      <t>ゴウドウ</t>
    </rPh>
    <rPh sb="2" eb="5">
      <t>コウエンカイ</t>
    </rPh>
    <rPh sb="6" eb="8">
      <t>ケンシュウ</t>
    </rPh>
    <rPh sb="9" eb="11">
      <t>コウシ</t>
    </rPh>
    <rPh sb="11" eb="13">
      <t>イライ</t>
    </rPh>
    <phoneticPr fontId="11"/>
  </si>
  <si>
    <t>大阪がんええナビ</t>
    <rPh sb="0" eb="2">
      <t>オオサカ</t>
    </rPh>
    <phoneticPr fontId="11"/>
  </si>
  <si>
    <t>一般社団法人　らふ</t>
    <rPh sb="0" eb="2">
      <t>イッパン</t>
    </rPh>
    <rPh sb="2" eb="6">
      <t>シャダンホウジン</t>
    </rPh>
    <phoneticPr fontId="11"/>
  </si>
  <si>
    <t>https://kishiwada.tokushukai.or.jp/section/relief/</t>
    <phoneticPr fontId="11"/>
  </si>
  <si>
    <t>病棟がありません</t>
  </si>
  <si>
    <t>回／月</t>
  </si>
  <si>
    <t>専従</t>
  </si>
  <si>
    <t>中級認定者</t>
  </si>
  <si>
    <t>専任</t>
  </si>
  <si>
    <t>初級認定者（みなし含む）</t>
  </si>
  <si>
    <t>https://kishiwada.tokushukai.or.jp/section/research/</t>
    <phoneticPr fontId="11"/>
  </si>
  <si>
    <t>泌尿器科外来、外来化学療法室</t>
    <rPh sb="0" eb="4">
      <t>ヒニョウキカ</t>
    </rPh>
    <rPh sb="4" eb="6">
      <t>ガイライ</t>
    </rPh>
    <rPh sb="7" eb="9">
      <t>ガイライ</t>
    </rPh>
    <rPh sb="9" eb="13">
      <t>カガクリョウホウ</t>
    </rPh>
    <rPh sb="13" eb="14">
      <t>シツ</t>
    </rPh>
    <phoneticPr fontId="11"/>
  </si>
  <si>
    <t>府中のぞみのクリニック</t>
    <rPh sb="0" eb="2">
      <t>フチュウ</t>
    </rPh>
    <phoneticPr fontId="11"/>
  </si>
  <si>
    <t>実施</t>
  </si>
  <si>
    <t>未実施</t>
  </si>
  <si>
    <t>がん患者相談支援センター/患者相談窓口</t>
    <rPh sb="2" eb="4">
      <t>カンジャ</t>
    </rPh>
    <rPh sb="4" eb="6">
      <t>ソウダン</t>
    </rPh>
    <rPh sb="6" eb="8">
      <t>シエン</t>
    </rPh>
    <rPh sb="13" eb="15">
      <t>カンジャ</t>
    </rPh>
    <rPh sb="15" eb="17">
      <t>ソウダン</t>
    </rPh>
    <rPh sb="17" eb="19">
      <t>マドグチ</t>
    </rPh>
    <phoneticPr fontId="11"/>
  </si>
  <si>
    <t>4633</t>
    <phoneticPr fontId="11"/>
  </si>
  <si>
    <t>理学療法士</t>
    <rPh sb="0" eb="5">
      <t>リガクリョウホウシ</t>
    </rPh>
    <phoneticPr fontId="11"/>
  </si>
  <si>
    <t>　　　　　　　　　　　　　　　　　　　　　　　　　　　　　　　　　　　　　　　　　　　　　　　　　　　　　　　　　　　　　　　　　　　　　　　　　　　　　　　　　　　　</t>
    <phoneticPr fontId="11"/>
  </si>
  <si>
    <t>有</t>
  </si>
  <si>
    <t>△</t>
  </si>
  <si>
    <t>◎</t>
  </si>
  <si>
    <t>脳神経外科</t>
    <rPh sb="0" eb="5">
      <t>ノウシンケイゲカ</t>
    </rPh>
    <phoneticPr fontId="66"/>
  </si>
  <si>
    <t>眼科</t>
    <rPh sb="0" eb="2">
      <t>ガンカ</t>
    </rPh>
    <phoneticPr fontId="66"/>
  </si>
  <si>
    <t>耳鼻咽喉科</t>
    <rPh sb="0" eb="5">
      <t>ジビインコウカ</t>
    </rPh>
    <phoneticPr fontId="66"/>
  </si>
  <si>
    <t>口腔外科</t>
    <rPh sb="0" eb="4">
      <t>コウクウゲカ</t>
    </rPh>
    <phoneticPr fontId="66"/>
  </si>
  <si>
    <t>乳腺外科</t>
    <rPh sb="0" eb="4">
      <t>ニュウセンゲカ</t>
    </rPh>
    <phoneticPr fontId="66"/>
  </si>
  <si>
    <t>外科</t>
    <rPh sb="0" eb="2">
      <t>ゲカ</t>
    </rPh>
    <phoneticPr fontId="66"/>
  </si>
  <si>
    <t>泌尿器科</t>
    <rPh sb="0" eb="4">
      <t>ヒニョウキカ</t>
    </rPh>
    <phoneticPr fontId="66"/>
  </si>
  <si>
    <t>産婦人科</t>
    <rPh sb="0" eb="4">
      <t>サンフジンカ</t>
    </rPh>
    <phoneticPr fontId="66"/>
  </si>
  <si>
    <t>形成外科</t>
    <rPh sb="0" eb="4">
      <t>ケイセイゲカ</t>
    </rPh>
    <phoneticPr fontId="66"/>
  </si>
  <si>
    <t>整形外科</t>
    <rPh sb="0" eb="4">
      <t>セイケイゲカ</t>
    </rPh>
    <phoneticPr fontId="66"/>
  </si>
  <si>
    <t>血液内科</t>
    <rPh sb="0" eb="4">
      <t>ケツエキナイカ</t>
    </rPh>
    <phoneticPr fontId="66"/>
  </si>
  <si>
    <t>小児科、脳神経外科</t>
    <rPh sb="0" eb="3">
      <t>ショウニカ</t>
    </rPh>
    <rPh sb="4" eb="9">
      <t>ノウシンケイゲカ</t>
    </rPh>
    <phoneticPr fontId="66"/>
  </si>
  <si>
    <t>小児科、眼科</t>
    <rPh sb="0" eb="3">
      <t>ショウニカ</t>
    </rPh>
    <rPh sb="4" eb="6">
      <t>ガンカ</t>
    </rPh>
    <phoneticPr fontId="66"/>
  </si>
  <si>
    <t>小児科、形成外科</t>
    <rPh sb="0" eb="3">
      <t>ショウニカ</t>
    </rPh>
    <rPh sb="4" eb="8">
      <t>ケイセイゲカ</t>
    </rPh>
    <phoneticPr fontId="66"/>
  </si>
  <si>
    <t>小児科</t>
    <rPh sb="0" eb="3">
      <t>ショウニカ</t>
    </rPh>
    <phoneticPr fontId="66"/>
  </si>
  <si>
    <t>死亡症例に対して多職種で週に1回カンファレンスをおこなっている。</t>
    <rPh sb="0" eb="2">
      <t>シボウ</t>
    </rPh>
    <rPh sb="2" eb="4">
      <t>ショウレイ</t>
    </rPh>
    <rPh sb="5" eb="6">
      <t>タイ</t>
    </rPh>
    <rPh sb="8" eb="11">
      <t>タショクシュ</t>
    </rPh>
    <rPh sb="12" eb="13">
      <t>シュウ</t>
    </rPh>
    <rPh sb="15" eb="16">
      <t>カイ</t>
    </rPh>
    <phoneticPr fontId="11"/>
  </si>
  <si>
    <t>和泉市立総合医療センター</t>
    <rPh sb="0" eb="4">
      <t>イズミシリツ</t>
    </rPh>
    <rPh sb="4" eb="8">
      <t>ソウゴウイリョウ</t>
    </rPh>
    <phoneticPr fontId="11"/>
  </si>
  <si>
    <t>がん薬物療法認定看護師</t>
    <rPh sb="2" eb="4">
      <t>ヤクブツ</t>
    </rPh>
    <rPh sb="4" eb="6">
      <t>リョウホウ</t>
    </rPh>
    <rPh sb="6" eb="11">
      <t>ニンテイカンゴシ</t>
    </rPh>
    <phoneticPr fontId="50"/>
  </si>
  <si>
    <t>緩和ケア認定看護師</t>
    <rPh sb="0" eb="2">
      <t>カンワ</t>
    </rPh>
    <rPh sb="4" eb="6">
      <t>ニンテイ</t>
    </rPh>
    <rPh sb="6" eb="9">
      <t>カンゴシ</t>
    </rPh>
    <phoneticPr fontId="11"/>
  </si>
  <si>
    <t>リンクナースの苦痛評価の指示
ラダー研修での緩和ケア研修の関係</t>
    <rPh sb="7" eb="9">
      <t>クツウ</t>
    </rPh>
    <rPh sb="9" eb="11">
      <t>ヒョウカ</t>
    </rPh>
    <rPh sb="12" eb="14">
      <t>シジ</t>
    </rPh>
    <rPh sb="18" eb="20">
      <t>ケンシュウ</t>
    </rPh>
    <rPh sb="22" eb="24">
      <t>カンワ</t>
    </rPh>
    <rPh sb="26" eb="28">
      <t>ケンシュウ</t>
    </rPh>
    <rPh sb="29" eb="31">
      <t>カンケイ</t>
    </rPh>
    <phoneticPr fontId="11"/>
  </si>
  <si>
    <t>大阪国際がんセンター、和泉市立総合医療センター、大阪母子医療センター</t>
    <rPh sb="0" eb="4">
      <t>オオサカコクサイ</t>
    </rPh>
    <rPh sb="11" eb="12">
      <t>ワ</t>
    </rPh>
    <rPh sb="12" eb="15">
      <t>イズミシリツ</t>
    </rPh>
    <rPh sb="15" eb="19">
      <t>ソウゴウイリョウ</t>
    </rPh>
    <rPh sb="24" eb="26">
      <t>オオサカ</t>
    </rPh>
    <rPh sb="26" eb="28">
      <t>ボシ</t>
    </rPh>
    <rPh sb="28" eb="30">
      <t>イリョウ</t>
    </rPh>
    <phoneticPr fontId="11"/>
  </si>
  <si>
    <t>臨床試験専用の窓口がある</t>
  </si>
  <si>
    <t>臨床試験センター</t>
    <rPh sb="0" eb="2">
      <t>リンショウ</t>
    </rPh>
    <rPh sb="2" eb="4">
      <t>シケン</t>
    </rPh>
    <phoneticPr fontId="11"/>
  </si>
  <si>
    <t>治験専用の窓口がある</t>
  </si>
  <si>
    <t>https://kishiwada.tokushukai.or.jp/section/ct/recruitment.php</t>
    <phoneticPr fontId="11"/>
  </si>
  <si>
    <t>医用原子力技術研究振興財団</t>
    <rPh sb="0" eb="1">
      <t>イ</t>
    </rPh>
    <rPh sb="1" eb="2">
      <t>ヨウ</t>
    </rPh>
    <rPh sb="2" eb="5">
      <t>ゲンシリョク</t>
    </rPh>
    <rPh sb="5" eb="7">
      <t>ギジュツ</t>
    </rPh>
    <rPh sb="7" eb="9">
      <t>ケンキュウ</t>
    </rPh>
    <rPh sb="9" eb="11">
      <t>シンコウ</t>
    </rPh>
    <rPh sb="11" eb="13">
      <t>ザイダン</t>
    </rPh>
    <phoneticPr fontId="11"/>
  </si>
  <si>
    <t>適切な機関に紹介</t>
  </si>
  <si>
    <t>総務省「無線LANのセキュリティに関するガイドライン」
電波環境協議会「医療機関において安心・安全に電波を利用するための手引き(改訂版)</t>
    <rPh sb="0" eb="2">
      <t>ソウム</t>
    </rPh>
    <rPh sb="2" eb="3">
      <t>ショウ</t>
    </rPh>
    <rPh sb="4" eb="6">
      <t>ムセン</t>
    </rPh>
    <rPh sb="17" eb="18">
      <t>カン</t>
    </rPh>
    <rPh sb="28" eb="30">
      <t>デンパ</t>
    </rPh>
    <rPh sb="30" eb="32">
      <t>カンキョウ</t>
    </rPh>
    <rPh sb="32" eb="35">
      <t>キョウギカイ</t>
    </rPh>
    <rPh sb="36" eb="40">
      <t>イリョウキカン</t>
    </rPh>
    <rPh sb="44" eb="46">
      <t>アンシン</t>
    </rPh>
    <rPh sb="47" eb="49">
      <t>アンゼン</t>
    </rPh>
    <rPh sb="50" eb="52">
      <t>デンパ</t>
    </rPh>
    <rPh sb="53" eb="55">
      <t>リヨウ</t>
    </rPh>
    <rPh sb="60" eb="62">
      <t>テビ</t>
    </rPh>
    <rPh sb="64" eb="66">
      <t>カイテイ</t>
    </rPh>
    <rPh sb="66" eb="67">
      <t>バン</t>
    </rPh>
    <phoneticPr fontId="11"/>
  </si>
  <si>
    <t xml:space="preserve">大阪母子医療センターに情報提供を求めて、連携している
ハローワークとの連携
</t>
    <rPh sb="0" eb="2">
      <t>オオサカ</t>
    </rPh>
    <rPh sb="2" eb="4">
      <t>ボシ</t>
    </rPh>
    <rPh sb="4" eb="6">
      <t>イリョウ</t>
    </rPh>
    <rPh sb="11" eb="15">
      <t>ジョウホウテイキョウ</t>
    </rPh>
    <rPh sb="16" eb="17">
      <t>モト</t>
    </rPh>
    <rPh sb="20" eb="22">
      <t>レンケイ</t>
    </rPh>
    <rPh sb="35" eb="37">
      <t>レンケイ</t>
    </rPh>
    <phoneticPr fontId="11"/>
  </si>
  <si>
    <t>AYA化学世代に療法前に妊よう性の説明</t>
    <rPh sb="3" eb="5">
      <t>カガク</t>
    </rPh>
    <rPh sb="5" eb="7">
      <t>セダイ</t>
    </rPh>
    <rPh sb="8" eb="10">
      <t>リョウホウ</t>
    </rPh>
    <rPh sb="10" eb="11">
      <t>マエ</t>
    </rPh>
    <rPh sb="12" eb="13">
      <t>ニン</t>
    </rPh>
    <rPh sb="15" eb="16">
      <t>セイ</t>
    </rPh>
    <rPh sb="17" eb="19">
      <t>セツメイ</t>
    </rPh>
    <phoneticPr fontId="11"/>
  </si>
  <si>
    <t>初回指定年月日：平成23年　　4月1日</t>
    <rPh sb="0" eb="2">
      <t>ショカイ</t>
    </rPh>
    <rPh sb="2" eb="4">
      <t>シテイ</t>
    </rPh>
    <rPh sb="4" eb="7">
      <t>ネンガッピ</t>
    </rPh>
    <rPh sb="8" eb="10">
      <t>ヘイセイ</t>
    </rPh>
    <rPh sb="12" eb="13">
      <t>ネン</t>
    </rPh>
    <rPh sb="16" eb="17">
      <t>ツキ</t>
    </rPh>
    <rPh sb="18" eb="19">
      <t>ヒ</t>
    </rPh>
    <phoneticPr fontId="11"/>
  </si>
</sst>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1">
    <numFmt numFmtId="176" formatCode="#,##0_ "/>
    <numFmt numFmtId="177" formatCode="[&lt;=999]000;[&lt;=9999]000\-00;000\-0000"/>
    <numFmt numFmtId="178" formatCode=";;;"/>
    <numFmt numFmtId="179" formatCode="#,###"/>
    <numFmt numFmtId="180" formatCode="0.0%"/>
    <numFmt numFmtId="181" formatCode="#,##0.0_);[Red]\(#,##0.0\)"/>
    <numFmt numFmtId="182" formatCode="0_ "/>
    <numFmt numFmtId="183" formatCode="#,##0_);[Red]\(#,##0\)"/>
    <numFmt numFmtId="184" formatCode="0.0_);[Red]\(0.0\)"/>
    <numFmt numFmtId="185" formatCode="#,##0.0_ ;[Red]\-#,##0.0\ "/>
    <numFmt numFmtId="186" formatCode="0.0"/>
  </numFmts>
  <fonts count="110">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indexed="8"/>
      <name val="ＭＳ Ｐゴシック"/>
      <family val="3"/>
      <charset val="128"/>
    </font>
    <font>
      <sz val="11"/>
      <name val="ＭＳ Ｐゴシック"/>
      <family val="3"/>
      <charset val="128"/>
    </font>
    <font>
      <sz val="6"/>
      <name val="ＭＳ Ｐゴシック"/>
      <family val="3"/>
      <charset val="128"/>
    </font>
    <font>
      <sz val="14"/>
      <name val="ＭＳ Ｐゴシック"/>
      <family val="3"/>
      <charset val="128"/>
    </font>
    <font>
      <sz val="12"/>
      <name val="ＭＳ Ｐゴシック"/>
      <family val="3"/>
      <charset val="128"/>
    </font>
    <font>
      <sz val="18"/>
      <name val="ＭＳ Ｐゴシック"/>
      <family val="3"/>
      <charset val="128"/>
    </font>
    <font>
      <sz val="16"/>
      <name val="ＭＳ Ｐゴシック"/>
      <family val="3"/>
      <charset val="128"/>
    </font>
    <font>
      <sz val="10"/>
      <name val="ＭＳ Ｐゴシック"/>
      <family val="3"/>
      <charset val="128"/>
    </font>
    <font>
      <sz val="9"/>
      <name val="ＭＳ Ｐゴシック"/>
      <family val="3"/>
      <charset val="128"/>
    </font>
    <font>
      <b/>
      <u/>
      <sz val="14"/>
      <name val="ＭＳ Ｐゴシック"/>
      <family val="3"/>
      <charset val="128"/>
    </font>
    <font>
      <sz val="8"/>
      <name val="ＭＳ Ｐゴシック"/>
      <family val="3"/>
      <charset val="128"/>
    </font>
    <font>
      <strike/>
      <sz val="10"/>
      <name val="ＭＳ Ｐゴシック"/>
      <family val="3"/>
      <charset val="128"/>
    </font>
    <font>
      <b/>
      <sz val="14"/>
      <name val="ＭＳ Ｐゴシック"/>
      <family val="3"/>
      <charset val="128"/>
    </font>
    <font>
      <sz val="10"/>
      <color indexed="8"/>
      <name val="ＭＳ Ｐゴシック"/>
      <family val="3"/>
      <charset val="128"/>
    </font>
    <font>
      <strike/>
      <sz val="14"/>
      <name val="ＭＳ Ｐゴシック"/>
      <family val="3"/>
      <charset val="128"/>
    </font>
    <font>
      <b/>
      <sz val="11"/>
      <name val="ＭＳ Ｐゴシック"/>
      <family val="3"/>
      <charset val="128"/>
    </font>
    <font>
      <sz val="12"/>
      <color indexed="8"/>
      <name val="ＭＳ Ｐゴシック"/>
      <family val="3"/>
      <charset val="128"/>
    </font>
    <font>
      <sz val="9"/>
      <color indexed="8"/>
      <name val="ＭＳ Ｐゴシック"/>
      <family val="3"/>
      <charset val="128"/>
    </font>
    <font>
      <b/>
      <sz val="10"/>
      <name val="ＭＳ Ｐゴシック"/>
      <family val="3"/>
      <charset val="128"/>
    </font>
    <font>
      <sz val="8"/>
      <color indexed="10"/>
      <name val="ＭＳ Ｐゴシック"/>
      <family val="3"/>
      <charset val="128"/>
    </font>
    <font>
      <u/>
      <sz val="11"/>
      <name val="ＭＳ Ｐゴシック"/>
      <family val="3"/>
      <charset val="128"/>
    </font>
    <font>
      <sz val="11"/>
      <color indexed="10"/>
      <name val="ＭＳ Ｐゴシック"/>
      <family val="3"/>
      <charset val="128"/>
    </font>
    <font>
      <sz val="10"/>
      <color indexed="10"/>
      <name val="ＭＳ Ｐゴシック"/>
      <family val="3"/>
      <charset val="128"/>
    </font>
    <font>
      <sz val="10"/>
      <color indexed="60"/>
      <name val="ＭＳ Ｐゴシック"/>
      <family val="3"/>
      <charset val="128"/>
    </font>
    <font>
      <u/>
      <sz val="8"/>
      <color indexed="12"/>
      <name val="ＭＳ Ｐゴシック"/>
      <family val="3"/>
      <charset val="128"/>
    </font>
    <font>
      <sz val="11"/>
      <color theme="1"/>
      <name val="ＭＳ Ｐゴシック"/>
      <family val="3"/>
      <charset val="128"/>
      <scheme val="minor"/>
    </font>
    <font>
      <sz val="11"/>
      <color rgb="FF9C6500"/>
      <name val="ＭＳ Ｐゴシック"/>
      <family val="3"/>
      <charset val="128"/>
      <scheme val="minor"/>
    </font>
    <font>
      <sz val="10"/>
      <color rgb="FF000000"/>
      <name val="Arial"/>
      <family val="2"/>
    </font>
    <font>
      <sz val="12"/>
      <color theme="1"/>
      <name val="ＭＳ Ｐゴシック"/>
      <family val="3"/>
      <charset val="128"/>
      <scheme val="minor"/>
    </font>
    <font>
      <b/>
      <sz val="11"/>
      <color rgb="FFFF0000"/>
      <name val="ＭＳ Ｐゴシック"/>
      <family val="3"/>
      <charset val="128"/>
    </font>
    <font>
      <sz val="10"/>
      <color rgb="FFFF0000"/>
      <name val="ＭＳ Ｐゴシック"/>
      <family val="3"/>
      <charset val="128"/>
    </font>
    <font>
      <sz val="14"/>
      <color rgb="FFFF0000"/>
      <name val="ＭＳ Ｐゴシック"/>
      <family val="3"/>
      <charset val="128"/>
    </font>
    <font>
      <sz val="11"/>
      <color rgb="FFFF0000"/>
      <name val="ＭＳ Ｐゴシック"/>
      <family val="3"/>
      <charset val="128"/>
    </font>
    <font>
      <sz val="8"/>
      <color rgb="FFFF0000"/>
      <name val="ＭＳ Ｐゴシック"/>
      <family val="3"/>
      <charset val="128"/>
    </font>
    <font>
      <sz val="12"/>
      <color rgb="FFFF0000"/>
      <name val="ＭＳ Ｐゴシック"/>
      <family val="3"/>
      <charset val="128"/>
    </font>
    <font>
      <sz val="13"/>
      <name val="ＭＳ Ｐゴシック"/>
      <family val="3"/>
      <charset val="128"/>
    </font>
    <font>
      <sz val="11"/>
      <name val="ＭＳ Ｐゴシック"/>
      <family val="3"/>
      <charset val="128"/>
      <scheme val="minor"/>
    </font>
    <font>
      <b/>
      <u/>
      <sz val="11"/>
      <color rgb="FFFF0000"/>
      <name val="ＭＳ Ｐゴシック"/>
      <family val="3"/>
      <charset val="128"/>
    </font>
    <font>
      <sz val="11"/>
      <color rgb="FF000000"/>
      <name val="游ゴシック"/>
      <family val="2"/>
      <charset val="128"/>
    </font>
    <font>
      <sz val="11"/>
      <color rgb="FF000000"/>
      <name val="ＭＳ Ｐゴシック"/>
      <family val="3"/>
      <charset val="128"/>
    </font>
    <font>
      <sz val="10"/>
      <color rgb="FF993300"/>
      <name val="ＭＳ Ｐゴシック"/>
      <family val="3"/>
      <charset val="128"/>
    </font>
    <font>
      <sz val="6"/>
      <name val="游ゴシック"/>
      <family val="2"/>
      <charset val="128"/>
    </font>
    <font>
      <sz val="11"/>
      <color theme="0"/>
      <name val="ＭＳ Ｐゴシック"/>
      <family val="2"/>
      <charset val="128"/>
      <scheme val="minor"/>
    </font>
    <font>
      <b/>
      <u/>
      <sz val="14"/>
      <color indexed="8"/>
      <name val="ＭＳ Ｐゴシック"/>
      <family val="3"/>
      <charset val="128"/>
    </font>
    <font>
      <b/>
      <sz val="10"/>
      <color rgb="FFFF0000"/>
      <name val="ＭＳ Ｐゴシック"/>
      <family val="3"/>
      <charset val="128"/>
    </font>
    <font>
      <sz val="10"/>
      <color theme="1"/>
      <name val="ＭＳ Ｐゴシック"/>
      <family val="3"/>
      <charset val="128"/>
    </font>
    <font>
      <u/>
      <sz val="9"/>
      <name val="ＭＳ Ｐゴシック"/>
      <family val="3"/>
      <charset val="128"/>
    </font>
    <font>
      <sz val="11"/>
      <color rgb="FF9C0006"/>
      <name val="ＭＳ Ｐゴシック"/>
      <family val="3"/>
      <charset val="128"/>
      <scheme val="minor"/>
    </font>
    <font>
      <sz val="8"/>
      <color indexed="8"/>
      <name val="ＭＳ Ｐゴシック"/>
      <family val="3"/>
      <charset val="128"/>
    </font>
    <font>
      <sz val="11"/>
      <color theme="1"/>
      <name val="ＭＳ Ｐゴシック"/>
      <family val="3"/>
      <charset val="128"/>
    </font>
    <font>
      <i/>
      <sz val="12"/>
      <color theme="0"/>
      <name val="ＭＳ Ｐゴシック"/>
      <family val="3"/>
      <charset val="128"/>
    </font>
    <font>
      <b/>
      <u/>
      <sz val="12"/>
      <color rgb="FFFF0000"/>
      <name val="ＭＳ Ｐゴシック"/>
      <family val="3"/>
      <charset val="128"/>
    </font>
    <font>
      <sz val="11"/>
      <color rgb="FFFF0000"/>
      <name val="ＭＳ Ｐゴシック"/>
      <family val="3"/>
      <charset val="128"/>
      <scheme val="minor"/>
    </font>
    <font>
      <sz val="10"/>
      <color theme="5"/>
      <name val="ＭＳ Ｐゴシック"/>
      <family val="3"/>
      <charset val="128"/>
    </font>
    <font>
      <sz val="9"/>
      <color rgb="FFFF0000"/>
      <name val="ＭＳ Ｐゴシック"/>
      <family val="3"/>
      <charset val="128"/>
    </font>
    <font>
      <u/>
      <sz val="18"/>
      <color rgb="FFFF0000"/>
      <name val="ＭＳ Ｐゴシック"/>
      <family val="3"/>
      <charset val="128"/>
    </font>
    <font>
      <sz val="14"/>
      <color theme="1"/>
      <name val="ＭＳ Ｐゴシック"/>
      <family val="3"/>
      <charset val="128"/>
    </font>
    <font>
      <sz val="6"/>
      <name val="ＭＳ Ｐゴシック"/>
      <family val="2"/>
      <charset val="128"/>
      <scheme val="minor"/>
    </font>
    <font>
      <b/>
      <sz val="11"/>
      <name val="ＭＳ Ｐゴシック"/>
      <family val="3"/>
      <charset val="128"/>
      <scheme val="minor"/>
    </font>
    <font>
      <sz val="11"/>
      <color theme="0"/>
      <name val="ＭＳ Ｐゴシック"/>
      <family val="3"/>
      <charset val="128"/>
    </font>
    <font>
      <sz val="24"/>
      <name val="ＭＳ Ｐゴシック"/>
      <family val="3"/>
      <charset val="128"/>
    </font>
    <font>
      <sz val="8"/>
      <color theme="1"/>
      <name val="ＭＳ Ｐゴシック"/>
      <family val="3"/>
      <charset val="128"/>
    </font>
    <font>
      <sz val="12"/>
      <color theme="1"/>
      <name val="ＭＳ Ｐゴシック"/>
      <family val="3"/>
      <charset val="128"/>
    </font>
    <font>
      <sz val="9"/>
      <color rgb="FF000000"/>
      <name val="ＭＳ Ｐゴシック"/>
      <family val="3"/>
      <charset val="128"/>
    </font>
    <font>
      <sz val="10"/>
      <color rgb="FF000000"/>
      <name val="ＭＳ Ｐゴシック"/>
      <family val="3"/>
      <charset val="128"/>
    </font>
    <font>
      <sz val="8"/>
      <color rgb="FF000000"/>
      <name val="ＭＳ Ｐゴシック"/>
      <family val="3"/>
      <charset val="128"/>
    </font>
    <font>
      <u/>
      <sz val="9"/>
      <color rgb="FF000000"/>
      <name val="ＭＳ Ｐゴシック"/>
      <family val="3"/>
      <charset val="128"/>
    </font>
    <font>
      <sz val="12"/>
      <color rgb="FF000000"/>
      <name val="ＭＳ Ｐゴシック"/>
      <family val="3"/>
      <charset val="128"/>
    </font>
    <font>
      <sz val="14"/>
      <color rgb="FF000000"/>
      <name val="ＭＳ Ｐゴシック "/>
      <family val="3"/>
      <charset val="128"/>
    </font>
    <font>
      <sz val="14"/>
      <color rgb="FF000000"/>
      <name val="ＭＳ Ｐゴシック"/>
      <family val="3"/>
      <charset val="128"/>
    </font>
    <font>
      <sz val="14"/>
      <color rgb="FF000000"/>
      <name val="ＭＳ Ｐゴシック"/>
      <family val="3"/>
      <charset val="128"/>
      <scheme val="minor"/>
    </font>
    <font>
      <u/>
      <sz val="14"/>
      <color rgb="FF000000"/>
      <name val="ＭＳ Ｐゴシック"/>
      <family val="3"/>
      <charset val="128"/>
    </font>
    <font>
      <sz val="13"/>
      <color rgb="FF000000"/>
      <name val="ＭＳ Ｐゴシック"/>
      <family val="3"/>
      <charset val="128"/>
    </font>
    <font>
      <b/>
      <sz val="11"/>
      <color theme="0"/>
      <name val="ＭＳ Ｐゴシック"/>
      <family val="3"/>
      <charset val="128"/>
    </font>
    <font>
      <sz val="10"/>
      <color theme="0"/>
      <name val="ＭＳ Ｐゴシック"/>
      <family val="3"/>
      <charset val="128"/>
    </font>
    <font>
      <b/>
      <u/>
      <sz val="14"/>
      <name val="ＭＳ Ｐゴシック"/>
      <family val="3"/>
      <charset val="128"/>
      <scheme val="minor"/>
    </font>
    <font>
      <b/>
      <sz val="14"/>
      <color rgb="FFFF0000"/>
      <name val="ＭＳ Ｐゴシック"/>
      <family val="3"/>
      <charset val="128"/>
    </font>
    <font>
      <sz val="11"/>
      <name val="ＭＳ Ｐゴシック"/>
      <family val="3"/>
      <charset val="128"/>
      <scheme val="major"/>
    </font>
    <font>
      <u/>
      <sz val="12"/>
      <color indexed="12"/>
      <name val="ＭＳ Ｐゴシック"/>
      <family val="3"/>
      <charset val="128"/>
    </font>
    <font>
      <sz val="6"/>
      <name val="ＭＳ Ｐゴシック"/>
      <family val="3"/>
      <charset val="128"/>
      <scheme val="minor"/>
    </font>
    <font>
      <sz val="12"/>
      <name val="ＭＳ Ｐゴシック"/>
      <family val="3"/>
      <charset val="128"/>
      <scheme val="minor"/>
    </font>
    <font>
      <sz val="20"/>
      <name val="ＭＳ Ｐゴシック"/>
      <family val="3"/>
      <charset val="128"/>
      <scheme val="minor"/>
    </font>
    <font>
      <sz val="20"/>
      <color theme="1"/>
      <name val="ＭＳ Ｐゴシック"/>
      <family val="3"/>
      <charset val="128"/>
      <scheme val="minor"/>
    </font>
    <font>
      <sz val="14"/>
      <color theme="1"/>
      <name val="ＭＳ Ｐ明朝"/>
      <family val="1"/>
      <charset val="128"/>
    </font>
    <font>
      <sz val="12"/>
      <color theme="0"/>
      <name val="Arial"/>
      <family val="2"/>
    </font>
    <font>
      <sz val="14"/>
      <color theme="1"/>
      <name val="ＭＳ Ｐゴシック"/>
      <family val="3"/>
      <charset val="128"/>
      <scheme val="minor"/>
    </font>
    <font>
      <sz val="7"/>
      <color theme="1"/>
      <name val="ＭＳ Ｐゴシック"/>
      <family val="3"/>
      <charset val="128"/>
    </font>
    <font>
      <b/>
      <sz val="22"/>
      <color theme="1"/>
      <name val="ＭＳ Ｐゴシック"/>
      <family val="3"/>
      <charset val="128"/>
    </font>
    <font>
      <b/>
      <sz val="10"/>
      <color theme="1"/>
      <name val="ＭＳ Ｐゴシック"/>
      <family val="3"/>
      <charset val="128"/>
    </font>
    <font>
      <sz val="11"/>
      <color theme="1"/>
      <name val="ＭＳ Ｐゴシック"/>
      <family val="3"/>
      <charset val="128"/>
      <scheme val="major"/>
    </font>
    <font>
      <b/>
      <u/>
      <sz val="14"/>
      <color theme="1"/>
      <name val="ＭＳ Ｐゴシック"/>
      <family val="3"/>
      <charset val="128"/>
    </font>
    <font>
      <u/>
      <sz val="10"/>
      <color theme="1"/>
      <name val="ＭＳ Ｐゴシック"/>
      <family val="3"/>
      <charset val="128"/>
    </font>
    <font>
      <sz val="16"/>
      <color theme="1"/>
      <name val="ＭＳ Ｐゴシック"/>
      <family val="3"/>
      <charset val="128"/>
    </font>
    <font>
      <sz val="18"/>
      <color theme="1"/>
      <name val="ＭＳ Ｐゴシック"/>
      <family val="3"/>
      <charset val="128"/>
    </font>
    <font>
      <sz val="18"/>
      <color theme="1"/>
      <name val="ＭＳ Ｐゴシック"/>
      <family val="3"/>
      <charset val="128"/>
      <scheme val="minor"/>
    </font>
    <font>
      <b/>
      <sz val="18"/>
      <color theme="1"/>
      <name val="ＭＳ Ｐゴシック"/>
      <family val="3"/>
      <charset val="128"/>
    </font>
    <font>
      <b/>
      <sz val="18"/>
      <color theme="1"/>
      <name val="ＭＳ Ｐゴシック"/>
      <family val="3"/>
      <charset val="128"/>
      <scheme val="minor"/>
    </font>
    <font>
      <b/>
      <u/>
      <sz val="16"/>
      <name val="ＭＳ Ｐゴシック"/>
      <family val="3"/>
      <charset val="128"/>
      <scheme val="minor"/>
    </font>
    <font>
      <u/>
      <sz val="11"/>
      <color indexed="12"/>
      <name val="ＭＳ Ｐゴシック"/>
      <family val="3"/>
      <charset val="128"/>
    </font>
    <font>
      <u/>
      <sz val="14"/>
      <color indexed="12"/>
      <name val="ＭＳ Ｐゴシック"/>
      <family val="3"/>
      <charset val="128"/>
    </font>
    <font>
      <sz val="10"/>
      <color theme="1"/>
      <name val="ＭＳ Ｐゴシック"/>
      <family val="3"/>
      <charset val="128"/>
      <scheme val="minor"/>
    </font>
  </fonts>
  <fills count="50">
    <fill>
      <patternFill patternType="none"/>
    </fill>
    <fill>
      <patternFill patternType="gray125"/>
    </fill>
    <fill>
      <patternFill patternType="solid">
        <fgColor indexed="42"/>
      </patternFill>
    </fill>
    <fill>
      <patternFill patternType="solid">
        <fgColor indexed="27"/>
      </patternFill>
    </fill>
    <fill>
      <patternFill patternType="solid">
        <fgColor indexed="47"/>
      </patternFill>
    </fill>
    <fill>
      <patternFill patternType="solid">
        <fgColor indexed="26"/>
      </patternFill>
    </fill>
    <fill>
      <patternFill patternType="solid">
        <fgColor indexed="47"/>
        <bgColor indexed="26"/>
      </patternFill>
    </fill>
    <fill>
      <patternFill patternType="solid">
        <fgColor indexed="47"/>
        <bgColor indexed="64"/>
      </patternFill>
    </fill>
    <fill>
      <patternFill patternType="solid">
        <fgColor indexed="26"/>
        <bgColor indexed="64"/>
      </patternFill>
    </fill>
    <fill>
      <patternFill patternType="solid">
        <fgColor indexed="65"/>
      </patternFill>
    </fill>
    <fill>
      <patternFill patternType="solid">
        <fgColor indexed="9"/>
      </patternFill>
    </fill>
    <fill>
      <patternFill patternType="solid">
        <fgColor indexed="26"/>
        <bgColor indexed="42"/>
      </patternFill>
    </fill>
    <fill>
      <patternFill patternType="solid">
        <fgColor rgb="FFFFEB9C"/>
      </patternFill>
    </fill>
    <fill>
      <patternFill patternType="solid">
        <fgColor rgb="FFFFFFCC"/>
      </patternFill>
    </fill>
    <fill>
      <patternFill patternType="solid">
        <fgColor rgb="FFFFFFCC"/>
        <bgColor indexed="64"/>
      </patternFill>
    </fill>
    <fill>
      <patternFill patternType="solid">
        <fgColor rgb="FFCCFFFF"/>
        <bgColor indexed="64"/>
      </patternFill>
    </fill>
    <fill>
      <patternFill patternType="solid">
        <fgColor rgb="FFFFCC99"/>
        <bgColor indexed="64"/>
      </patternFill>
    </fill>
    <fill>
      <patternFill patternType="solid">
        <fgColor rgb="FFFFCC99"/>
        <bgColor indexed="42"/>
      </patternFill>
    </fill>
    <fill>
      <patternFill patternType="solid">
        <fgColor rgb="FFCCFFCC"/>
        <bgColor indexed="64"/>
      </patternFill>
    </fill>
    <fill>
      <patternFill patternType="solid">
        <fgColor theme="0"/>
        <bgColor indexed="64"/>
      </patternFill>
    </fill>
    <fill>
      <patternFill patternType="solid">
        <fgColor rgb="FFFFFFFF"/>
        <bgColor indexed="64"/>
      </patternFill>
    </fill>
    <fill>
      <patternFill patternType="solid">
        <fgColor rgb="FFFFEBFF"/>
        <bgColor indexed="64"/>
      </patternFill>
    </fill>
    <fill>
      <patternFill patternType="solid">
        <fgColor rgb="FFFFFFFF"/>
        <bgColor rgb="FFFFFFFF"/>
      </patternFill>
    </fill>
    <fill>
      <patternFill patternType="solid">
        <fgColor rgb="FFCCFFCC"/>
        <bgColor rgb="FFFFFFFF"/>
      </patternFill>
    </fill>
    <fill>
      <patternFill patternType="solid">
        <fgColor rgb="FFCCFFCC"/>
        <bgColor rgb="FF000000"/>
      </patternFill>
    </fill>
    <fill>
      <patternFill patternType="solid">
        <fgColor rgb="FFFFFFCC"/>
        <bgColor rgb="FF000000"/>
      </patternFill>
    </fill>
    <fill>
      <patternFill patternType="solid">
        <fgColor rgb="FFFFCC99"/>
        <bgColor rgb="FFFFFFFF"/>
      </patternFill>
    </fill>
    <fill>
      <patternFill patternType="solid">
        <fgColor rgb="FFFFFFCC"/>
        <bgColor rgb="FFFFFFFF"/>
      </patternFill>
    </fill>
    <fill>
      <patternFill patternType="solid">
        <fgColor theme="0"/>
        <bgColor rgb="FFFFFFFF"/>
      </patternFill>
    </fill>
    <fill>
      <patternFill patternType="solid">
        <fgColor rgb="FFFFC7CE"/>
      </patternFill>
    </fill>
    <fill>
      <patternFill patternType="solid">
        <fgColor theme="9" tint="0.39997558519241921"/>
        <bgColor indexed="65"/>
      </patternFill>
    </fill>
    <fill>
      <patternFill patternType="solid">
        <fgColor rgb="FFFFFFFF"/>
        <bgColor rgb="FF000000"/>
      </patternFill>
    </fill>
    <fill>
      <patternFill patternType="solid">
        <fgColor theme="0"/>
        <bgColor rgb="FF000000"/>
      </patternFill>
    </fill>
    <fill>
      <patternFill patternType="solid">
        <fgColor theme="9" tint="0.39997558519241921"/>
        <bgColor indexed="64"/>
      </patternFill>
    </fill>
    <fill>
      <patternFill patternType="solid">
        <fgColor theme="9" tint="0.59999389629810485"/>
        <bgColor indexed="64"/>
      </patternFill>
    </fill>
    <fill>
      <patternFill patternType="solid">
        <fgColor theme="0" tint="-0.14999847407452621"/>
        <bgColor indexed="64"/>
      </patternFill>
    </fill>
    <fill>
      <patternFill patternType="solid">
        <fgColor theme="3" tint="0.79998168889431442"/>
        <bgColor indexed="64"/>
      </patternFill>
    </fill>
    <fill>
      <patternFill patternType="solid">
        <fgColor theme="3" tint="0.59999389629810485"/>
        <bgColor indexed="64"/>
      </patternFill>
    </fill>
    <fill>
      <patternFill patternType="solid">
        <fgColor rgb="FFCCCCFF"/>
        <bgColor indexed="64"/>
      </patternFill>
    </fill>
    <fill>
      <patternFill patternType="solid">
        <fgColor theme="1"/>
        <bgColor indexed="64"/>
      </patternFill>
    </fill>
    <fill>
      <patternFill patternType="solid">
        <fgColor rgb="FFFFFF00"/>
        <bgColor indexed="64"/>
      </patternFill>
    </fill>
    <fill>
      <patternFill patternType="solid">
        <fgColor theme="8" tint="0.79998168889431442"/>
        <bgColor indexed="64"/>
      </patternFill>
    </fill>
    <fill>
      <patternFill patternType="solid">
        <fgColor theme="6" tint="0.79998168889431442"/>
        <bgColor indexed="64"/>
      </patternFill>
    </fill>
    <fill>
      <patternFill patternType="solid">
        <fgColor theme="0"/>
      </patternFill>
    </fill>
    <fill>
      <patternFill patternType="solid">
        <fgColor rgb="FFFF0000"/>
        <bgColor indexed="64"/>
      </patternFill>
    </fill>
    <fill>
      <patternFill patternType="solid">
        <fgColor rgb="FF4F81BD"/>
        <bgColor indexed="64"/>
      </patternFill>
    </fill>
    <fill>
      <patternFill patternType="solid">
        <fgColor theme="0" tint="-4.9989318521683403E-2"/>
        <bgColor indexed="64"/>
      </patternFill>
    </fill>
    <fill>
      <patternFill patternType="solid">
        <fgColor theme="8" tint="0.59999389629810485"/>
        <bgColor indexed="64"/>
      </patternFill>
    </fill>
    <fill>
      <patternFill patternType="solid">
        <fgColor indexed="47"/>
        <bgColor indexed="9"/>
      </patternFill>
    </fill>
    <fill>
      <patternFill patternType="solid">
        <fgColor theme="9" tint="0.39997558519241921"/>
        <bgColor indexed="42"/>
      </patternFill>
    </fill>
  </fills>
  <borders count="271">
    <border>
      <left/>
      <right/>
      <top/>
      <bottom/>
      <diagonal/>
    </border>
    <border>
      <left style="medium">
        <color indexed="64"/>
      </left>
      <right style="medium">
        <color indexed="64"/>
      </right>
      <top style="medium">
        <color indexed="64"/>
      </top>
      <bottom style="medium">
        <color indexed="64"/>
      </bottom>
      <diagonal/>
    </border>
    <border>
      <left style="medium">
        <color indexed="64"/>
      </left>
      <right style="medium">
        <color indexed="64"/>
      </right>
      <top style="medium">
        <color indexed="64"/>
      </top>
      <bottom/>
      <diagonal/>
    </border>
    <border>
      <left style="medium">
        <color indexed="64"/>
      </left>
      <right style="medium">
        <color indexed="64"/>
      </right>
      <top/>
      <bottom style="medium">
        <color indexed="64"/>
      </bottom>
      <diagonal/>
    </border>
    <border>
      <left/>
      <right/>
      <top style="thin">
        <color indexed="64"/>
      </top>
      <bottom style="hair">
        <color indexed="64"/>
      </bottom>
      <diagonal/>
    </border>
    <border>
      <left/>
      <right/>
      <top style="hair">
        <color indexed="64"/>
      </top>
      <bottom style="hair">
        <color indexed="64"/>
      </bottom>
      <diagonal/>
    </border>
    <border>
      <left style="thin">
        <color indexed="64"/>
      </left>
      <right/>
      <top style="thin">
        <color indexed="64"/>
      </top>
      <bottom style="hair">
        <color indexed="64"/>
      </bottom>
      <diagonal/>
    </border>
    <border>
      <left/>
      <right style="thin">
        <color indexed="64"/>
      </right>
      <top style="thin">
        <color indexed="64"/>
      </top>
      <bottom style="hair">
        <color indexed="64"/>
      </bottom>
      <diagonal/>
    </border>
    <border>
      <left style="thin">
        <color indexed="64"/>
      </left>
      <right/>
      <top style="hair">
        <color indexed="64"/>
      </top>
      <bottom style="hair">
        <color indexed="64"/>
      </bottom>
      <diagonal/>
    </border>
    <border>
      <left/>
      <right style="thin">
        <color indexed="64"/>
      </right>
      <top style="hair">
        <color indexed="64"/>
      </top>
      <bottom style="hair">
        <color indexed="64"/>
      </bottom>
      <diagonal/>
    </border>
    <border>
      <left/>
      <right/>
      <top/>
      <bottom style="hair">
        <color indexed="64"/>
      </bottom>
      <diagonal/>
    </border>
    <border>
      <left/>
      <right/>
      <top style="hair">
        <color indexed="64"/>
      </top>
      <bottom/>
      <diagonal/>
    </border>
    <border>
      <left/>
      <right/>
      <top style="medium">
        <color indexed="64"/>
      </top>
      <bottom style="hair">
        <color indexed="64"/>
      </bottom>
      <diagonal/>
    </border>
    <border>
      <left/>
      <right/>
      <top style="medium">
        <color indexed="64"/>
      </top>
      <bottom style="medium">
        <color indexed="64"/>
      </bottom>
      <diagonal/>
    </border>
    <border>
      <left/>
      <right/>
      <top/>
      <bottom style="medium">
        <color indexed="64"/>
      </bottom>
      <diagonal/>
    </border>
    <border>
      <left style="thin">
        <color indexed="64"/>
      </left>
      <right/>
      <top/>
      <bottom style="hair">
        <color indexed="64"/>
      </bottom>
      <diagonal/>
    </border>
    <border>
      <left/>
      <right style="medium">
        <color indexed="64"/>
      </right>
      <top style="hair">
        <color indexed="64"/>
      </top>
      <bottom style="hair">
        <color indexed="64"/>
      </bottom>
      <diagonal/>
    </border>
    <border>
      <left/>
      <right style="medium">
        <color indexed="64"/>
      </right>
      <top style="hair">
        <color indexed="64"/>
      </top>
      <bottom/>
      <diagonal/>
    </border>
    <border>
      <left/>
      <right/>
      <top style="hair">
        <color indexed="64"/>
      </top>
      <bottom style="medium">
        <color indexed="64"/>
      </bottom>
      <diagonal/>
    </border>
    <border>
      <left style="hair">
        <color indexed="64"/>
      </left>
      <right/>
      <top style="hair">
        <color indexed="64"/>
      </top>
      <bottom style="hair">
        <color indexed="64"/>
      </bottom>
      <diagonal/>
    </border>
    <border>
      <left style="hair">
        <color indexed="64"/>
      </left>
      <right style="hair">
        <color indexed="64"/>
      </right>
      <top/>
      <bottom/>
      <diagonal/>
    </border>
    <border>
      <left/>
      <right style="thin">
        <color indexed="64"/>
      </right>
      <top/>
      <bottom/>
      <diagonal/>
    </border>
    <border>
      <left/>
      <right style="thin">
        <color indexed="64"/>
      </right>
      <top style="hair">
        <color indexed="64"/>
      </top>
      <bottom/>
      <diagonal/>
    </border>
    <border>
      <left/>
      <right style="thin">
        <color indexed="64"/>
      </right>
      <top/>
      <bottom style="hair">
        <color indexed="64"/>
      </bottom>
      <diagonal/>
    </border>
    <border>
      <left/>
      <right style="thin">
        <color indexed="64"/>
      </right>
      <top style="hair">
        <color indexed="64"/>
      </top>
      <bottom style="thin">
        <color indexed="64"/>
      </bottom>
      <diagonal/>
    </border>
    <border>
      <left style="hair">
        <color indexed="64"/>
      </left>
      <right/>
      <top/>
      <bottom style="hair">
        <color indexed="64"/>
      </bottom>
      <diagonal/>
    </border>
    <border>
      <left style="hair">
        <color indexed="64"/>
      </left>
      <right/>
      <top style="hair">
        <color indexed="64"/>
      </top>
      <bottom/>
      <diagonal/>
    </border>
    <border>
      <left style="hair">
        <color indexed="64"/>
      </left>
      <right/>
      <top style="hair">
        <color indexed="64"/>
      </top>
      <bottom style="thin">
        <color indexed="64"/>
      </bottom>
      <diagonal/>
    </border>
    <border>
      <left style="medium">
        <color indexed="64"/>
      </left>
      <right/>
      <top style="medium">
        <color indexed="64"/>
      </top>
      <bottom style="medium">
        <color indexed="64"/>
      </bottom>
      <diagonal/>
    </border>
    <border>
      <left/>
      <right style="hair">
        <color indexed="64"/>
      </right>
      <top/>
      <bottom/>
      <diagonal/>
    </border>
    <border>
      <left/>
      <right style="hair">
        <color indexed="64"/>
      </right>
      <top style="hair">
        <color indexed="64"/>
      </top>
      <bottom style="hair">
        <color indexed="64"/>
      </bottom>
      <diagonal/>
    </border>
    <border>
      <left style="thin">
        <color indexed="64"/>
      </left>
      <right/>
      <top style="hair">
        <color indexed="64"/>
      </top>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style="dotted">
        <color indexed="64"/>
      </left>
      <right style="dotted">
        <color indexed="64"/>
      </right>
      <top/>
      <bottom/>
      <diagonal/>
    </border>
    <border>
      <left style="dotted">
        <color indexed="64"/>
      </left>
      <right style="dotted">
        <color indexed="64"/>
      </right>
      <top/>
      <bottom style="dotted">
        <color indexed="64"/>
      </bottom>
      <diagonal/>
    </border>
    <border>
      <left/>
      <right/>
      <top/>
      <bottom style="dotted">
        <color indexed="64"/>
      </bottom>
      <diagonal/>
    </border>
    <border>
      <left/>
      <right style="double">
        <color indexed="64"/>
      </right>
      <top style="hair">
        <color indexed="64"/>
      </top>
      <bottom style="hair">
        <color indexed="64"/>
      </bottom>
      <diagonal/>
    </border>
    <border>
      <left style="double">
        <color indexed="64"/>
      </left>
      <right/>
      <top style="hair">
        <color indexed="64"/>
      </top>
      <bottom style="hair">
        <color indexed="64"/>
      </bottom>
      <diagonal/>
    </border>
    <border>
      <left style="thick">
        <color indexed="10"/>
      </left>
      <right style="thick">
        <color indexed="10"/>
      </right>
      <top style="thick">
        <color indexed="10"/>
      </top>
      <bottom style="thick">
        <color indexed="10"/>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left style="hair">
        <color indexed="64"/>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style="thin">
        <color indexed="64"/>
      </left>
      <right style="hair">
        <color indexed="64"/>
      </right>
      <top style="thin">
        <color indexed="64"/>
      </top>
      <bottom/>
      <diagonal/>
    </border>
    <border>
      <left style="hair">
        <color indexed="64"/>
      </left>
      <right style="thin">
        <color indexed="64"/>
      </right>
      <top style="hair">
        <color indexed="64"/>
      </top>
      <bottom style="thin">
        <color indexed="64"/>
      </bottom>
      <diagonal/>
    </border>
    <border>
      <left style="thin">
        <color indexed="64"/>
      </left>
      <right style="hair">
        <color indexed="64"/>
      </right>
      <top style="hair">
        <color indexed="64"/>
      </top>
      <bottom/>
      <diagonal/>
    </border>
    <border>
      <left style="thin">
        <color indexed="64"/>
      </left>
      <right style="hair">
        <color indexed="64"/>
      </right>
      <top/>
      <bottom style="thin">
        <color indexed="64"/>
      </bottom>
      <diagonal/>
    </border>
    <border>
      <left style="hair">
        <color indexed="64"/>
      </left>
      <right style="thin">
        <color indexed="64"/>
      </right>
      <top/>
      <bottom style="thin">
        <color indexed="64"/>
      </bottom>
      <diagonal/>
    </border>
    <border>
      <left/>
      <right style="hair">
        <color indexed="64"/>
      </right>
      <top style="hair">
        <color indexed="64"/>
      </top>
      <bottom/>
      <diagonal/>
    </border>
    <border>
      <left style="hair">
        <color indexed="64"/>
      </left>
      <right style="thin">
        <color indexed="64"/>
      </right>
      <top style="thin">
        <color indexed="64"/>
      </top>
      <bottom/>
      <diagonal/>
    </border>
    <border>
      <left style="hair">
        <color indexed="64"/>
      </left>
      <right/>
      <top style="thin">
        <color indexed="64"/>
      </top>
      <bottom/>
      <diagonal/>
    </border>
    <border>
      <left style="medium">
        <color indexed="64"/>
      </left>
      <right/>
      <top/>
      <bottom/>
      <diagonal/>
    </border>
    <border>
      <left style="hair">
        <color indexed="64"/>
      </left>
      <right/>
      <top/>
      <bottom/>
      <diagonal/>
    </border>
    <border>
      <left style="medium">
        <color indexed="64"/>
      </left>
      <right style="thin">
        <color indexed="64"/>
      </right>
      <top/>
      <bottom/>
      <diagonal/>
    </border>
    <border>
      <left style="medium">
        <color indexed="64"/>
      </left>
      <right/>
      <top/>
      <bottom style="medium">
        <color indexed="64"/>
      </bottom>
      <diagonal/>
    </border>
    <border>
      <left style="medium">
        <color indexed="64"/>
      </left>
      <right style="medium">
        <color indexed="64"/>
      </right>
      <top/>
      <bottom style="thin">
        <color indexed="64"/>
      </bottom>
      <diagonal/>
    </border>
    <border>
      <left style="thin">
        <color indexed="64"/>
      </left>
      <right style="hair">
        <color indexed="64"/>
      </right>
      <top/>
      <bottom/>
      <diagonal/>
    </border>
    <border>
      <left/>
      <right style="medium">
        <color indexed="64"/>
      </right>
      <top style="medium">
        <color indexed="64"/>
      </top>
      <bottom style="medium">
        <color indexed="64"/>
      </bottom>
      <diagonal/>
    </border>
    <border>
      <left/>
      <right style="medium">
        <color indexed="64"/>
      </right>
      <top/>
      <bottom style="medium">
        <color indexed="64"/>
      </bottom>
      <diagonal/>
    </border>
    <border>
      <left/>
      <right style="medium">
        <color indexed="64"/>
      </right>
      <top style="medium">
        <color indexed="64"/>
      </top>
      <bottom/>
      <diagonal/>
    </border>
    <border>
      <left/>
      <right style="medium">
        <color indexed="64"/>
      </right>
      <top/>
      <bottom/>
      <diagonal/>
    </border>
    <border>
      <left style="hair">
        <color indexed="64"/>
      </left>
      <right style="thin">
        <color indexed="64"/>
      </right>
      <top style="thin">
        <color indexed="64"/>
      </top>
      <bottom style="medium">
        <color indexed="64"/>
      </bottom>
      <diagonal/>
    </border>
    <border>
      <left style="dotted">
        <color indexed="64"/>
      </left>
      <right style="dotted">
        <color indexed="64"/>
      </right>
      <top style="dotted">
        <color indexed="64"/>
      </top>
      <bottom/>
      <diagonal/>
    </border>
    <border>
      <left/>
      <right/>
      <top style="thin">
        <color indexed="64"/>
      </top>
      <bottom style="medium">
        <color indexed="64"/>
      </bottom>
      <diagonal/>
    </border>
    <border>
      <left/>
      <right style="thick">
        <color indexed="10"/>
      </right>
      <top/>
      <bottom/>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style="medium">
        <color indexed="64"/>
      </left>
      <right/>
      <top style="medium">
        <color indexed="64"/>
      </top>
      <bottom/>
      <diagonal/>
    </border>
    <border>
      <left/>
      <right style="hair">
        <color indexed="64"/>
      </right>
      <top style="thin">
        <color indexed="64"/>
      </top>
      <bottom style="medium">
        <color indexed="64"/>
      </bottom>
      <diagonal/>
    </border>
    <border>
      <left style="thin">
        <color indexed="64"/>
      </left>
      <right style="hair">
        <color indexed="64"/>
      </right>
      <top/>
      <bottom style="hair">
        <color indexed="64"/>
      </bottom>
      <diagonal/>
    </border>
    <border>
      <left/>
      <right/>
      <top style="medium">
        <color indexed="64"/>
      </top>
      <bottom/>
      <diagonal/>
    </border>
    <border>
      <left style="hair">
        <color indexed="64"/>
      </left>
      <right/>
      <top style="thin">
        <color indexed="64"/>
      </top>
      <bottom style="hair">
        <color indexed="64"/>
      </bottom>
      <diagonal/>
    </border>
    <border>
      <left style="medium">
        <color indexed="64"/>
      </left>
      <right style="thin">
        <color indexed="64"/>
      </right>
      <top/>
      <bottom style="thin">
        <color indexed="64"/>
      </bottom>
      <diagonal/>
    </border>
    <border>
      <left style="medium">
        <color indexed="64"/>
      </left>
      <right/>
      <top/>
      <bottom style="thin">
        <color indexed="64"/>
      </bottom>
      <diagonal/>
    </border>
    <border>
      <left style="medium">
        <color rgb="FFFF0000"/>
      </left>
      <right/>
      <top style="medium">
        <color rgb="FFFF0000"/>
      </top>
      <bottom style="medium">
        <color rgb="FFFF0000"/>
      </bottom>
      <diagonal/>
    </border>
    <border>
      <left/>
      <right style="medium">
        <color rgb="FFFF0000"/>
      </right>
      <top style="medium">
        <color rgb="FFFF0000"/>
      </top>
      <bottom style="medium">
        <color rgb="FFFF0000"/>
      </bottom>
      <diagonal/>
    </border>
    <border>
      <left style="dotted">
        <color indexed="64"/>
      </left>
      <right/>
      <top/>
      <bottom/>
      <diagonal/>
    </border>
    <border>
      <left style="thin">
        <color indexed="64"/>
      </left>
      <right/>
      <top/>
      <bottom style="medium">
        <color indexed="64"/>
      </bottom>
      <diagonal/>
    </border>
    <border>
      <left/>
      <right style="thin">
        <color indexed="64"/>
      </right>
      <top/>
      <bottom style="medium">
        <color indexed="64"/>
      </bottom>
      <diagonal/>
    </border>
    <border>
      <left/>
      <right style="hair">
        <color indexed="64"/>
      </right>
      <top style="hair">
        <color indexed="64"/>
      </top>
      <bottom style="medium">
        <color indexed="64"/>
      </bottom>
      <diagonal/>
    </border>
    <border>
      <left/>
      <right/>
      <top style="medium">
        <color rgb="FFFF0000"/>
      </top>
      <bottom style="medium">
        <color rgb="FFFF0000"/>
      </bottom>
      <diagonal/>
    </border>
    <border>
      <left/>
      <right/>
      <top style="dotted">
        <color indexed="64"/>
      </top>
      <bottom/>
      <diagonal/>
    </border>
    <border>
      <left style="thin">
        <color indexed="64"/>
      </left>
      <right/>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top style="thin">
        <color auto="1"/>
      </top>
      <bottom style="medium">
        <color auto="1"/>
      </bottom>
      <diagonal/>
    </border>
    <border>
      <left style="thin">
        <color indexed="64"/>
      </left>
      <right style="medium">
        <color indexed="64"/>
      </right>
      <top style="thin">
        <color indexed="64"/>
      </top>
      <bottom style="hair">
        <color indexed="64"/>
      </bottom>
      <diagonal/>
    </border>
    <border>
      <left style="medium">
        <color indexed="64"/>
      </left>
      <right style="medium">
        <color indexed="64"/>
      </right>
      <top/>
      <bottom/>
      <diagonal/>
    </border>
    <border>
      <left style="medium">
        <color indexed="64"/>
      </left>
      <right style="hair">
        <color indexed="64"/>
      </right>
      <top style="thin">
        <color indexed="64"/>
      </top>
      <bottom style="thin">
        <color indexed="64"/>
      </bottom>
      <diagonal/>
    </border>
    <border>
      <left style="hair">
        <color indexed="64"/>
      </left>
      <right style="hair">
        <color indexed="64"/>
      </right>
      <top/>
      <bottom style="thin">
        <color indexed="64"/>
      </bottom>
      <diagonal/>
    </border>
    <border>
      <left/>
      <right style="dotted">
        <color indexed="64"/>
      </right>
      <top/>
      <bottom/>
      <diagonal/>
    </border>
    <border>
      <left style="thin">
        <color indexed="57"/>
      </left>
      <right style="thin">
        <color indexed="57"/>
      </right>
      <top/>
      <bottom style="thin">
        <color indexed="57"/>
      </bottom>
      <diagonal/>
    </border>
    <border>
      <left style="thin">
        <color indexed="64"/>
      </left>
      <right style="medium">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hair">
        <color indexed="64"/>
      </left>
      <right style="medium">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right style="medium">
        <color indexed="64"/>
      </right>
      <top/>
      <bottom style="thin">
        <color indexed="64"/>
      </bottom>
      <diagonal/>
    </border>
    <border>
      <left style="hair">
        <color indexed="64"/>
      </left>
      <right/>
      <top style="hair">
        <color indexed="64"/>
      </top>
      <bottom style="medium">
        <color indexed="64"/>
      </bottom>
      <diagonal/>
    </border>
    <border>
      <left/>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medium">
        <color indexed="64"/>
      </right>
      <top style="thin">
        <color indexed="64"/>
      </top>
      <bottom style="thin">
        <color indexed="64"/>
      </bottom>
      <diagonal/>
    </border>
    <border>
      <left style="thin">
        <color indexed="64"/>
      </left>
      <right style="medium">
        <color indexed="64"/>
      </right>
      <top/>
      <bottom/>
      <diagonal/>
    </border>
    <border>
      <left/>
      <right style="thin">
        <color indexed="64"/>
      </right>
      <top style="medium">
        <color indexed="64"/>
      </top>
      <bottom/>
      <diagonal/>
    </border>
    <border diagonalUp="1">
      <left style="medium">
        <color indexed="64"/>
      </left>
      <right style="medium">
        <color indexed="64"/>
      </right>
      <top style="medium">
        <color indexed="64"/>
      </top>
      <bottom/>
      <diagonal style="medium">
        <color indexed="64"/>
      </diagonal>
    </border>
    <border diagonalUp="1">
      <left style="medium">
        <color indexed="64"/>
      </left>
      <right style="medium">
        <color indexed="64"/>
      </right>
      <top/>
      <bottom/>
      <diagonal style="medium">
        <color indexed="64"/>
      </diagonal>
    </border>
    <border>
      <left/>
      <right/>
      <top/>
      <bottom style="hair">
        <color theme="1"/>
      </bottom>
      <diagonal/>
    </border>
    <border>
      <left style="thin">
        <color indexed="64"/>
      </left>
      <right/>
      <top/>
      <bottom style="hair">
        <color theme="1"/>
      </bottom>
      <diagonal/>
    </border>
    <border>
      <left/>
      <right style="thin">
        <color indexed="64"/>
      </right>
      <top/>
      <bottom style="hair">
        <color theme="1"/>
      </bottom>
      <diagonal/>
    </border>
    <border>
      <left style="dotted">
        <color auto="1"/>
      </left>
      <right/>
      <top style="dotted">
        <color auto="1"/>
      </top>
      <bottom/>
      <diagonal/>
    </border>
    <border>
      <left style="dotted">
        <color auto="1"/>
      </left>
      <right/>
      <top/>
      <bottom style="dotted">
        <color auto="1"/>
      </bottom>
      <diagonal/>
    </border>
    <border>
      <left style="thin">
        <color indexed="64"/>
      </left>
      <right style="medium">
        <color indexed="64"/>
      </right>
      <top style="hair">
        <color indexed="64"/>
      </top>
      <bottom style="hair">
        <color indexed="64"/>
      </bottom>
      <diagonal/>
    </border>
    <border>
      <left/>
      <right style="medium">
        <color indexed="64"/>
      </right>
      <top style="hair">
        <color indexed="64"/>
      </top>
      <bottom style="thin">
        <color indexed="64"/>
      </bottom>
      <diagonal/>
    </border>
    <border>
      <left style="medium">
        <color indexed="64"/>
      </left>
      <right/>
      <top style="medium">
        <color indexed="64"/>
      </top>
      <bottom style="thin">
        <color indexed="64"/>
      </bottom>
      <diagonal/>
    </border>
    <border>
      <left style="thin">
        <color indexed="64"/>
      </left>
      <right style="thin">
        <color indexed="64"/>
      </right>
      <top style="dotted">
        <color indexed="64"/>
      </top>
      <bottom style="dotted">
        <color indexed="64"/>
      </bottom>
      <diagonal/>
    </border>
    <border>
      <left/>
      <right style="thin">
        <color indexed="64"/>
      </right>
      <top style="thin">
        <color indexed="64"/>
      </top>
      <bottom style="thin">
        <color indexed="64"/>
      </bottom>
      <diagonal/>
    </border>
    <border>
      <left style="medium">
        <color indexed="64"/>
      </left>
      <right style="hair">
        <color indexed="64"/>
      </right>
      <top/>
      <bottom style="thin">
        <color indexed="64"/>
      </bottom>
      <diagonal/>
    </border>
    <border>
      <left/>
      <right style="medium">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style="hair">
        <color indexed="64"/>
      </left>
      <right style="thin">
        <color indexed="64"/>
      </right>
      <top style="hair">
        <color indexed="64"/>
      </top>
      <bottom style="medium">
        <color indexed="64"/>
      </bottom>
      <diagonal/>
    </border>
    <border diagonalUp="1">
      <left style="medium">
        <color indexed="64"/>
      </left>
      <right style="medium">
        <color indexed="64"/>
      </right>
      <top/>
      <bottom style="thin">
        <color indexed="64"/>
      </bottom>
      <diagonal style="medium">
        <color indexed="64"/>
      </diagonal>
    </border>
    <border>
      <left style="thin">
        <color auto="1"/>
      </left>
      <right/>
      <top/>
      <bottom/>
      <diagonal/>
    </border>
    <border>
      <left/>
      <right style="thin">
        <color indexed="64"/>
      </right>
      <top style="medium">
        <color indexed="64"/>
      </top>
      <bottom style="thin">
        <color indexed="64"/>
      </bottom>
      <diagonal/>
    </border>
    <border>
      <left style="thin">
        <color indexed="64"/>
      </left>
      <right style="dashed">
        <color indexed="64"/>
      </right>
      <top style="thin">
        <color indexed="64"/>
      </top>
      <bottom style="thin">
        <color indexed="64"/>
      </bottom>
      <diagonal/>
    </border>
    <border>
      <left style="dashed">
        <color indexed="64"/>
      </left>
      <right style="dashed">
        <color indexed="64"/>
      </right>
      <top style="thin">
        <color indexed="64"/>
      </top>
      <bottom style="thin">
        <color indexed="64"/>
      </bottom>
      <diagonal/>
    </border>
    <border>
      <left style="dashed">
        <color indexed="64"/>
      </left>
      <right style="thin">
        <color indexed="64"/>
      </right>
      <top style="thin">
        <color indexed="64"/>
      </top>
      <bottom style="thin">
        <color indexed="64"/>
      </bottom>
      <diagonal/>
    </border>
    <border>
      <left/>
      <right/>
      <top/>
      <bottom style="thin">
        <color indexed="64"/>
      </bottom>
      <diagonal/>
    </border>
    <border>
      <left/>
      <right style="thin">
        <color indexed="64"/>
      </right>
      <top/>
      <bottom style="thin">
        <color indexed="64"/>
      </bottom>
      <diagonal/>
    </border>
    <border>
      <left style="dashed">
        <color indexed="64"/>
      </left>
      <right style="thin">
        <color indexed="64"/>
      </right>
      <top style="dashed">
        <color indexed="64"/>
      </top>
      <bottom style="thin">
        <color indexed="64"/>
      </bottom>
      <diagonal/>
    </border>
    <border>
      <left style="dashed">
        <color indexed="64"/>
      </left>
      <right/>
      <top style="dashed">
        <color indexed="64"/>
      </top>
      <bottom style="dashed">
        <color indexed="64"/>
      </bottom>
      <diagonal/>
    </border>
    <border>
      <left style="dashed">
        <color indexed="64"/>
      </left>
      <right/>
      <top style="dashed">
        <color indexed="64"/>
      </top>
      <bottom style="thin">
        <color indexed="64"/>
      </bottom>
      <diagonal/>
    </border>
    <border>
      <left style="dashed">
        <color indexed="64"/>
      </left>
      <right/>
      <top style="dashed">
        <color indexed="64"/>
      </top>
      <bottom/>
      <diagonal/>
    </border>
    <border>
      <left style="dashed">
        <color indexed="64"/>
      </left>
      <right/>
      <top/>
      <bottom/>
      <diagonal/>
    </border>
    <border>
      <left style="dashed">
        <color indexed="64"/>
      </left>
      <right/>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dashed">
        <color indexed="64"/>
      </bottom>
      <diagonal/>
    </border>
    <border>
      <left style="dashed">
        <color indexed="64"/>
      </left>
      <right style="thin">
        <color indexed="64"/>
      </right>
      <top style="dashed">
        <color indexed="64"/>
      </top>
      <bottom style="dashed">
        <color indexed="64"/>
      </bottom>
      <diagonal/>
    </border>
    <border>
      <left style="dashed">
        <color indexed="64"/>
      </left>
      <right style="thin">
        <color indexed="64"/>
      </right>
      <top/>
      <bottom style="thin">
        <color indexed="64"/>
      </bottom>
      <diagonal/>
    </border>
    <border>
      <left style="dashed">
        <color indexed="64"/>
      </left>
      <right style="thin">
        <color indexed="64"/>
      </right>
      <top style="dashed">
        <color indexed="64"/>
      </top>
      <bottom/>
      <diagonal/>
    </border>
    <border>
      <left style="thin">
        <color indexed="64"/>
      </left>
      <right style="thin">
        <color indexed="64"/>
      </right>
      <top style="thin">
        <color indexed="64"/>
      </top>
      <bottom style="dashed">
        <color indexed="64"/>
      </bottom>
      <diagonal/>
    </border>
    <border>
      <left style="thin">
        <color indexed="64"/>
      </left>
      <right/>
      <top style="dotted">
        <color indexed="64"/>
      </top>
      <bottom style="dotted">
        <color indexed="64"/>
      </bottom>
      <diagonal/>
    </border>
    <border>
      <left/>
      <right style="medium">
        <color indexed="64"/>
      </right>
      <top style="dotted">
        <color indexed="64"/>
      </top>
      <bottom style="dotted">
        <color indexed="64"/>
      </bottom>
      <diagonal/>
    </border>
    <border diagonalUp="1">
      <left style="thin">
        <color indexed="64"/>
      </left>
      <right style="thin">
        <color indexed="64"/>
      </right>
      <top style="thin">
        <color indexed="64"/>
      </top>
      <bottom style="thin">
        <color indexed="64"/>
      </bottom>
      <diagonal style="thin">
        <color indexed="64"/>
      </diagonal>
    </border>
    <border>
      <left style="hair">
        <color indexed="64"/>
      </left>
      <right style="hair">
        <color indexed="64"/>
      </right>
      <top style="thin">
        <color indexed="64"/>
      </top>
      <bottom/>
      <diagonal/>
    </border>
    <border>
      <left style="thin">
        <color indexed="64"/>
      </left>
      <right style="thin">
        <color indexed="64"/>
      </right>
      <top style="hair">
        <color indexed="64"/>
      </top>
      <bottom style="hair">
        <color indexed="64"/>
      </bottom>
      <diagonal/>
    </border>
    <border>
      <left style="thin">
        <color indexed="64"/>
      </left>
      <right style="thin">
        <color indexed="64"/>
      </right>
      <top style="hair">
        <color indexed="64"/>
      </top>
      <bottom style="thin">
        <color indexed="64"/>
      </bottom>
      <diagonal/>
    </border>
    <border>
      <left style="dashed">
        <color indexed="64"/>
      </left>
      <right style="medium">
        <color indexed="64"/>
      </right>
      <top style="dashed">
        <color indexed="64"/>
      </top>
      <bottom/>
      <diagonal/>
    </border>
    <border>
      <left style="dashed">
        <color indexed="64"/>
      </left>
      <right style="medium">
        <color indexed="64"/>
      </right>
      <top/>
      <bottom style="dashed">
        <color indexed="64"/>
      </bottom>
      <diagonal/>
    </border>
    <border>
      <left style="dashed">
        <color indexed="64"/>
      </left>
      <right style="thin">
        <color indexed="64"/>
      </right>
      <top style="hair">
        <color indexed="64"/>
      </top>
      <bottom style="dashed">
        <color indexed="64"/>
      </bottom>
      <diagonal/>
    </border>
    <border>
      <left style="dashed">
        <color indexed="64"/>
      </left>
      <right style="thin">
        <color indexed="64"/>
      </right>
      <top style="hair">
        <color indexed="64"/>
      </top>
      <bottom style="hair">
        <color indexed="64"/>
      </bottom>
      <diagonal/>
    </border>
    <border>
      <left style="thin">
        <color indexed="64"/>
      </left>
      <right style="medium">
        <color indexed="64"/>
      </right>
      <top style="hair">
        <color indexed="64"/>
      </top>
      <bottom style="dashed">
        <color indexed="64"/>
      </bottom>
      <diagonal/>
    </border>
    <border>
      <left style="thin">
        <color indexed="64"/>
      </left>
      <right style="medium">
        <color indexed="64"/>
      </right>
      <top style="dashed">
        <color indexed="64"/>
      </top>
      <bottom style="thin">
        <color indexed="64"/>
      </bottom>
      <diagonal/>
    </border>
    <border>
      <left style="thin">
        <color indexed="64"/>
      </left>
      <right style="medium">
        <color indexed="64"/>
      </right>
      <top style="dashed">
        <color indexed="64"/>
      </top>
      <bottom style="dashed">
        <color indexed="64"/>
      </bottom>
      <diagonal/>
    </border>
    <border>
      <left style="thin">
        <color indexed="64"/>
      </left>
      <right style="medium">
        <color indexed="64"/>
      </right>
      <top style="thin">
        <color indexed="64"/>
      </top>
      <bottom style="dashed">
        <color indexed="64"/>
      </bottom>
      <diagonal/>
    </border>
    <border>
      <left style="thin">
        <color indexed="64"/>
      </left>
      <right style="thin">
        <color indexed="64"/>
      </right>
      <top style="dashed">
        <color indexed="64"/>
      </top>
      <bottom style="hair">
        <color indexed="64"/>
      </bottom>
      <diagonal/>
    </border>
    <border>
      <left style="thin">
        <color indexed="64"/>
      </left>
      <right style="thin">
        <color indexed="64"/>
      </right>
      <top style="hair">
        <color indexed="64"/>
      </top>
      <bottom style="dashed">
        <color indexed="64"/>
      </bottom>
      <diagonal/>
    </border>
    <border>
      <left style="thin">
        <color indexed="64"/>
      </left>
      <right style="thin">
        <color indexed="64"/>
      </right>
      <top style="hair">
        <color indexed="64"/>
      </top>
      <bottom/>
      <diagonal/>
    </border>
    <border>
      <left style="thin">
        <color indexed="64"/>
      </left>
      <right style="thin">
        <color indexed="64"/>
      </right>
      <top/>
      <bottom style="hair">
        <color indexed="64"/>
      </bottom>
      <diagonal/>
    </border>
    <border>
      <left style="thin">
        <color indexed="64"/>
      </left>
      <right style="medium">
        <color indexed="64"/>
      </right>
      <top style="hair">
        <color indexed="64"/>
      </top>
      <bottom style="thin">
        <color indexed="64"/>
      </bottom>
      <diagonal/>
    </border>
    <border>
      <left style="thin">
        <color indexed="64"/>
      </left>
      <right style="thin">
        <color indexed="64"/>
      </right>
      <top style="dashed">
        <color indexed="64"/>
      </top>
      <bottom/>
      <diagonal/>
    </border>
    <border>
      <left style="thin">
        <color indexed="64"/>
      </left>
      <right style="medium">
        <color indexed="64"/>
      </right>
      <top style="dashed">
        <color indexed="64"/>
      </top>
      <bottom/>
      <diagonal/>
    </border>
    <border>
      <left style="dashed">
        <color indexed="64"/>
      </left>
      <right style="medium">
        <color indexed="64"/>
      </right>
      <top style="hair">
        <color indexed="64"/>
      </top>
      <bottom style="thin">
        <color indexed="64"/>
      </bottom>
      <diagonal/>
    </border>
    <border>
      <left style="dashed">
        <color indexed="64"/>
      </left>
      <right style="medium">
        <color indexed="64"/>
      </right>
      <top style="hair">
        <color indexed="64"/>
      </top>
      <bottom style="hair">
        <color indexed="64"/>
      </bottom>
      <diagonal/>
    </border>
    <border>
      <left style="dashed">
        <color indexed="64"/>
      </left>
      <right style="thin">
        <color indexed="64"/>
      </right>
      <top style="hair">
        <color indexed="64"/>
      </top>
      <bottom style="thin">
        <color indexed="64"/>
      </bottom>
      <diagonal/>
    </border>
    <border>
      <left style="thin">
        <color indexed="64"/>
      </left>
      <right style="thin">
        <color indexed="64"/>
      </right>
      <top style="thin">
        <color auto="1"/>
      </top>
      <bottom style="hair">
        <color indexed="64"/>
      </bottom>
      <diagonal/>
    </border>
    <border>
      <left style="thin">
        <color indexed="64"/>
      </left>
      <right style="medium">
        <color indexed="64"/>
      </right>
      <top style="dashed">
        <color indexed="64"/>
      </top>
      <bottom style="hair">
        <color indexed="64"/>
      </bottom>
      <diagonal/>
    </border>
    <border>
      <left style="thin">
        <color indexed="64"/>
      </left>
      <right style="medium">
        <color indexed="64"/>
      </right>
      <top/>
      <bottom style="thin">
        <color indexed="64"/>
      </bottom>
      <diagonal/>
    </border>
    <border>
      <left style="thin">
        <color indexed="64"/>
      </left>
      <right style="thin">
        <color indexed="64"/>
      </right>
      <top style="dotted">
        <color indexed="64"/>
      </top>
      <bottom style="thin">
        <color indexed="64"/>
      </bottom>
      <diagonal/>
    </border>
    <border>
      <left style="medium">
        <color indexed="64"/>
      </left>
      <right/>
      <top style="hair">
        <color indexed="64"/>
      </top>
      <bottom style="hair">
        <color indexed="64"/>
      </bottom>
      <diagonal/>
    </border>
    <border>
      <left style="thin">
        <color theme="0"/>
      </left>
      <right style="thin">
        <color theme="0"/>
      </right>
      <top/>
      <bottom style="thin">
        <color indexed="64"/>
      </bottom>
      <diagonal/>
    </border>
    <border>
      <left style="thin">
        <color indexed="64"/>
      </left>
      <right style="medium">
        <color indexed="64"/>
      </right>
      <top style="hair">
        <color indexed="64"/>
      </top>
      <bottom/>
      <diagonal/>
    </border>
    <border>
      <left style="medium">
        <color indexed="64"/>
      </left>
      <right/>
      <top style="thin">
        <color indexed="64"/>
      </top>
      <bottom/>
      <diagonal/>
    </border>
    <border>
      <left style="thin">
        <color indexed="64"/>
      </left>
      <right/>
      <top style="dashed">
        <color indexed="64"/>
      </top>
      <bottom style="medium">
        <color indexed="64"/>
      </bottom>
      <diagonal/>
    </border>
    <border>
      <left/>
      <right/>
      <top style="dashed">
        <color indexed="64"/>
      </top>
      <bottom style="medium">
        <color indexed="64"/>
      </bottom>
      <diagonal/>
    </border>
    <border>
      <left/>
      <right style="thin">
        <color indexed="64"/>
      </right>
      <top style="dashed">
        <color indexed="64"/>
      </top>
      <bottom style="medium">
        <color indexed="64"/>
      </bottom>
      <diagonal/>
    </border>
    <border>
      <left style="thin">
        <color indexed="64"/>
      </left>
      <right style="thin">
        <color indexed="64"/>
      </right>
      <top style="thin">
        <color indexed="64"/>
      </top>
      <bottom style="double">
        <color indexed="64"/>
      </bottom>
      <diagonal/>
    </border>
    <border>
      <left style="dashed">
        <color indexed="64"/>
      </left>
      <right/>
      <top style="thin">
        <color indexed="64"/>
      </top>
      <bottom style="thin">
        <color indexed="64"/>
      </bottom>
      <diagonal/>
    </border>
    <border>
      <left style="thin">
        <color auto="1"/>
      </left>
      <right/>
      <top style="medium">
        <color indexed="64"/>
      </top>
      <bottom style="medium">
        <color indexed="64"/>
      </bottom>
      <diagonal/>
    </border>
    <border>
      <left style="thin">
        <color indexed="64"/>
      </left>
      <right style="medium">
        <color indexed="64"/>
      </right>
      <top style="thin">
        <color indexed="64"/>
      </top>
      <bottom style="thin">
        <color indexed="64"/>
      </bottom>
      <diagonal/>
    </border>
    <border>
      <left/>
      <right style="double">
        <color indexed="64"/>
      </right>
      <top/>
      <bottom style="hair">
        <color indexed="64"/>
      </bottom>
      <diagonal/>
    </border>
    <border>
      <left style="dashed">
        <color indexed="64"/>
      </left>
      <right style="thin">
        <color indexed="64"/>
      </right>
      <top/>
      <bottom style="dashed">
        <color indexed="64"/>
      </bottom>
      <diagonal/>
    </border>
    <border>
      <left style="dashed">
        <color auto="1"/>
      </left>
      <right style="dashed">
        <color auto="1"/>
      </right>
      <top style="dashed">
        <color auto="1"/>
      </top>
      <bottom/>
      <diagonal/>
    </border>
    <border>
      <left style="dashed">
        <color auto="1"/>
      </left>
      <right style="dashed">
        <color auto="1"/>
      </right>
      <top/>
      <bottom/>
      <diagonal/>
    </border>
    <border>
      <left style="thin">
        <color indexed="57"/>
      </left>
      <right style="thin">
        <color indexed="57"/>
      </right>
      <top style="thin">
        <color indexed="57"/>
      </top>
      <bottom style="thin">
        <color indexed="57"/>
      </bottom>
      <diagonal/>
    </border>
    <border>
      <left style="thin">
        <color indexed="57"/>
      </left>
      <right/>
      <top style="thin">
        <color indexed="57"/>
      </top>
      <bottom style="thin">
        <color indexed="57"/>
      </bottom>
      <diagonal/>
    </border>
    <border>
      <left/>
      <right/>
      <top style="thin">
        <color indexed="57"/>
      </top>
      <bottom style="thin">
        <color indexed="57"/>
      </bottom>
      <diagonal/>
    </border>
    <border>
      <left/>
      <right style="thin">
        <color indexed="57"/>
      </right>
      <top style="thin">
        <color indexed="57"/>
      </top>
      <bottom style="thin">
        <color indexed="57"/>
      </bottom>
      <diagonal/>
    </border>
    <border>
      <left style="thin">
        <color indexed="57"/>
      </left>
      <right style="thin">
        <color indexed="57"/>
      </right>
      <top style="thin">
        <color indexed="57"/>
      </top>
      <bottom/>
      <diagonal/>
    </border>
    <border>
      <left/>
      <right/>
      <top style="thin">
        <color indexed="64"/>
      </top>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style="thin">
        <color indexed="64"/>
      </right>
      <top style="thin">
        <color indexed="64"/>
      </top>
      <bottom/>
      <diagonal/>
    </border>
    <border>
      <left/>
      <right style="hair">
        <color indexed="64"/>
      </right>
      <top style="thin">
        <color indexed="64"/>
      </top>
      <bottom/>
      <diagonal/>
    </border>
    <border>
      <left/>
      <right style="medium">
        <color indexed="64"/>
      </right>
      <top style="thin">
        <color indexed="64"/>
      </top>
      <bottom/>
      <diagonal/>
    </border>
    <border>
      <left style="medium">
        <color indexed="64"/>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right style="medium">
        <color rgb="FFFF0000"/>
      </right>
      <top/>
      <bottom/>
      <diagonal/>
    </border>
    <border>
      <left/>
      <right style="medium">
        <color indexed="64"/>
      </right>
      <top style="thin">
        <color indexed="64"/>
      </top>
      <bottom style="hair">
        <color indexed="64"/>
      </bottom>
      <diagonal/>
    </border>
    <border>
      <left style="medium">
        <color indexed="10"/>
      </left>
      <right style="medium">
        <color indexed="10"/>
      </right>
      <top style="medium">
        <color indexed="10"/>
      </top>
      <bottom style="medium">
        <color indexed="10"/>
      </bottom>
      <diagonal/>
    </border>
    <border>
      <left/>
      <right/>
      <top style="thin">
        <color auto="1"/>
      </top>
      <bottom/>
      <diagonal/>
    </border>
    <border>
      <left style="medium">
        <color indexed="64"/>
      </left>
      <right style="hair">
        <color indexed="64"/>
      </right>
      <top style="medium">
        <color indexed="64"/>
      </top>
      <bottom style="medium">
        <color indexed="64"/>
      </bottom>
      <diagonal/>
    </border>
    <border>
      <left style="hair">
        <color indexed="64"/>
      </left>
      <right style="hair">
        <color indexed="64"/>
      </right>
      <top style="medium">
        <color indexed="64"/>
      </top>
      <bottom style="medium">
        <color indexed="64"/>
      </bottom>
      <diagonal/>
    </border>
    <border>
      <left style="hair">
        <color indexed="64"/>
      </left>
      <right style="medium">
        <color indexed="64"/>
      </right>
      <top style="medium">
        <color indexed="64"/>
      </top>
      <bottom style="medium">
        <color indexed="64"/>
      </bottom>
      <diagonal/>
    </border>
    <border>
      <left/>
      <right style="medium">
        <color indexed="64"/>
      </right>
      <top style="thin">
        <color indexed="64"/>
      </top>
      <bottom style="medium">
        <color indexed="64"/>
      </bottom>
      <diagonal/>
    </border>
    <border>
      <left style="thin">
        <color indexed="64"/>
      </left>
      <right style="thin">
        <color indexed="64"/>
      </right>
      <top/>
      <bottom/>
      <diagonal/>
    </border>
    <border>
      <left/>
      <right style="hair">
        <color indexed="64"/>
      </right>
      <top/>
      <bottom style="thin">
        <color indexed="64"/>
      </bottom>
      <diagonal/>
    </border>
    <border>
      <left/>
      <right style="hair">
        <color indexed="64"/>
      </right>
      <top style="hair">
        <color indexed="64"/>
      </top>
      <bottom style="thin">
        <color indexed="64"/>
      </bottom>
      <diagonal/>
    </border>
    <border>
      <left/>
      <right style="hair">
        <color indexed="64"/>
      </right>
      <top style="thin">
        <color indexed="64"/>
      </top>
      <bottom style="thin">
        <color indexed="64"/>
      </bottom>
      <diagonal/>
    </border>
    <border>
      <left style="medium">
        <color indexed="64"/>
      </left>
      <right style="thin">
        <color indexed="64"/>
      </right>
      <top/>
      <bottom style="medium">
        <color indexed="64"/>
      </bottom>
      <diagonal/>
    </border>
    <border>
      <left style="thin">
        <color indexed="57"/>
      </left>
      <right style="thin">
        <color indexed="57"/>
      </right>
      <top/>
      <bottom/>
      <diagonal/>
    </border>
    <border>
      <left style="thin">
        <color indexed="64"/>
      </left>
      <right style="thin">
        <color indexed="64"/>
      </right>
      <top style="medium">
        <color indexed="64"/>
      </top>
      <bottom style="medium">
        <color indexed="64"/>
      </bottom>
      <diagonal/>
    </border>
    <border>
      <left style="dashed">
        <color indexed="64"/>
      </left>
      <right style="dashed">
        <color indexed="64"/>
      </right>
      <top style="dashed">
        <color indexed="64"/>
      </top>
      <bottom style="dashed">
        <color indexed="64"/>
      </bottom>
      <diagonal/>
    </border>
    <border>
      <left style="thin">
        <color indexed="64"/>
      </left>
      <right style="thin">
        <color indexed="64"/>
      </right>
      <top/>
      <bottom style="dashed">
        <color indexed="64"/>
      </bottom>
      <diagonal/>
    </border>
    <border>
      <left style="thin">
        <color indexed="64"/>
      </left>
      <right style="medium">
        <color indexed="64"/>
      </right>
      <top style="dashed">
        <color indexed="64"/>
      </top>
      <bottom style="dotted">
        <color indexed="64"/>
      </bottom>
      <diagonal/>
    </border>
    <border>
      <left/>
      <right style="thin">
        <color indexed="64"/>
      </right>
      <top style="dashed">
        <color indexed="64"/>
      </top>
      <bottom style="thin">
        <color indexed="64"/>
      </bottom>
      <diagonal/>
    </border>
    <border>
      <left/>
      <right style="thin">
        <color indexed="64"/>
      </right>
      <top style="thin">
        <color indexed="64"/>
      </top>
      <bottom style="dashed">
        <color indexed="64"/>
      </bottom>
      <diagonal/>
    </border>
    <border>
      <left style="medium">
        <color indexed="64"/>
      </left>
      <right style="thin">
        <color indexed="64"/>
      </right>
      <top style="thin">
        <color indexed="64"/>
      </top>
      <bottom style="dashed">
        <color indexed="64"/>
      </bottom>
      <diagonal/>
    </border>
    <border>
      <left style="medium">
        <color indexed="64"/>
      </left>
      <right style="thin">
        <color indexed="64"/>
      </right>
      <top style="dashed">
        <color indexed="64"/>
      </top>
      <bottom style="dashed">
        <color indexed="64"/>
      </bottom>
      <diagonal/>
    </border>
    <border>
      <left style="medium">
        <color indexed="64"/>
      </left>
      <right style="thin">
        <color indexed="64"/>
      </right>
      <top style="dashed">
        <color indexed="64"/>
      </top>
      <bottom style="thin">
        <color indexed="64"/>
      </bottom>
      <diagonal/>
    </border>
    <border>
      <left style="medium">
        <color indexed="64"/>
      </left>
      <right style="thin">
        <color indexed="64"/>
      </right>
      <top style="dashed">
        <color indexed="64"/>
      </top>
      <bottom style="hair">
        <color indexed="64"/>
      </bottom>
      <diagonal/>
    </border>
    <border>
      <left style="medium">
        <color indexed="64"/>
      </left>
      <right style="thin">
        <color indexed="64"/>
      </right>
      <top style="hair">
        <color indexed="64"/>
      </top>
      <bottom style="dashed">
        <color indexed="64"/>
      </bottom>
      <diagonal/>
    </border>
    <border>
      <left style="hair">
        <color indexed="64"/>
      </left>
      <right/>
      <top style="thin">
        <color indexed="64"/>
      </top>
      <bottom style="thin">
        <color indexed="64"/>
      </bottom>
      <diagonal/>
    </border>
    <border>
      <left style="thin">
        <color indexed="64"/>
      </left>
      <right/>
      <top/>
      <bottom/>
      <diagonal/>
    </border>
    <border>
      <left style="medium">
        <color rgb="FFFFFFFF"/>
      </left>
      <right/>
      <top style="medium">
        <color indexed="64"/>
      </top>
      <bottom/>
      <diagonal/>
    </border>
    <border>
      <left style="medium">
        <color theme="0"/>
      </left>
      <right/>
      <top style="medium">
        <color indexed="64"/>
      </top>
      <bottom/>
      <diagonal/>
    </border>
    <border>
      <left style="medium">
        <color rgb="FFFFFFFF"/>
      </left>
      <right/>
      <top style="medium">
        <color indexed="64"/>
      </top>
      <bottom style="thick">
        <color rgb="FFFFFFFF"/>
      </bottom>
      <diagonal/>
    </border>
    <border>
      <left/>
      <right style="medium">
        <color rgb="FFFFFFFF"/>
      </right>
      <top style="medium">
        <color indexed="64"/>
      </top>
      <bottom style="thick">
        <color rgb="FFFFFFFF"/>
      </bottom>
      <diagonal/>
    </border>
    <border>
      <left style="medium">
        <color rgb="FFFFFFFF"/>
      </left>
      <right style="medium">
        <color theme="0"/>
      </right>
      <top style="medium">
        <color indexed="64"/>
      </top>
      <bottom style="thick">
        <color rgb="FFFFFFFF"/>
      </bottom>
      <diagonal/>
    </border>
    <border>
      <left/>
      <right/>
      <top style="medium">
        <color auto="1"/>
      </top>
      <bottom/>
      <diagonal/>
    </border>
    <border>
      <left style="medium">
        <color theme="0"/>
      </left>
      <right/>
      <top style="medium">
        <color indexed="64"/>
      </top>
      <bottom style="thick">
        <color rgb="FFFFFFFF"/>
      </bottom>
      <diagonal/>
    </border>
    <border>
      <left/>
      <right/>
      <top style="medium">
        <color indexed="64"/>
      </top>
      <bottom style="thick">
        <color rgb="FFFFFFFF"/>
      </bottom>
      <diagonal/>
    </border>
    <border>
      <left style="medium">
        <color rgb="FFFFFFFF"/>
      </left>
      <right/>
      <top style="medium">
        <color indexed="64"/>
      </top>
      <bottom style="medium">
        <color theme="0"/>
      </bottom>
      <diagonal/>
    </border>
    <border>
      <left/>
      <right/>
      <top style="medium">
        <color indexed="64"/>
      </top>
      <bottom style="medium">
        <color theme="0"/>
      </bottom>
      <diagonal/>
    </border>
    <border>
      <left style="medium">
        <color theme="0"/>
      </left>
      <right style="medium">
        <color rgb="FFFFFFFF"/>
      </right>
      <top style="medium">
        <color indexed="64"/>
      </top>
      <bottom style="thick">
        <color rgb="FFFFFFFF"/>
      </bottom>
      <diagonal/>
    </border>
    <border>
      <left style="medium">
        <color rgb="FFFFFFFF"/>
      </left>
      <right style="medium">
        <color indexed="64"/>
      </right>
      <top style="medium">
        <color indexed="64"/>
      </top>
      <bottom style="thick">
        <color rgb="FFFFFFFF"/>
      </bottom>
      <diagonal/>
    </border>
    <border>
      <left/>
      <right style="medium">
        <color rgb="FFFFFFFF"/>
      </right>
      <top/>
      <bottom/>
      <diagonal/>
    </border>
    <border>
      <left style="medium">
        <color rgb="FFFFFFFF"/>
      </left>
      <right/>
      <top/>
      <bottom/>
      <diagonal/>
    </border>
    <border>
      <left style="medium">
        <color theme="0"/>
      </left>
      <right/>
      <top/>
      <bottom/>
      <diagonal/>
    </border>
    <border>
      <left style="thick">
        <color rgb="FFFFFFFF"/>
      </left>
      <right style="medium">
        <color rgb="FFFFFFFF"/>
      </right>
      <top style="thick">
        <color rgb="FFFFFFFF"/>
      </top>
      <bottom/>
      <diagonal/>
    </border>
    <border>
      <left style="medium">
        <color rgb="FFFFFFFF"/>
      </left>
      <right style="medium">
        <color rgb="FFFFFFFF"/>
      </right>
      <top style="thick">
        <color rgb="FFFFFFFF"/>
      </top>
      <bottom/>
      <diagonal/>
    </border>
    <border>
      <left style="medium">
        <color rgb="FFFFFFFF"/>
      </left>
      <right/>
      <top style="thick">
        <color rgb="FFFFFFFF"/>
      </top>
      <bottom style="medium">
        <color rgb="FFFFFFFF"/>
      </bottom>
      <diagonal/>
    </border>
    <border>
      <left/>
      <right/>
      <top style="thick">
        <color rgb="FFFFFFFF"/>
      </top>
      <bottom style="medium">
        <color rgb="FFFFFFFF"/>
      </bottom>
      <diagonal/>
    </border>
    <border>
      <left/>
      <right style="medium">
        <color rgb="FFFFFFFF"/>
      </right>
      <top style="thick">
        <color rgb="FFFFFFFF"/>
      </top>
      <bottom style="medium">
        <color rgb="FFFFFFFF"/>
      </bottom>
      <diagonal/>
    </border>
    <border>
      <left style="medium">
        <color rgb="FFFFFFFF"/>
      </left>
      <right/>
      <top style="thick">
        <color rgb="FFFFFFFF"/>
      </top>
      <bottom/>
      <diagonal/>
    </border>
    <border>
      <left/>
      <right/>
      <top style="thick">
        <color rgb="FFFFFFFF"/>
      </top>
      <bottom/>
      <diagonal/>
    </border>
    <border>
      <left/>
      <right style="medium">
        <color rgb="FFFFFFFF"/>
      </right>
      <top style="thick">
        <color rgb="FFFFFFFF"/>
      </top>
      <bottom/>
      <diagonal/>
    </border>
    <border>
      <left/>
      <right style="thin">
        <color indexed="64"/>
      </right>
      <top style="thick">
        <color rgb="FFFFFFFF"/>
      </top>
      <bottom style="medium">
        <color rgb="FFFFFFFF"/>
      </bottom>
      <diagonal/>
    </border>
    <border>
      <left style="medium">
        <color theme="0"/>
      </left>
      <right/>
      <top style="medium">
        <color theme="0"/>
      </top>
      <bottom style="medium">
        <color theme="0"/>
      </bottom>
      <diagonal/>
    </border>
    <border>
      <left/>
      <right style="medium">
        <color theme="0"/>
      </right>
      <top style="medium">
        <color theme="0"/>
      </top>
      <bottom style="medium">
        <color theme="0"/>
      </bottom>
      <diagonal/>
    </border>
    <border>
      <left style="medium">
        <color theme="0"/>
      </left>
      <right style="medium">
        <color theme="0"/>
      </right>
      <top style="medium">
        <color theme="0"/>
      </top>
      <bottom style="medium">
        <color theme="0"/>
      </bottom>
      <diagonal/>
    </border>
    <border>
      <left/>
      <right style="medium">
        <color theme="0"/>
      </right>
      <top/>
      <bottom/>
      <diagonal/>
    </border>
    <border>
      <left/>
      <right style="medium">
        <color theme="0"/>
      </right>
      <top style="thick">
        <color rgb="FFFFFFFF"/>
      </top>
      <bottom/>
      <diagonal/>
    </border>
    <border>
      <left style="medium">
        <color theme="0"/>
      </left>
      <right/>
      <top style="thick">
        <color rgb="FFFFFFFF"/>
      </top>
      <bottom style="medium">
        <color rgb="FFFFFFFF"/>
      </bottom>
      <diagonal/>
    </border>
    <border>
      <left/>
      <right style="medium">
        <color theme="0"/>
      </right>
      <top style="thick">
        <color rgb="FFFFFFFF"/>
      </top>
      <bottom style="medium">
        <color rgb="FFFFFFFF"/>
      </bottom>
      <diagonal/>
    </border>
    <border>
      <left style="medium">
        <color theme="0"/>
      </left>
      <right style="medium">
        <color rgb="FFFFFFFF"/>
      </right>
      <top style="thick">
        <color rgb="FFFFFFFF"/>
      </top>
      <bottom/>
      <diagonal/>
    </border>
    <border>
      <left style="medium">
        <color rgb="FFFFFFFF"/>
      </left>
      <right style="medium">
        <color indexed="64"/>
      </right>
      <top style="thick">
        <color rgb="FFFFFFFF"/>
      </top>
      <bottom/>
      <diagonal/>
    </border>
    <border>
      <left style="thick">
        <color rgb="FFFFFFFF"/>
      </left>
      <right style="medium">
        <color rgb="FFFFFFFF"/>
      </right>
      <top/>
      <bottom/>
      <diagonal/>
    </border>
    <border>
      <left style="medium">
        <color rgb="FFFFFFFF"/>
      </left>
      <right style="medium">
        <color rgb="FFFFFFFF"/>
      </right>
      <top/>
      <bottom/>
      <diagonal/>
    </border>
    <border>
      <left style="medium">
        <color rgb="FFFFFFFF"/>
      </left>
      <right/>
      <top style="medium">
        <color rgb="FFFFFFFF"/>
      </top>
      <bottom/>
      <diagonal/>
    </border>
    <border>
      <left/>
      <right style="medium">
        <color rgb="FFFFFFFF"/>
      </right>
      <top style="medium">
        <color rgb="FFFFFFFF"/>
      </top>
      <bottom/>
      <diagonal/>
    </border>
    <border>
      <left style="medium">
        <color rgb="FFFFFFFF"/>
      </left>
      <right style="medium">
        <color rgb="FFFFFFFF"/>
      </right>
      <top style="medium">
        <color rgb="FFFFFFFF"/>
      </top>
      <bottom/>
      <diagonal/>
    </border>
    <border>
      <left style="thin">
        <color theme="0"/>
      </left>
      <right/>
      <top/>
      <bottom/>
      <diagonal/>
    </border>
    <border>
      <left style="medium">
        <color theme="0"/>
      </left>
      <right style="medium">
        <color theme="0"/>
      </right>
      <top style="medium">
        <color theme="0"/>
      </top>
      <bottom/>
      <diagonal/>
    </border>
    <border>
      <left style="medium">
        <color theme="0"/>
      </left>
      <right/>
      <top style="medium">
        <color theme="0"/>
      </top>
      <bottom/>
      <diagonal/>
    </border>
    <border>
      <left style="medium">
        <color theme="0"/>
      </left>
      <right style="medium">
        <color rgb="FFFFFFFF"/>
      </right>
      <top/>
      <bottom/>
      <diagonal/>
    </border>
    <border>
      <left style="medium">
        <color rgb="FFFFFFFF"/>
      </left>
      <right style="medium">
        <color indexed="64"/>
      </right>
      <top/>
      <bottom/>
      <diagonal/>
    </border>
    <border diagonalUp="1">
      <left style="medium">
        <color indexed="64"/>
      </left>
      <right style="medium">
        <color indexed="64"/>
      </right>
      <top style="medium">
        <color indexed="64"/>
      </top>
      <bottom style="medium">
        <color indexed="64"/>
      </bottom>
      <diagonal style="thin">
        <color auto="1"/>
      </diagonal>
    </border>
    <border>
      <left style="medium">
        <color rgb="FFFF0000"/>
      </left>
      <right style="medium">
        <color rgb="FFFF0000"/>
      </right>
      <top style="medium">
        <color rgb="FFFF0000"/>
      </top>
      <bottom style="medium">
        <color rgb="FFFF0000"/>
      </bottom>
      <diagonal/>
    </border>
    <border>
      <left style="dashed">
        <color theme="0"/>
      </left>
      <right style="medium">
        <color rgb="FFFFFFFF"/>
      </right>
      <top style="dashed">
        <color theme="0"/>
      </top>
      <bottom/>
      <diagonal/>
    </border>
  </borders>
  <cellStyleXfs count="50">
    <xf numFmtId="0" fontId="0" fillId="0" borderId="0">
      <alignment vertical="center"/>
    </xf>
    <xf numFmtId="0" fontId="35" fillId="12" borderId="0" applyNumberFormat="0" applyBorder="0" applyAlignment="0" applyProtection="0">
      <alignment vertical="center"/>
    </xf>
    <xf numFmtId="0" fontId="33" fillId="0" borderId="0" applyNumberFormat="0" applyFill="0" applyBorder="0" applyAlignment="0" applyProtection="0">
      <alignment vertical="top"/>
      <protection locked="0"/>
    </xf>
    <xf numFmtId="0" fontId="16" fillId="0" borderId="0">
      <alignment vertical="center"/>
    </xf>
    <xf numFmtId="0" fontId="10" fillId="0" borderId="0">
      <alignment vertical="center"/>
    </xf>
    <xf numFmtId="0" fontId="36" fillId="0" borderId="0"/>
    <xf numFmtId="0" fontId="10" fillId="0" borderId="0">
      <alignment vertical="center"/>
    </xf>
    <xf numFmtId="0" fontId="36" fillId="0" borderId="0"/>
    <xf numFmtId="0" fontId="36" fillId="0" borderId="0"/>
    <xf numFmtId="0" fontId="34" fillId="0" borderId="0">
      <alignment vertical="center"/>
    </xf>
    <xf numFmtId="0" fontId="34" fillId="0" borderId="0">
      <alignment vertical="center"/>
    </xf>
    <xf numFmtId="0" fontId="34" fillId="0" borderId="0">
      <alignment vertical="center"/>
    </xf>
    <xf numFmtId="0" fontId="34" fillId="0" borderId="0">
      <alignment vertical="center"/>
    </xf>
    <xf numFmtId="0" fontId="34" fillId="0" borderId="0">
      <alignment vertical="center"/>
    </xf>
    <xf numFmtId="0" fontId="34" fillId="0" borderId="0">
      <alignment vertical="center"/>
    </xf>
    <xf numFmtId="0" fontId="34" fillId="0" borderId="0">
      <alignment vertical="center"/>
    </xf>
    <xf numFmtId="0" fontId="34" fillId="0" borderId="0">
      <alignment vertical="center"/>
    </xf>
    <xf numFmtId="0" fontId="34" fillId="0" borderId="0">
      <alignment vertical="center"/>
    </xf>
    <xf numFmtId="0" fontId="34" fillId="0" borderId="0">
      <alignment vertical="center"/>
    </xf>
    <xf numFmtId="0" fontId="51" fillId="30" borderId="0" applyNumberFormat="0" applyBorder="0" applyAlignment="0" applyProtection="0">
      <alignment vertical="center"/>
    </xf>
    <xf numFmtId="0" fontId="56" fillId="29" borderId="0" applyNumberFormat="0" applyBorder="0" applyAlignment="0" applyProtection="0">
      <alignment vertical="center"/>
    </xf>
    <xf numFmtId="0" fontId="8" fillId="0" borderId="0">
      <alignment vertical="center"/>
    </xf>
    <xf numFmtId="9" fontId="10" fillId="0" borderId="0" applyFont="0" applyFill="0" applyBorder="0" applyAlignment="0" applyProtection="0">
      <alignment vertical="center"/>
    </xf>
    <xf numFmtId="0" fontId="7" fillId="0" borderId="0">
      <alignment vertical="center"/>
    </xf>
    <xf numFmtId="38" fontId="10" fillId="0" borderId="0" applyFont="0" applyFill="0" applyBorder="0" applyAlignment="0" applyProtection="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4" fillId="0" borderId="0">
      <alignment vertical="center"/>
    </xf>
    <xf numFmtId="0" fontId="4" fillId="0" borderId="0">
      <alignment vertical="center"/>
    </xf>
    <xf numFmtId="38" fontId="34" fillId="0" borderId="0" applyFont="0" applyFill="0" applyBorder="0" applyAlignment="0" applyProtection="0">
      <alignment vertical="center"/>
    </xf>
    <xf numFmtId="0" fontId="10" fillId="0" borderId="0">
      <alignment vertical="center"/>
    </xf>
    <xf numFmtId="9" fontId="34" fillId="0" borderId="0" applyFont="0" applyFill="0" applyBorder="0" applyAlignment="0" applyProtection="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cellStyleXfs>
  <cellXfs count="1895">
    <xf numFmtId="0" fontId="0" fillId="0" borderId="0" xfId="0">
      <alignment vertical="center"/>
    </xf>
    <xf numFmtId="0" fontId="0" fillId="0" borderId="0" xfId="0" applyAlignment="1">
      <alignment horizontal="left" vertical="center"/>
    </xf>
    <xf numFmtId="0" fontId="13" fillId="6" borderId="1" xfId="0" applyFont="1" applyFill="1" applyBorder="1" applyAlignment="1" applyProtection="1">
      <alignment horizontal="center" vertical="center"/>
      <protection locked="0"/>
    </xf>
    <xf numFmtId="0" fontId="13" fillId="0" borderId="0" xfId="0" applyFont="1">
      <alignment vertical="center"/>
    </xf>
    <xf numFmtId="0" fontId="13" fillId="0" borderId="4" xfId="0" applyFont="1" applyBorder="1">
      <alignment vertical="center"/>
    </xf>
    <xf numFmtId="0" fontId="16" fillId="0" borderId="5" xfId="0" applyFont="1" applyBorder="1">
      <alignment vertical="center"/>
    </xf>
    <xf numFmtId="0" fontId="19" fillId="0" borderId="5" xfId="0" applyFont="1" applyBorder="1" applyAlignment="1">
      <alignment horizontal="center" vertical="center"/>
    </xf>
    <xf numFmtId="0" fontId="13" fillId="0" borderId="0" xfId="0" applyFont="1" applyAlignment="1">
      <alignment vertical="center" wrapText="1"/>
    </xf>
    <xf numFmtId="0" fontId="16" fillId="0" borderId="0" xfId="0" applyFont="1">
      <alignment vertical="center"/>
    </xf>
    <xf numFmtId="0" fontId="0" fillId="0" borderId="5" xfId="0" applyBorder="1">
      <alignment vertical="center"/>
    </xf>
    <xf numFmtId="0" fontId="13" fillId="0" borderId="0" xfId="0" applyFont="1" applyAlignment="1">
      <alignment horizontal="right" vertical="center"/>
    </xf>
    <xf numFmtId="179" fontId="19" fillId="0" borderId="19" xfId="0" applyNumberFormat="1" applyFont="1" applyBorder="1" applyAlignment="1" applyProtection="1">
      <alignment horizontal="center" vertical="center"/>
      <protection hidden="1"/>
    </xf>
    <xf numFmtId="178" fontId="19" fillId="0" borderId="0" xfId="0" applyNumberFormat="1" applyFont="1" applyProtection="1">
      <alignment vertical="center"/>
      <protection hidden="1"/>
    </xf>
    <xf numFmtId="178" fontId="0" fillId="0" borderId="0" xfId="0" applyNumberFormat="1" applyProtection="1">
      <alignment vertical="center"/>
      <protection hidden="1"/>
    </xf>
    <xf numFmtId="178" fontId="16" fillId="0" borderId="0" xfId="0" applyNumberFormat="1" applyFont="1" applyProtection="1">
      <alignment vertical="center"/>
      <protection hidden="1"/>
    </xf>
    <xf numFmtId="0" fontId="0" fillId="0" borderId="5" xfId="0" applyBorder="1" applyAlignment="1">
      <alignment horizontal="left" vertical="center"/>
    </xf>
    <xf numFmtId="0" fontId="21" fillId="0" borderId="0" xfId="0" applyFont="1">
      <alignment vertical="center"/>
    </xf>
    <xf numFmtId="0" fontId="21" fillId="0" borderId="0" xfId="0" applyFont="1" applyAlignment="1">
      <alignment horizontal="left" vertical="center"/>
    </xf>
    <xf numFmtId="0" fontId="14" fillId="0" borderId="0" xfId="0" applyFont="1">
      <alignment vertical="center"/>
    </xf>
    <xf numFmtId="0" fontId="13" fillId="0" borderId="0" xfId="0" applyFont="1" applyAlignment="1">
      <alignment horizontal="left" vertical="center" wrapText="1"/>
    </xf>
    <xf numFmtId="0" fontId="13" fillId="0" borderId="4" xfId="0" applyFont="1" applyBorder="1" applyAlignment="1">
      <alignment horizontal="left" vertical="center"/>
    </xf>
    <xf numFmtId="0" fontId="13" fillId="0" borderId="4" xfId="0" applyFont="1" applyBorder="1" applyAlignment="1">
      <alignment vertical="center" wrapText="1"/>
    </xf>
    <xf numFmtId="0" fontId="27" fillId="0" borderId="5" xfId="0" applyFont="1" applyBorder="1" applyAlignment="1">
      <alignment horizontal="left" vertical="center"/>
    </xf>
    <xf numFmtId="0" fontId="19" fillId="0" borderId="5" xfId="0" applyFont="1" applyBorder="1">
      <alignment vertical="center"/>
    </xf>
    <xf numFmtId="0" fontId="19" fillId="0" borderId="5" xfId="0" applyFont="1" applyBorder="1" applyAlignment="1">
      <alignment horizontal="left" vertical="center"/>
    </xf>
    <xf numFmtId="0" fontId="19" fillId="0" borderId="5" xfId="0" applyFont="1" applyBorder="1" applyAlignment="1">
      <alignment vertical="center" wrapText="1"/>
    </xf>
    <xf numFmtId="0" fontId="19" fillId="0" borderId="0" xfId="0" applyFont="1">
      <alignment vertical="center"/>
    </xf>
    <xf numFmtId="0" fontId="19" fillId="0" borderId="5" xfId="0" applyFont="1" applyBorder="1" applyAlignment="1">
      <alignment horizontal="center" vertical="center" wrapText="1"/>
    </xf>
    <xf numFmtId="0" fontId="19" fillId="0" borderId="37" xfId="0" applyFont="1" applyBorder="1" applyAlignment="1">
      <alignment horizontal="center" vertical="center" wrapText="1"/>
    </xf>
    <xf numFmtId="0" fontId="19" fillId="0" borderId="10" xfId="0" applyFont="1" applyBorder="1" applyAlignment="1">
      <alignment vertical="center" wrapText="1"/>
    </xf>
    <xf numFmtId="0" fontId="28" fillId="0" borderId="0" xfId="0" applyFont="1">
      <alignment vertical="center"/>
    </xf>
    <xf numFmtId="0" fontId="0" fillId="0" borderId="0" xfId="0" applyAlignment="1">
      <alignment vertical="center" wrapText="1"/>
    </xf>
    <xf numFmtId="178" fontId="21" fillId="0" borderId="0" xfId="0" applyNumberFormat="1" applyFont="1" applyProtection="1">
      <alignment vertical="center"/>
      <protection hidden="1"/>
    </xf>
    <xf numFmtId="178" fontId="13" fillId="0" borderId="0" xfId="0" applyNumberFormat="1" applyFont="1" applyProtection="1">
      <alignment vertical="center"/>
      <protection hidden="1"/>
    </xf>
    <xf numFmtId="178" fontId="28" fillId="0" borderId="0" xfId="0" applyNumberFormat="1" applyFont="1" applyProtection="1">
      <alignment vertical="center"/>
      <protection hidden="1"/>
    </xf>
    <xf numFmtId="179" fontId="19" fillId="0" borderId="5" xfId="0" applyNumberFormat="1" applyFont="1" applyBorder="1" applyAlignment="1" applyProtection="1">
      <alignment horizontal="center" vertical="center"/>
      <protection hidden="1"/>
    </xf>
    <xf numFmtId="0" fontId="16" fillId="4" borderId="1" xfId="0" applyFont="1" applyFill="1" applyBorder="1" applyAlignment="1" applyProtection="1">
      <alignment horizontal="center" vertical="center"/>
      <protection locked="0"/>
    </xf>
    <xf numFmtId="0" fontId="16" fillId="4" borderId="2" xfId="0" applyFont="1" applyFill="1" applyBorder="1" applyAlignment="1" applyProtection="1">
      <alignment horizontal="center" vertical="center"/>
      <protection locked="0"/>
    </xf>
    <xf numFmtId="0" fontId="16" fillId="4" borderId="1" xfId="0" applyFont="1" applyFill="1" applyBorder="1" applyAlignment="1" applyProtection="1">
      <alignment horizontal="center" vertical="center" shrinkToFit="1"/>
      <protection locked="0"/>
    </xf>
    <xf numFmtId="0" fontId="0" fillId="0" borderId="5" xfId="0" applyBorder="1" applyAlignment="1">
      <alignment vertical="center" wrapText="1"/>
    </xf>
    <xf numFmtId="0" fontId="10" fillId="0" borderId="5" xfId="1" applyFont="1" applyFill="1" applyBorder="1" applyAlignment="1" applyProtection="1">
      <alignment vertical="center" wrapText="1"/>
    </xf>
    <xf numFmtId="0" fontId="10" fillId="0" borderId="10" xfId="1" applyFont="1" applyFill="1" applyBorder="1" applyAlignment="1" applyProtection="1">
      <alignment vertical="center" wrapText="1"/>
    </xf>
    <xf numFmtId="0" fontId="13" fillId="0" borderId="0" xfId="0" applyFont="1" applyAlignment="1">
      <alignment horizontal="left" vertical="center"/>
    </xf>
    <xf numFmtId="0" fontId="17" fillId="4" borderId="1" xfId="0" applyFont="1" applyFill="1" applyBorder="1" applyAlignment="1" applyProtection="1">
      <alignment horizontal="center" vertical="center"/>
      <protection locked="0"/>
    </xf>
    <xf numFmtId="0" fontId="17" fillId="16" borderId="1" xfId="0" applyFont="1" applyFill="1" applyBorder="1" applyAlignment="1" applyProtection="1">
      <alignment horizontal="center" vertical="center" shrinkToFit="1"/>
      <protection locked="0"/>
    </xf>
    <xf numFmtId="0" fontId="17" fillId="4" borderId="1" xfId="0" applyFont="1" applyFill="1" applyBorder="1" applyAlignment="1" applyProtection="1">
      <alignment horizontal="center" vertical="center" shrinkToFit="1"/>
      <protection locked="0"/>
    </xf>
    <xf numFmtId="0" fontId="17" fillId="3" borderId="1" xfId="0" applyFont="1" applyFill="1" applyBorder="1" applyAlignment="1" applyProtection="1">
      <alignment horizontal="center" vertical="center"/>
      <protection locked="0"/>
    </xf>
    <xf numFmtId="0" fontId="16" fillId="16" borderId="1" xfId="0" applyFont="1" applyFill="1" applyBorder="1" applyAlignment="1" applyProtection="1">
      <alignment horizontal="center" vertical="center"/>
      <protection locked="0"/>
    </xf>
    <xf numFmtId="0" fontId="16" fillId="5" borderId="1" xfId="0" applyFont="1" applyFill="1" applyBorder="1" applyAlignment="1" applyProtection="1">
      <alignment horizontal="center" vertical="center" wrapText="1"/>
      <protection locked="0"/>
    </xf>
    <xf numFmtId="0" fontId="0" fillId="19" borderId="0" xfId="0" applyFill="1">
      <alignment vertical="center"/>
    </xf>
    <xf numFmtId="179" fontId="19" fillId="0" borderId="37" xfId="0" applyNumberFormat="1" applyFont="1" applyBorder="1" applyAlignment="1">
      <alignment horizontal="center" vertical="center"/>
    </xf>
    <xf numFmtId="0" fontId="16" fillId="19" borderId="0" xfId="0" applyFont="1" applyFill="1">
      <alignment vertical="center"/>
    </xf>
    <xf numFmtId="0" fontId="16" fillId="26" borderId="1" xfId="0" applyFont="1" applyFill="1" applyBorder="1" applyAlignment="1" applyProtection="1">
      <alignment horizontal="center" vertical="center" wrapText="1"/>
      <protection locked="0"/>
    </xf>
    <xf numFmtId="0" fontId="59" fillId="9" borderId="0" xfId="2" applyFont="1" applyFill="1" applyAlignment="1" applyProtection="1">
      <alignment vertical="center"/>
    </xf>
    <xf numFmtId="0" fontId="0" fillId="15" borderId="1" xfId="0" applyFill="1" applyBorder="1" applyAlignment="1" applyProtection="1">
      <alignment horizontal="center" vertical="center" shrinkToFit="1"/>
      <protection locked="0"/>
    </xf>
    <xf numFmtId="0" fontId="0" fillId="34" borderId="0" xfId="0" applyFill="1">
      <alignment vertical="center"/>
    </xf>
    <xf numFmtId="0" fontId="0" fillId="19" borderId="117" xfId="0" applyFill="1" applyBorder="1">
      <alignment vertical="center"/>
    </xf>
    <xf numFmtId="0" fontId="0" fillId="19" borderId="117" xfId="0" applyFill="1" applyBorder="1" applyAlignment="1">
      <alignment vertical="center" wrapText="1"/>
    </xf>
    <xf numFmtId="0" fontId="0" fillId="19" borderId="124" xfId="0" applyFill="1" applyBorder="1" applyAlignment="1">
      <alignment vertical="center" wrapText="1"/>
    </xf>
    <xf numFmtId="0" fontId="0" fillId="19" borderId="125" xfId="0" applyFill="1" applyBorder="1">
      <alignment vertical="center"/>
    </xf>
    <xf numFmtId="0" fontId="0" fillId="19" borderId="126" xfId="0" applyFill="1" applyBorder="1">
      <alignment vertical="center"/>
    </xf>
    <xf numFmtId="0" fontId="0" fillId="19" borderId="0" xfId="0" applyFill="1" applyAlignment="1">
      <alignment vertical="center" wrapText="1"/>
    </xf>
    <xf numFmtId="0" fontId="12" fillId="7" borderId="1" xfId="0" applyFont="1" applyFill="1" applyBorder="1" applyAlignment="1" applyProtection="1">
      <alignment horizontal="center" vertical="center"/>
      <protection locked="0"/>
    </xf>
    <xf numFmtId="0" fontId="0" fillId="19" borderId="177" xfId="0" applyFill="1" applyBorder="1">
      <alignment vertical="center"/>
    </xf>
    <xf numFmtId="0" fontId="0" fillId="7" borderId="1" xfId="0" applyFill="1" applyBorder="1" applyAlignment="1" applyProtection="1">
      <alignment horizontal="center" vertical="center"/>
      <protection locked="0"/>
    </xf>
    <xf numFmtId="0" fontId="19" fillId="0" borderId="180" xfId="0" applyFont="1" applyBorder="1" applyAlignment="1">
      <alignment horizontal="center" vertical="center"/>
    </xf>
    <xf numFmtId="0" fontId="28" fillId="0" borderId="37" xfId="0" applyFont="1" applyBorder="1" applyAlignment="1">
      <alignment horizontal="center" vertical="center"/>
    </xf>
    <xf numFmtId="0" fontId="19" fillId="0" borderId="38" xfId="0" applyFont="1" applyBorder="1" applyAlignment="1">
      <alignment horizontal="center" vertical="center"/>
    </xf>
    <xf numFmtId="0" fontId="19" fillId="0" borderId="0" xfId="0" applyFont="1" applyAlignment="1">
      <alignment horizontal="center" vertical="center"/>
    </xf>
    <xf numFmtId="0" fontId="19" fillId="0" borderId="0" xfId="0" applyFont="1" applyAlignment="1">
      <alignment horizontal="left" vertical="center"/>
    </xf>
    <xf numFmtId="0" fontId="19" fillId="0" borderId="0" xfId="0" applyFont="1" applyAlignment="1">
      <alignment vertical="center" wrapText="1"/>
    </xf>
    <xf numFmtId="0" fontId="16" fillId="19" borderId="63" xfId="0" applyFont="1" applyFill="1" applyBorder="1" applyAlignment="1" applyProtection="1">
      <alignment horizontal="left" vertical="center"/>
      <protection locked="0"/>
    </xf>
    <xf numFmtId="0" fontId="16" fillId="19" borderId="34" xfId="0" applyFont="1" applyFill="1" applyBorder="1" applyAlignment="1" applyProtection="1">
      <alignment horizontal="left" vertical="center"/>
      <protection locked="0"/>
    </xf>
    <xf numFmtId="0" fontId="70" fillId="0" borderId="5" xfId="0" applyFont="1" applyBorder="1" applyAlignment="1">
      <alignment horizontal="left" vertical="center"/>
    </xf>
    <xf numFmtId="0" fontId="45" fillId="0" borderId="117" xfId="23" applyFont="1" applyBorder="1" applyAlignment="1" applyProtection="1">
      <alignment horizontal="center" vertical="center"/>
      <protection locked="0"/>
    </xf>
    <xf numFmtId="0" fontId="0" fillId="19" borderId="1" xfId="0" applyFill="1" applyBorder="1" applyAlignment="1" applyProtection="1">
      <alignment horizontal="center" vertical="center"/>
      <protection locked="0"/>
    </xf>
    <xf numFmtId="0" fontId="24" fillId="0" borderId="0" xfId="0" applyFont="1">
      <alignment vertical="center"/>
    </xf>
    <xf numFmtId="38" fontId="0" fillId="0" borderId="0" xfId="24" applyFont="1">
      <alignment vertical="center"/>
    </xf>
    <xf numFmtId="38" fontId="0" fillId="19" borderId="117" xfId="24" applyFont="1" applyFill="1" applyBorder="1">
      <alignment vertical="center"/>
    </xf>
    <xf numFmtId="9" fontId="0" fillId="0" borderId="1" xfId="22" applyFont="1" applyBorder="1">
      <alignment vertical="center"/>
    </xf>
    <xf numFmtId="0" fontId="13" fillId="19" borderId="0" xfId="0" applyFont="1" applyFill="1">
      <alignment vertical="center"/>
    </xf>
    <xf numFmtId="0" fontId="59" fillId="19" borderId="0" xfId="2" applyFont="1" applyFill="1" applyAlignment="1" applyProtection="1">
      <alignment vertical="center"/>
    </xf>
    <xf numFmtId="0" fontId="59" fillId="43" borderId="0" xfId="2" applyFont="1" applyFill="1" applyAlignment="1" applyProtection="1">
      <alignment vertical="center"/>
    </xf>
    <xf numFmtId="0" fontId="59" fillId="19" borderId="0" xfId="2" applyFont="1" applyFill="1" applyAlignment="1" applyProtection="1">
      <alignment horizontal="left" vertical="center"/>
    </xf>
    <xf numFmtId="0" fontId="0" fillId="18" borderId="117" xfId="0" applyFill="1" applyBorder="1" applyAlignment="1" applyProtection="1">
      <alignment horizontal="center" vertical="center" wrapText="1"/>
      <protection locked="0"/>
    </xf>
    <xf numFmtId="0" fontId="19" fillId="21" borderId="0" xfId="0" applyFont="1" applyFill="1" applyAlignment="1">
      <alignment horizontal="center" vertical="center" textRotation="255" wrapText="1"/>
    </xf>
    <xf numFmtId="0" fontId="21" fillId="19" borderId="0" xfId="0" applyFont="1" applyFill="1">
      <alignment vertical="center"/>
    </xf>
    <xf numFmtId="0" fontId="13" fillId="19" borderId="77" xfId="0" applyFont="1" applyFill="1" applyBorder="1">
      <alignment vertical="center"/>
    </xf>
    <xf numFmtId="0" fontId="19" fillId="19" borderId="0" xfId="0" applyFont="1" applyFill="1">
      <alignment vertical="center"/>
    </xf>
    <xf numFmtId="0" fontId="16" fillId="19" borderId="0" xfId="0" applyFont="1" applyFill="1" applyAlignment="1">
      <alignment vertical="center" wrapText="1"/>
    </xf>
    <xf numFmtId="0" fontId="28" fillId="19" borderId="0" xfId="0" applyFont="1" applyFill="1">
      <alignment vertical="center"/>
    </xf>
    <xf numFmtId="0" fontId="0" fillId="40" borderId="118" xfId="0" applyFill="1" applyBorder="1" applyAlignment="1">
      <alignment vertical="center" wrapText="1"/>
    </xf>
    <xf numFmtId="0" fontId="0" fillId="35" borderId="118" xfId="0" applyFill="1" applyBorder="1" applyAlignment="1">
      <alignment vertical="center" wrapText="1"/>
    </xf>
    <xf numFmtId="9" fontId="0" fillId="40" borderId="118" xfId="22" applyFont="1" applyFill="1" applyBorder="1" applyAlignment="1">
      <alignment vertical="center" wrapText="1"/>
    </xf>
    <xf numFmtId="0" fontId="0" fillId="18" borderId="118" xfId="0" applyFill="1" applyBorder="1" applyAlignment="1" applyProtection="1">
      <alignment horizontal="center" vertical="center" wrapText="1"/>
      <protection locked="0"/>
    </xf>
    <xf numFmtId="0" fontId="59" fillId="9" borderId="0" xfId="2" applyFont="1" applyFill="1" applyBorder="1" applyAlignment="1" applyProtection="1">
      <alignment vertical="center"/>
    </xf>
    <xf numFmtId="177" fontId="13" fillId="11" borderId="1" xfId="0" applyNumberFormat="1" applyFont="1" applyFill="1" applyBorder="1" applyAlignment="1" applyProtection="1">
      <alignment horizontal="left" vertical="center"/>
      <protection locked="0"/>
    </xf>
    <xf numFmtId="177" fontId="13" fillId="17" borderId="1" xfId="0" applyNumberFormat="1" applyFont="1" applyFill="1" applyBorder="1" applyAlignment="1" applyProtection="1">
      <alignment horizontal="left" vertical="center"/>
      <protection locked="0"/>
    </xf>
    <xf numFmtId="0" fontId="34" fillId="14" borderId="1" xfId="9" applyFill="1" applyBorder="1" applyAlignment="1" applyProtection="1">
      <alignment horizontal="left" vertical="center" wrapText="1" shrinkToFit="1"/>
      <protection locked="0"/>
    </xf>
    <xf numFmtId="0" fontId="16" fillId="25" borderId="1" xfId="0" applyFont="1" applyFill="1" applyBorder="1" applyAlignment="1" applyProtection="1">
      <alignment horizontal="center" vertical="center" wrapText="1"/>
      <protection locked="0"/>
    </xf>
    <xf numFmtId="0" fontId="0" fillId="4" borderId="1" xfId="0" applyFill="1" applyBorder="1" applyAlignment="1" applyProtection="1">
      <alignment horizontal="center" vertical="center" wrapText="1"/>
      <protection locked="0"/>
    </xf>
    <xf numFmtId="0" fontId="17" fillId="4" borderId="1" xfId="0" applyFont="1" applyFill="1" applyBorder="1" applyAlignment="1" applyProtection="1">
      <alignment horizontal="center" vertical="center" wrapText="1"/>
      <protection locked="0"/>
    </xf>
    <xf numFmtId="0" fontId="59" fillId="19" borderId="0" xfId="2" applyFont="1" applyFill="1" applyBorder="1" applyAlignment="1" applyProtection="1">
      <alignment vertical="center"/>
    </xf>
    <xf numFmtId="0" fontId="16" fillId="5" borderId="28" xfId="0" applyFont="1" applyFill="1" applyBorder="1" applyAlignment="1" applyProtection="1">
      <alignment horizontal="left" vertical="center" wrapText="1"/>
      <protection locked="0"/>
    </xf>
    <xf numFmtId="0" fontId="16" fillId="19" borderId="0" xfId="0" applyFont="1" applyFill="1" applyAlignment="1">
      <alignment horizontal="left" vertical="center"/>
    </xf>
    <xf numFmtId="0" fontId="17" fillId="14" borderId="58" xfId="0" applyFont="1" applyFill="1" applyBorder="1" applyAlignment="1" applyProtection="1">
      <alignment horizontal="center" vertical="center" wrapText="1"/>
      <protection locked="0"/>
    </xf>
    <xf numFmtId="0" fontId="0" fillId="14" borderId="117" xfId="0" applyFill="1" applyBorder="1" applyAlignment="1" applyProtection="1">
      <alignment horizontal="center" vertical="center"/>
      <protection locked="0"/>
    </xf>
    <xf numFmtId="0" fontId="17" fillId="5" borderId="1" xfId="0" applyFont="1" applyFill="1" applyBorder="1" applyAlignment="1" applyProtection="1">
      <alignment horizontal="center" vertical="center" wrapText="1"/>
      <protection locked="0"/>
    </xf>
    <xf numFmtId="0" fontId="34" fillId="0" borderId="0" xfId="9">
      <alignment vertical="center"/>
    </xf>
    <xf numFmtId="178" fontId="0" fillId="0" borderId="0" xfId="0" applyNumberFormat="1">
      <alignment vertical="center"/>
    </xf>
    <xf numFmtId="0" fontId="27" fillId="19" borderId="0" xfId="0" applyFont="1" applyFill="1" applyAlignment="1">
      <alignment horizontal="left" vertical="center"/>
    </xf>
    <xf numFmtId="0" fontId="16" fillId="19" borderId="35" xfId="0" applyFont="1" applyFill="1" applyBorder="1" applyAlignment="1" applyProtection="1">
      <alignment horizontal="left" vertical="center"/>
      <protection locked="0"/>
    </xf>
    <xf numFmtId="0" fontId="16" fillId="19" borderId="82" xfId="0" applyFont="1" applyFill="1" applyBorder="1" applyAlignment="1" applyProtection="1">
      <alignment horizontal="left" vertical="center"/>
      <protection locked="0"/>
    </xf>
    <xf numFmtId="0" fontId="16" fillId="19" borderId="0" xfId="0" applyFont="1" applyFill="1" applyAlignment="1" applyProtection="1">
      <alignment horizontal="left" vertical="center"/>
      <protection locked="0"/>
    </xf>
    <xf numFmtId="0" fontId="16" fillId="19" borderId="34" xfId="0" applyFont="1" applyFill="1" applyBorder="1" applyAlignment="1" applyProtection="1">
      <alignment horizontal="left" vertical="center" wrapText="1"/>
      <protection locked="0"/>
    </xf>
    <xf numFmtId="0" fontId="13" fillId="19" borderId="34" xfId="0" applyFont="1" applyFill="1" applyBorder="1" applyAlignment="1" applyProtection="1">
      <alignment horizontal="left" vertical="center"/>
      <protection locked="0"/>
    </xf>
    <xf numFmtId="0" fontId="0" fillId="19" borderId="183" xfId="0" applyFill="1" applyBorder="1" applyAlignment="1" applyProtection="1">
      <alignment horizontal="left" vertical="center"/>
      <protection locked="0"/>
    </xf>
    <xf numFmtId="0" fontId="41" fillId="19" borderId="183" xfId="0" applyFont="1" applyFill="1" applyBorder="1" applyAlignment="1" applyProtection="1">
      <alignment horizontal="left" vertical="center"/>
      <protection locked="0"/>
    </xf>
    <xf numFmtId="0" fontId="45" fillId="19" borderId="77" xfId="21" applyFont="1" applyFill="1" applyBorder="1" applyAlignment="1" applyProtection="1">
      <alignment horizontal="left" vertical="center"/>
      <protection locked="0"/>
    </xf>
    <xf numFmtId="0" fontId="45" fillId="19" borderId="109" xfId="21" applyFont="1" applyFill="1" applyBorder="1" applyAlignment="1" applyProtection="1">
      <alignment horizontal="left" vertical="center"/>
      <protection locked="0"/>
    </xf>
    <xf numFmtId="0" fontId="59" fillId="9" borderId="0" xfId="2" applyFont="1" applyFill="1" applyAlignment="1" applyProtection="1">
      <alignment horizontal="left" vertical="center"/>
    </xf>
    <xf numFmtId="0" fontId="16" fillId="9" borderId="34" xfId="0" applyFont="1" applyFill="1" applyBorder="1" applyAlignment="1" applyProtection="1">
      <alignment horizontal="left" vertical="center"/>
      <protection locked="0"/>
    </xf>
    <xf numFmtId="0" fontId="16" fillId="9" borderId="35" xfId="0" applyFont="1" applyFill="1" applyBorder="1" applyAlignment="1" applyProtection="1">
      <alignment horizontal="left" vertical="center"/>
      <protection locked="0"/>
    </xf>
    <xf numFmtId="0" fontId="39" fillId="19" borderId="34" xfId="0" applyFont="1" applyFill="1" applyBorder="1" applyAlignment="1" applyProtection="1">
      <alignment horizontal="left" vertical="center"/>
      <protection locked="0"/>
    </xf>
    <xf numFmtId="0" fontId="16" fillId="0" borderId="34" xfId="0" applyFont="1" applyBorder="1" applyAlignment="1" applyProtection="1">
      <alignment horizontal="left" vertical="center"/>
      <protection locked="0"/>
    </xf>
    <xf numFmtId="0" fontId="16" fillId="0" borderId="35" xfId="0" applyFont="1" applyBorder="1" applyAlignment="1" applyProtection="1">
      <alignment horizontal="left" vertical="center"/>
      <protection locked="0"/>
    </xf>
    <xf numFmtId="0" fontId="39" fillId="19" borderId="34" xfId="0" applyFont="1" applyFill="1" applyBorder="1" applyAlignment="1" applyProtection="1">
      <alignment horizontal="left" vertical="center" wrapText="1"/>
      <protection locked="0"/>
    </xf>
    <xf numFmtId="0" fontId="16" fillId="28" borderId="34" xfId="0" applyFont="1" applyFill="1" applyBorder="1" applyAlignment="1" applyProtection="1">
      <alignment horizontal="left" vertical="center"/>
      <protection locked="0"/>
    </xf>
    <xf numFmtId="0" fontId="16" fillId="28" borderId="35" xfId="0" applyFont="1" applyFill="1" applyBorder="1" applyAlignment="1" applyProtection="1">
      <alignment horizontal="left" vertical="center"/>
      <protection locked="0"/>
    </xf>
    <xf numFmtId="0" fontId="39" fillId="19" borderId="34" xfId="0" applyFont="1" applyFill="1" applyBorder="1" applyAlignment="1" applyProtection="1">
      <alignment horizontal="left" vertical="top"/>
      <protection locked="0"/>
    </xf>
    <xf numFmtId="0" fontId="16" fillId="19" borderId="34" xfId="0" applyFont="1" applyFill="1" applyBorder="1" applyAlignment="1" applyProtection="1">
      <alignment horizontal="left" vertical="top"/>
      <protection locked="0"/>
    </xf>
    <xf numFmtId="0" fontId="16" fillId="19" borderId="34" xfId="0" applyFont="1" applyFill="1" applyBorder="1" applyAlignment="1" applyProtection="1">
      <alignment horizontal="left" vertical="top" wrapText="1"/>
      <protection locked="0"/>
    </xf>
    <xf numFmtId="0" fontId="16" fillId="19" borderId="35" xfId="0" applyFont="1" applyFill="1" applyBorder="1" applyAlignment="1" applyProtection="1">
      <alignment horizontal="left" vertical="top"/>
      <protection locked="0"/>
    </xf>
    <xf numFmtId="0" fontId="22" fillId="19" borderId="34" xfId="0" applyFont="1" applyFill="1" applyBorder="1" applyAlignment="1" applyProtection="1">
      <alignment horizontal="left" vertical="center"/>
      <protection locked="0"/>
    </xf>
    <xf numFmtId="0" fontId="10" fillId="19" borderId="34" xfId="0" applyFont="1" applyFill="1" applyBorder="1" applyAlignment="1" applyProtection="1">
      <alignment horizontal="left" vertical="center"/>
      <protection locked="0"/>
    </xf>
    <xf numFmtId="0" fontId="39" fillId="19" borderId="35" xfId="0" applyFont="1" applyFill="1" applyBorder="1" applyAlignment="1" applyProtection="1">
      <alignment horizontal="left" vertical="center"/>
      <protection locked="0"/>
    </xf>
    <xf numFmtId="0" fontId="16" fillId="19" borderId="90" xfId="0" applyFont="1" applyFill="1" applyBorder="1" applyAlignment="1" applyProtection="1">
      <alignment horizontal="left" vertical="center"/>
      <protection locked="0"/>
    </xf>
    <xf numFmtId="0" fontId="16" fillId="19" borderId="63" xfId="0" applyFont="1" applyFill="1" applyBorder="1" applyAlignment="1">
      <alignment horizontal="left" vertical="center"/>
    </xf>
    <xf numFmtId="0" fontId="16" fillId="19" borderId="34" xfId="0" applyFont="1" applyFill="1" applyBorder="1" applyAlignment="1">
      <alignment horizontal="left" vertical="center"/>
    </xf>
    <xf numFmtId="0" fontId="16" fillId="19" borderId="82" xfId="0" applyFont="1" applyFill="1" applyBorder="1" applyAlignment="1">
      <alignment horizontal="left" vertical="center"/>
    </xf>
    <xf numFmtId="178" fontId="16" fillId="19" borderId="0" xfId="0" applyNumberFormat="1" applyFont="1" applyFill="1">
      <alignment vertical="center"/>
    </xf>
    <xf numFmtId="0" fontId="12" fillId="0" borderId="0" xfId="0" applyFont="1">
      <alignment vertical="center"/>
    </xf>
    <xf numFmtId="0" fontId="12" fillId="0" borderId="0" xfId="0" applyFont="1" applyAlignment="1">
      <alignment vertical="center" wrapText="1"/>
    </xf>
    <xf numFmtId="0" fontId="13" fillId="0" borderId="0" xfId="0" applyFont="1" applyAlignment="1">
      <alignment horizontal="center" vertical="center"/>
    </xf>
    <xf numFmtId="0" fontId="12" fillId="0" borderId="0" xfId="0" applyFont="1" applyAlignment="1">
      <alignment horizontal="right" vertical="center"/>
    </xf>
    <xf numFmtId="0" fontId="13" fillId="19" borderId="0" xfId="0" applyFont="1" applyFill="1" applyAlignment="1">
      <alignment horizontal="left" vertical="center"/>
    </xf>
    <xf numFmtId="0" fontId="12" fillId="19" borderId="0" xfId="0" applyFont="1" applyFill="1" applyAlignment="1">
      <alignment horizontal="left" vertical="center"/>
    </xf>
    <xf numFmtId="0" fontId="13" fillId="19" borderId="63" xfId="0" applyFont="1" applyFill="1" applyBorder="1" applyAlignment="1">
      <alignment horizontal="left" vertical="center"/>
    </xf>
    <xf numFmtId="0" fontId="13" fillId="0" borderId="117" xfId="0" applyFont="1" applyBorder="1" applyAlignment="1">
      <alignment horizontal="center" vertical="center"/>
    </xf>
    <xf numFmtId="0" fontId="40" fillId="0" borderId="0" xfId="0" applyFont="1">
      <alignment vertical="center"/>
    </xf>
    <xf numFmtId="0" fontId="39" fillId="0" borderId="0" xfId="0" applyFont="1">
      <alignment vertical="center"/>
    </xf>
    <xf numFmtId="0" fontId="16" fillId="0" borderId="127" xfId="0" applyFont="1" applyBorder="1">
      <alignment vertical="center"/>
    </xf>
    <xf numFmtId="0" fontId="12" fillId="0" borderId="190" xfId="0" applyFont="1" applyBorder="1">
      <alignment vertical="center"/>
    </xf>
    <xf numFmtId="0" fontId="12" fillId="0" borderId="201" xfId="0" applyFont="1" applyBorder="1">
      <alignment vertical="center"/>
    </xf>
    <xf numFmtId="0" fontId="13" fillId="0" borderId="201" xfId="0" applyFont="1" applyBorder="1">
      <alignment vertical="center"/>
    </xf>
    <xf numFmtId="0" fontId="12" fillId="0" borderId="201" xfId="0" applyFont="1" applyBorder="1" applyAlignment="1">
      <alignment vertical="center" wrapText="1"/>
    </xf>
    <xf numFmtId="0" fontId="0" fillId="0" borderId="191" xfId="0" applyBorder="1" applyAlignment="1">
      <alignment vertical="center" wrapText="1"/>
    </xf>
    <xf numFmtId="0" fontId="12" fillId="0" borderId="15" xfId="0" applyFont="1" applyBorder="1">
      <alignment vertical="center"/>
    </xf>
    <xf numFmtId="0" fontId="12" fillId="0" borderId="10" xfId="0" applyFont="1" applyBorder="1">
      <alignment vertical="center"/>
    </xf>
    <xf numFmtId="0" fontId="13" fillId="0" borderId="10" xfId="0" applyFont="1" applyBorder="1">
      <alignment vertical="center"/>
    </xf>
    <xf numFmtId="0" fontId="12" fillId="0" borderId="10" xfId="0" applyFont="1" applyBorder="1" applyAlignment="1">
      <alignment vertical="center" wrapText="1"/>
    </xf>
    <xf numFmtId="179" fontId="13" fillId="0" borderId="14" xfId="0" applyNumberFormat="1" applyFont="1" applyBorder="1" applyAlignment="1">
      <alignment horizontal="left" vertical="center"/>
    </xf>
    <xf numFmtId="179" fontId="0" fillId="0" borderId="0" xfId="0" applyNumberFormat="1" applyAlignment="1">
      <alignment horizontal="left" vertical="center"/>
    </xf>
    <xf numFmtId="179" fontId="0" fillId="0" borderId="14" xfId="0" applyNumberFormat="1" applyBorder="1" applyAlignment="1">
      <alignment horizontal="left" vertical="center"/>
    </xf>
    <xf numFmtId="0" fontId="0" fillId="0" borderId="23" xfId="0" applyBorder="1" applyAlignment="1">
      <alignment vertical="center" wrapText="1"/>
    </xf>
    <xf numFmtId="0" fontId="12" fillId="0" borderId="8" xfId="0" applyFont="1" applyBorder="1">
      <alignment vertical="center"/>
    </xf>
    <xf numFmtId="0" fontId="12" fillId="0" borderId="5" xfId="0" applyFont="1" applyBorder="1">
      <alignment vertical="center"/>
    </xf>
    <xf numFmtId="0" fontId="13" fillId="0" borderId="5" xfId="0" applyFont="1" applyBorder="1">
      <alignment vertical="center"/>
    </xf>
    <xf numFmtId="0" fontId="12" fillId="0" borderId="5" xfId="0" applyFont="1" applyBorder="1" applyAlignment="1">
      <alignment vertical="center" wrapText="1"/>
    </xf>
    <xf numFmtId="0" fontId="0" fillId="0" borderId="9" xfId="0" applyBorder="1" applyAlignment="1">
      <alignment vertical="center" wrapText="1"/>
    </xf>
    <xf numFmtId="0" fontId="40" fillId="0" borderId="8" xfId="0" applyFont="1" applyBorder="1">
      <alignment vertical="center"/>
    </xf>
    <xf numFmtId="0" fontId="13" fillId="20" borderId="12" xfId="0" applyFont="1" applyFill="1" applyBorder="1" applyAlignment="1">
      <alignment horizontal="left" vertical="center"/>
    </xf>
    <xf numFmtId="0" fontId="13" fillId="0" borderId="18" xfId="0" applyFont="1" applyBorder="1">
      <alignment vertical="center"/>
    </xf>
    <xf numFmtId="0" fontId="13" fillId="0" borderId="9" xfId="0" applyFont="1" applyBorder="1">
      <alignment vertical="center"/>
    </xf>
    <xf numFmtId="0" fontId="13" fillId="0" borderId="5" xfId="0" applyFont="1" applyBorder="1" applyAlignment="1">
      <alignment horizontal="right" vertical="center" wrapText="1"/>
    </xf>
    <xf numFmtId="0" fontId="0" fillId="0" borderId="18" xfId="0" applyBorder="1" applyAlignment="1">
      <alignment horizontal="left" vertical="center"/>
    </xf>
    <xf numFmtId="0" fontId="13" fillId="0" borderId="23" xfId="0" applyFont="1" applyBorder="1">
      <alignment vertical="center"/>
    </xf>
    <xf numFmtId="0" fontId="13" fillId="0" borderId="10" xfId="0" applyFont="1" applyBorder="1" applyAlignment="1">
      <alignment vertical="center" wrapText="1"/>
    </xf>
    <xf numFmtId="0" fontId="13" fillId="0" borderId="10" xfId="0" applyFont="1" applyBorder="1" applyAlignment="1">
      <alignment horizontal="center" vertical="center" wrapText="1"/>
    </xf>
    <xf numFmtId="0" fontId="16" fillId="0" borderId="10" xfId="0" applyFont="1" applyBorder="1">
      <alignment vertical="center"/>
    </xf>
    <xf numFmtId="0" fontId="16" fillId="0" borderId="9" xfId="0" applyFont="1" applyBorder="1">
      <alignment vertical="center"/>
    </xf>
    <xf numFmtId="0" fontId="13" fillId="0" borderId="5" xfId="0" applyFont="1" applyBorder="1" applyAlignment="1">
      <alignment vertical="center" wrapText="1"/>
    </xf>
    <xf numFmtId="0" fontId="12" fillId="0" borderId="5" xfId="0" applyFont="1" applyBorder="1" applyAlignment="1">
      <alignment horizontal="center" vertical="center"/>
    </xf>
    <xf numFmtId="0" fontId="12" fillId="0" borderId="9" xfId="0" applyFont="1" applyBorder="1">
      <alignment vertical="center"/>
    </xf>
    <xf numFmtId="0" fontId="13" fillId="0" borderId="5" xfId="0" applyFont="1" applyBorder="1" applyAlignment="1">
      <alignment horizontal="center" vertical="center" wrapText="1"/>
    </xf>
    <xf numFmtId="0" fontId="13" fillId="40" borderId="0" xfId="0" applyFont="1" applyFill="1">
      <alignment vertical="center"/>
    </xf>
    <xf numFmtId="0" fontId="13" fillId="0" borderId="5" xfId="0" applyFont="1" applyBorder="1" applyAlignment="1">
      <alignment horizontal="center" vertical="center"/>
    </xf>
    <xf numFmtId="1" fontId="12" fillId="40" borderId="0" xfId="0" applyNumberFormat="1" applyFont="1" applyFill="1">
      <alignment vertical="center"/>
    </xf>
    <xf numFmtId="0" fontId="12" fillId="0" borderId="5" xfId="0" applyFont="1" applyBorder="1" applyAlignment="1">
      <alignment horizontal="left" vertical="center"/>
    </xf>
    <xf numFmtId="0" fontId="13" fillId="0" borderId="5" xfId="0" applyFont="1" applyBorder="1" applyAlignment="1">
      <alignment horizontal="left" vertical="center"/>
    </xf>
    <xf numFmtId="0" fontId="12" fillId="44" borderId="0" xfId="0" applyFont="1" applyFill="1">
      <alignment vertical="center"/>
    </xf>
    <xf numFmtId="0" fontId="12" fillId="0" borderId="5" xfId="0" applyFont="1" applyBorder="1" applyAlignment="1">
      <alignment horizontal="right" vertical="center" wrapText="1"/>
    </xf>
    <xf numFmtId="0" fontId="12" fillId="0" borderId="16" xfId="0" applyFont="1" applyBorder="1" applyAlignment="1">
      <alignment horizontal="right" vertical="center"/>
    </xf>
    <xf numFmtId="0" fontId="12" fillId="40" borderId="0" xfId="0" applyFont="1" applyFill="1">
      <alignment vertical="center"/>
    </xf>
    <xf numFmtId="0" fontId="13" fillId="0" borderId="11" xfId="0" applyFont="1" applyBorder="1" applyAlignment="1">
      <alignment horizontal="center" vertical="center"/>
    </xf>
    <xf numFmtId="0" fontId="0" fillId="0" borderId="11" xfId="0" applyBorder="1" applyAlignment="1">
      <alignment horizontal="center" vertical="center" wrapText="1"/>
    </xf>
    <xf numFmtId="0" fontId="16" fillId="0" borderId="5" xfId="0" applyFont="1" applyBorder="1" applyAlignment="1">
      <alignment vertical="center" wrapText="1"/>
    </xf>
    <xf numFmtId="0" fontId="13" fillId="0" borderId="12" xfId="0" applyFont="1" applyBorder="1" applyAlignment="1">
      <alignment horizontal="center" vertical="center"/>
    </xf>
    <xf numFmtId="0" fontId="12" fillId="0" borderId="5" xfId="0" applyFont="1" applyBorder="1" applyAlignment="1">
      <alignment horizontal="left" vertical="center" readingOrder="1"/>
    </xf>
    <xf numFmtId="0" fontId="12" fillId="0" borderId="5" xfId="0" applyFont="1" applyBorder="1" applyAlignment="1">
      <alignment horizontal="left" vertical="center" wrapText="1" readingOrder="1"/>
    </xf>
    <xf numFmtId="0" fontId="12" fillId="0" borderId="0" xfId="0" applyFont="1" applyAlignment="1">
      <alignment horizontal="left" vertical="center" readingOrder="1"/>
    </xf>
    <xf numFmtId="0" fontId="12" fillId="0" borderId="11" xfId="0" applyFont="1" applyBorder="1" applyAlignment="1">
      <alignment horizontal="left" vertical="center" wrapText="1" readingOrder="1"/>
    </xf>
    <xf numFmtId="0" fontId="12" fillId="0" borderId="0" xfId="0" applyFont="1" applyAlignment="1">
      <alignment horizontal="left" vertical="center" wrapText="1" readingOrder="1"/>
    </xf>
    <xf numFmtId="0" fontId="78" fillId="0" borderId="5" xfId="0" applyFont="1" applyBorder="1">
      <alignment vertical="center"/>
    </xf>
    <xf numFmtId="0" fontId="78" fillId="0" borderId="5" xfId="0" applyFont="1" applyBorder="1" applyAlignment="1">
      <alignment vertical="center" wrapText="1"/>
    </xf>
    <xf numFmtId="0" fontId="85" fillId="40" borderId="0" xfId="0" applyFont="1" applyFill="1">
      <alignment vertical="center"/>
    </xf>
    <xf numFmtId="0" fontId="78" fillId="0" borderId="0" xfId="0" applyFont="1">
      <alignment vertical="center"/>
    </xf>
    <xf numFmtId="0" fontId="76" fillId="0" borderId="0" xfId="0" applyFont="1">
      <alignment vertical="center"/>
    </xf>
    <xf numFmtId="0" fontId="78" fillId="0" borderId="0" xfId="0" applyFont="1" applyAlignment="1">
      <alignment vertical="center" wrapText="1"/>
    </xf>
    <xf numFmtId="0" fontId="76" fillId="0" borderId="0" xfId="0" applyFont="1" applyAlignment="1">
      <alignment vertical="center" wrapText="1"/>
    </xf>
    <xf numFmtId="0" fontId="76" fillId="0" borderId="5" xfId="0" applyFont="1" applyBorder="1">
      <alignment vertical="center"/>
    </xf>
    <xf numFmtId="0" fontId="80" fillId="0" borderId="17" xfId="0" applyFont="1" applyBorder="1">
      <alignment vertical="center"/>
    </xf>
    <xf numFmtId="0" fontId="80" fillId="0" borderId="16" xfId="0" applyFont="1" applyBorder="1">
      <alignment vertical="center"/>
    </xf>
    <xf numFmtId="0" fontId="81" fillId="0" borderId="5" xfId="0" applyFont="1" applyBorder="1">
      <alignment vertical="center"/>
    </xf>
    <xf numFmtId="0" fontId="81" fillId="0" borderId="16" xfId="0" applyFont="1" applyBorder="1">
      <alignment vertical="center"/>
    </xf>
    <xf numFmtId="0" fontId="78" fillId="0" borderId="11" xfId="0" applyFont="1" applyBorder="1">
      <alignment vertical="center"/>
    </xf>
    <xf numFmtId="0" fontId="78" fillId="0" borderId="11" xfId="0" applyFont="1" applyBorder="1" applyAlignment="1">
      <alignment vertical="center" wrapText="1"/>
    </xf>
    <xf numFmtId="0" fontId="13" fillId="0" borderId="10" xfId="0" applyFont="1" applyBorder="1" applyAlignment="1">
      <alignment horizontal="center" vertical="center"/>
    </xf>
    <xf numFmtId="0" fontId="77" fillId="0" borderId="0" xfId="0" applyFont="1">
      <alignment vertical="center"/>
    </xf>
    <xf numFmtId="0" fontId="12" fillId="0" borderId="16" xfId="0" applyFont="1" applyBorder="1">
      <alignment vertical="center"/>
    </xf>
    <xf numFmtId="0" fontId="16" fillId="0" borderId="16" xfId="0" applyFont="1" applyBorder="1" applyAlignment="1">
      <alignment vertical="center" wrapText="1"/>
    </xf>
    <xf numFmtId="0" fontId="12" fillId="0" borderId="16" xfId="0" applyFont="1" applyBorder="1" applyAlignment="1">
      <alignment vertical="center" wrapText="1"/>
    </xf>
    <xf numFmtId="0" fontId="44" fillId="0" borderId="5" xfId="0" applyFont="1" applyBorder="1">
      <alignment vertical="center"/>
    </xf>
    <xf numFmtId="0" fontId="16" fillId="0" borderId="10" xfId="0" applyFont="1" applyBorder="1" applyAlignment="1">
      <alignment vertical="center" wrapText="1"/>
    </xf>
    <xf numFmtId="0" fontId="13" fillId="0" borderId="18" xfId="0" applyFont="1" applyBorder="1" applyAlignment="1">
      <alignment horizontal="center" vertical="center"/>
    </xf>
    <xf numFmtId="0" fontId="13" fillId="0" borderId="16" xfId="0" applyFont="1" applyBorder="1" applyAlignment="1">
      <alignment vertical="center" wrapText="1"/>
    </xf>
    <xf numFmtId="0" fontId="13" fillId="0" borderId="11" xfId="0" applyFont="1" applyBorder="1" applyAlignment="1">
      <alignment vertical="center" wrapText="1"/>
    </xf>
    <xf numFmtId="0" fontId="13" fillId="0" borderId="5" xfId="0" applyFont="1" applyBorder="1" applyAlignment="1">
      <alignment horizontal="right" vertical="center"/>
    </xf>
    <xf numFmtId="0" fontId="15" fillId="40" borderId="0" xfId="0" applyFont="1" applyFill="1" applyAlignment="1">
      <alignment horizontal="center" vertical="center" wrapText="1"/>
    </xf>
    <xf numFmtId="181" fontId="13" fillId="0" borderId="1" xfId="0" applyNumberFormat="1" applyFont="1" applyBorder="1" applyAlignment="1">
      <alignment horizontal="center" vertical="center"/>
    </xf>
    <xf numFmtId="0" fontId="15" fillId="0" borderId="0" xfId="0" applyFont="1" applyAlignment="1">
      <alignment horizontal="center" vertical="center" wrapText="1"/>
    </xf>
    <xf numFmtId="0" fontId="12" fillId="0" borderId="31" xfId="0" applyFont="1" applyBorder="1">
      <alignment vertical="center"/>
    </xf>
    <xf numFmtId="0" fontId="13" fillId="0" borderId="11" xfId="0" applyFont="1" applyBorder="1">
      <alignment vertical="center"/>
    </xf>
    <xf numFmtId="0" fontId="12" fillId="0" borderId="11" xfId="0" applyFont="1" applyBorder="1">
      <alignment vertical="center"/>
    </xf>
    <xf numFmtId="0" fontId="12" fillId="0" borderId="11" xfId="0" applyFont="1" applyBorder="1" applyAlignment="1">
      <alignment vertical="center" wrapText="1"/>
    </xf>
    <xf numFmtId="0" fontId="16" fillId="0" borderId="11" xfId="0" applyFont="1" applyBorder="1">
      <alignment vertical="center"/>
    </xf>
    <xf numFmtId="0" fontId="16" fillId="0" borderId="16" xfId="0" applyFont="1" applyBorder="1">
      <alignment vertical="center"/>
    </xf>
    <xf numFmtId="0" fontId="12" fillId="0" borderId="122" xfId="0" applyFont="1" applyBorder="1">
      <alignment vertical="center"/>
    </xf>
    <xf numFmtId="176" fontId="13" fillId="0" borderId="5" xfId="0" applyNumberFormat="1" applyFont="1" applyBorder="1" applyAlignment="1">
      <alignment horizontal="center" vertical="center"/>
    </xf>
    <xf numFmtId="0" fontId="23" fillId="0" borderId="9" xfId="0" applyFont="1" applyBorder="1">
      <alignment vertical="center"/>
    </xf>
    <xf numFmtId="0" fontId="15" fillId="0" borderId="77" xfId="0" applyFont="1" applyBorder="1" applyAlignment="1">
      <alignment vertical="center" wrapText="1"/>
    </xf>
    <xf numFmtId="0" fontId="20" fillId="0" borderId="9" xfId="0" applyFont="1" applyBorder="1">
      <alignment vertical="center"/>
    </xf>
    <xf numFmtId="38" fontId="13" fillId="0" borderId="5" xfId="0" applyNumberFormat="1" applyFont="1" applyBorder="1" applyAlignment="1">
      <alignment horizontal="center" vertical="center"/>
    </xf>
    <xf numFmtId="0" fontId="43" fillId="0" borderId="5" xfId="0" applyFont="1" applyBorder="1" applyAlignment="1">
      <alignment vertical="center" wrapText="1"/>
    </xf>
    <xf numFmtId="0" fontId="15" fillId="40" borderId="77" xfId="0" applyFont="1" applyFill="1" applyBorder="1" applyAlignment="1">
      <alignment vertical="center" wrapText="1"/>
    </xf>
    <xf numFmtId="0" fontId="12" fillId="0" borderId="106" xfId="0" applyFont="1" applyBorder="1">
      <alignment vertical="center"/>
    </xf>
    <xf numFmtId="0" fontId="12" fillId="0" borderId="105" xfId="0" applyFont="1" applyBorder="1">
      <alignment vertical="center"/>
    </xf>
    <xf numFmtId="0" fontId="13" fillId="0" borderId="105" xfId="0" applyFont="1" applyBorder="1">
      <alignment vertical="center"/>
    </xf>
    <xf numFmtId="0" fontId="12" fillId="0" borderId="105" xfId="0" applyFont="1" applyBorder="1" applyAlignment="1">
      <alignment vertical="center" wrapText="1"/>
    </xf>
    <xf numFmtId="0" fontId="13" fillId="0" borderId="105" xfId="0" applyFont="1" applyBorder="1" applyAlignment="1">
      <alignment vertical="center" wrapText="1"/>
    </xf>
    <xf numFmtId="0" fontId="13" fillId="0" borderId="105" xfId="0" applyFont="1" applyBorder="1" applyAlignment="1">
      <alignment horizontal="center" vertical="center"/>
    </xf>
    <xf numFmtId="0" fontId="16" fillId="0" borderId="105" xfId="0" applyFont="1" applyBorder="1">
      <alignment vertical="center"/>
    </xf>
    <xf numFmtId="0" fontId="16" fillId="0" borderId="107" xfId="0" applyFont="1" applyBorder="1">
      <alignment vertical="center"/>
    </xf>
    <xf numFmtId="49" fontId="12" fillId="0" borderId="5" xfId="0" applyNumberFormat="1" applyFont="1" applyBorder="1">
      <alignment vertical="center"/>
    </xf>
    <xf numFmtId="49" fontId="12" fillId="0" borderId="5" xfId="0" applyNumberFormat="1" applyFont="1" applyBorder="1" applyAlignment="1">
      <alignment horizontal="right" vertical="center" wrapText="1"/>
    </xf>
    <xf numFmtId="0" fontId="12" fillId="0" borderId="5" xfId="0" applyFont="1" applyBorder="1" applyAlignment="1">
      <alignment horizontal="left" vertical="center" wrapText="1"/>
    </xf>
    <xf numFmtId="0" fontId="12" fillId="0" borderId="57" xfId="0" applyFont="1" applyBorder="1">
      <alignment vertical="center"/>
    </xf>
    <xf numFmtId="0" fontId="12" fillId="0" borderId="53" xfId="0" applyFont="1" applyBorder="1">
      <alignment vertical="center"/>
    </xf>
    <xf numFmtId="0" fontId="12" fillId="0" borderId="29" xfId="0" applyFont="1" applyBorder="1">
      <alignment vertical="center"/>
    </xf>
    <xf numFmtId="0" fontId="12" fillId="0" borderId="0" xfId="0" applyFont="1" applyAlignment="1">
      <alignment horizontal="center" vertical="center"/>
    </xf>
    <xf numFmtId="0" fontId="12" fillId="0" borderId="21" xfId="0" applyFont="1" applyBorder="1">
      <alignment vertical="center"/>
    </xf>
    <xf numFmtId="0" fontId="12" fillId="0" borderId="26" xfId="0" applyFont="1" applyBorder="1">
      <alignment vertical="center"/>
    </xf>
    <xf numFmtId="0" fontId="12" fillId="0" borderId="11" xfId="0" applyFont="1" applyBorder="1" applyAlignment="1">
      <alignment horizontal="center" vertical="center"/>
    </xf>
    <xf numFmtId="0" fontId="40" fillId="0" borderId="11" xfId="0" applyFont="1" applyBorder="1">
      <alignment vertical="center"/>
    </xf>
    <xf numFmtId="0" fontId="40" fillId="0" borderId="122" xfId="0" applyFont="1" applyBorder="1">
      <alignment vertical="center"/>
    </xf>
    <xf numFmtId="0" fontId="40" fillId="0" borderId="53" xfId="0" applyFont="1" applyBorder="1">
      <alignment vertical="center"/>
    </xf>
    <xf numFmtId="0" fontId="12" fillId="0" borderId="20" xfId="0" applyFont="1" applyBorder="1">
      <alignment vertical="center"/>
    </xf>
    <xf numFmtId="0" fontId="40" fillId="0" borderId="5" xfId="0" applyFont="1" applyBorder="1">
      <alignment vertical="center"/>
    </xf>
    <xf numFmtId="176" fontId="65" fillId="0" borderId="0" xfId="0" applyNumberFormat="1" applyFont="1" applyAlignment="1">
      <alignment horizontal="center" vertical="center"/>
    </xf>
    <xf numFmtId="0" fontId="12" fillId="0" borderId="0" xfId="0" applyFont="1" applyAlignment="1">
      <alignment horizontal="left" vertical="center"/>
    </xf>
    <xf numFmtId="0" fontId="12" fillId="0" borderId="19" xfId="0" applyFont="1" applyBorder="1">
      <alignment vertical="center"/>
    </xf>
    <xf numFmtId="0" fontId="12" fillId="0" borderId="30" xfId="0" applyFont="1" applyBorder="1" applyAlignment="1">
      <alignment horizontal="center" vertical="center"/>
    </xf>
    <xf numFmtId="0" fontId="12" fillId="0" borderId="49" xfId="0" applyFont="1" applyBorder="1" applyAlignment="1">
      <alignment horizontal="center" vertical="center"/>
    </xf>
    <xf numFmtId="0" fontId="12" fillId="0" borderId="20" xfId="0" applyFont="1" applyBorder="1" applyAlignment="1">
      <alignment horizontal="left" vertical="center"/>
    </xf>
    <xf numFmtId="0" fontId="12" fillId="0" borderId="25" xfId="0" applyFont="1" applyBorder="1" applyAlignment="1">
      <alignment horizontal="left" vertical="center"/>
    </xf>
    <xf numFmtId="0" fontId="12" fillId="0" borderId="30" xfId="0" applyFont="1" applyBorder="1" applyAlignment="1">
      <alignment horizontal="center" vertical="center" wrapText="1"/>
    </xf>
    <xf numFmtId="176" fontId="40" fillId="0" borderId="0" xfId="0" applyNumberFormat="1" applyFont="1" applyAlignment="1">
      <alignment horizontal="center" vertical="center"/>
    </xf>
    <xf numFmtId="0" fontId="12" fillId="0" borderId="53" xfId="0" applyFont="1" applyBorder="1" applyAlignment="1">
      <alignment horizontal="left" vertical="center"/>
    </xf>
    <xf numFmtId="0" fontId="12" fillId="0" borderId="26" xfId="0" applyFont="1" applyBorder="1" applyAlignment="1">
      <alignment horizontal="left" vertical="center"/>
    </xf>
    <xf numFmtId="0" fontId="65" fillId="0" borderId="0" xfId="0" applyFont="1">
      <alignment vertical="center"/>
    </xf>
    <xf numFmtId="0" fontId="16" fillId="0" borderId="22" xfId="0" applyFont="1" applyBorder="1">
      <alignment vertical="center"/>
    </xf>
    <xf numFmtId="176" fontId="65" fillId="0" borderId="5" xfId="0" applyNumberFormat="1" applyFont="1" applyBorder="1" applyAlignment="1">
      <alignment horizontal="center" vertical="center"/>
    </xf>
    <xf numFmtId="176" fontId="40" fillId="0" borderId="11" xfId="0" applyNumberFormat="1" applyFont="1" applyBorder="1" applyAlignment="1">
      <alignment horizontal="center" vertical="center"/>
    </xf>
    <xf numFmtId="0" fontId="12" fillId="0" borderId="25" xfId="0" applyFont="1" applyBorder="1">
      <alignment vertical="center"/>
    </xf>
    <xf numFmtId="176" fontId="40" fillId="0" borderId="10" xfId="0" applyNumberFormat="1" applyFont="1" applyBorder="1" applyAlignment="1">
      <alignment horizontal="center" vertical="center"/>
    </xf>
    <xf numFmtId="49" fontId="12" fillId="0" borderId="8" xfId="0" applyNumberFormat="1" applyFont="1" applyBorder="1">
      <alignment vertical="center"/>
    </xf>
    <xf numFmtId="0" fontId="45" fillId="15" borderId="1" xfId="0" applyFont="1" applyFill="1" applyBorder="1" applyAlignment="1" applyProtection="1">
      <alignment horizontal="center" vertical="center"/>
      <protection locked="0"/>
    </xf>
    <xf numFmtId="0" fontId="0" fillId="19" borderId="1" xfId="0" applyFill="1" applyBorder="1" applyAlignment="1">
      <alignment horizontal="center" vertical="center"/>
    </xf>
    <xf numFmtId="0" fontId="0" fillId="19" borderId="0" xfId="0" applyFill="1" applyAlignment="1">
      <alignment horizontal="center" vertical="center" wrapText="1"/>
    </xf>
    <xf numFmtId="0" fontId="41" fillId="19" borderId="0" xfId="0" applyFont="1" applyFill="1">
      <alignment vertical="center"/>
    </xf>
    <xf numFmtId="0" fontId="17" fillId="19" borderId="0" xfId="0" applyFont="1" applyFill="1" applyAlignment="1">
      <alignment horizontal="center" vertical="center"/>
    </xf>
    <xf numFmtId="0" fontId="0" fillId="19" borderId="0" xfId="0" applyFill="1" applyAlignment="1">
      <alignment horizontal="left" vertical="center"/>
    </xf>
    <xf numFmtId="0" fontId="0" fillId="19" borderId="0" xfId="0" applyFill="1" applyAlignment="1">
      <alignment horizontal="center" vertical="center"/>
    </xf>
    <xf numFmtId="0" fontId="68" fillId="19" borderId="0" xfId="0" applyFont="1" applyFill="1">
      <alignment vertical="center"/>
    </xf>
    <xf numFmtId="0" fontId="38" fillId="19" borderId="0" xfId="0" applyFont="1" applyFill="1" applyAlignment="1">
      <alignment horizontal="center" vertical="center" wrapText="1"/>
    </xf>
    <xf numFmtId="0" fontId="68" fillId="39" borderId="0" xfId="0" applyFont="1" applyFill="1" applyAlignment="1">
      <alignment horizontal="left" vertical="center"/>
    </xf>
    <xf numFmtId="0" fontId="0" fillId="39" borderId="0" xfId="0" quotePrefix="1" applyFill="1" applyAlignment="1">
      <alignment horizontal="center" vertical="center"/>
    </xf>
    <xf numFmtId="0" fontId="68" fillId="39" borderId="170" xfId="0" applyFont="1" applyFill="1" applyBorder="1" applyAlignment="1">
      <alignment vertical="center" wrapText="1"/>
    </xf>
    <xf numFmtId="0" fontId="68" fillId="39" borderId="0" xfId="0" applyFont="1" applyFill="1" applyAlignment="1">
      <alignment horizontal="center" vertical="center" wrapText="1"/>
    </xf>
    <xf numFmtId="0" fontId="68" fillId="39" borderId="170" xfId="0" applyFont="1" applyFill="1" applyBorder="1" applyAlignment="1">
      <alignment horizontal="center" vertical="center" wrapText="1"/>
    </xf>
    <xf numFmtId="0" fontId="68" fillId="39" borderId="21" xfId="0" applyFont="1" applyFill="1" applyBorder="1" applyAlignment="1">
      <alignment horizontal="center" vertical="center" wrapText="1"/>
    </xf>
    <xf numFmtId="0" fontId="0" fillId="19" borderId="182" xfId="0" applyFill="1" applyBorder="1" applyAlignment="1">
      <alignment horizontal="left" vertical="center"/>
    </xf>
    <xf numFmtId="0" fontId="0" fillId="37" borderId="201" xfId="0" applyFill="1" applyBorder="1" applyAlignment="1">
      <alignment horizontal="left" vertical="center"/>
    </xf>
    <xf numFmtId="0" fontId="0" fillId="37" borderId="201" xfId="0" applyFill="1" applyBorder="1" applyAlignment="1">
      <alignment horizontal="center" vertical="center"/>
    </xf>
    <xf numFmtId="0" fontId="0" fillId="37" borderId="191" xfId="0" applyFill="1" applyBorder="1">
      <alignment vertical="center"/>
    </xf>
    <xf numFmtId="0" fontId="0" fillId="37" borderId="191" xfId="0" applyFill="1" applyBorder="1" applyAlignment="1">
      <alignment horizontal="center" vertical="center"/>
    </xf>
    <xf numFmtId="0" fontId="0" fillId="37" borderId="191" xfId="0" applyFill="1" applyBorder="1" applyAlignment="1">
      <alignment horizontal="left" vertical="center" wrapText="1"/>
    </xf>
    <xf numFmtId="0" fontId="0" fillId="19" borderId="192" xfId="0" applyFill="1" applyBorder="1" applyAlignment="1">
      <alignment horizontal="left" vertical="center" wrapText="1"/>
    </xf>
    <xf numFmtId="0" fontId="17" fillId="19" borderId="117" xfId="0" applyFont="1" applyFill="1" applyBorder="1" applyAlignment="1">
      <alignment horizontal="center" vertical="center"/>
    </xf>
    <xf numFmtId="0" fontId="0" fillId="19" borderId="135" xfId="0" applyFill="1" applyBorder="1" applyAlignment="1">
      <alignment horizontal="left" vertical="center" wrapText="1"/>
    </xf>
    <xf numFmtId="0" fontId="0" fillId="19" borderId="122" xfId="0" applyFill="1" applyBorder="1" applyAlignment="1">
      <alignment horizontal="center" vertical="center"/>
    </xf>
    <xf numFmtId="0" fontId="0" fillId="36" borderId="190" xfId="0" quotePrefix="1" applyFill="1" applyBorder="1" applyAlignment="1">
      <alignment horizontal="center" vertical="center"/>
    </xf>
    <xf numFmtId="0" fontId="0" fillId="36" borderId="201" xfId="0" applyFill="1" applyBorder="1" applyAlignment="1">
      <alignment horizontal="left" vertical="center"/>
    </xf>
    <xf numFmtId="0" fontId="0" fillId="36" borderId="201" xfId="0" applyFill="1" applyBorder="1" applyAlignment="1">
      <alignment horizontal="center" vertical="center"/>
    </xf>
    <xf numFmtId="0" fontId="0" fillId="36" borderId="191" xfId="0" applyFill="1" applyBorder="1" applyAlignment="1">
      <alignment vertical="center" wrapText="1"/>
    </xf>
    <xf numFmtId="0" fontId="0" fillId="36" borderId="191" xfId="0" applyFill="1" applyBorder="1" applyAlignment="1">
      <alignment horizontal="center" vertical="center" wrapText="1"/>
    </xf>
    <xf numFmtId="0" fontId="0" fillId="36" borderId="191" xfId="0" applyFill="1" applyBorder="1" applyAlignment="1">
      <alignment horizontal="left" vertical="center" wrapText="1"/>
    </xf>
    <xf numFmtId="0" fontId="0" fillId="38" borderId="201" xfId="0" applyFill="1" applyBorder="1" applyAlignment="1">
      <alignment horizontal="center" vertical="center"/>
    </xf>
    <xf numFmtId="0" fontId="0" fillId="38" borderId="191" xfId="0" applyFill="1" applyBorder="1" applyAlignment="1">
      <alignment vertical="center" wrapText="1"/>
    </xf>
    <xf numFmtId="0" fontId="0" fillId="38" borderId="191" xfId="0" applyFill="1" applyBorder="1" applyAlignment="1">
      <alignment horizontal="center" vertical="center" wrapText="1"/>
    </xf>
    <xf numFmtId="0" fontId="0" fillId="38" borderId="191" xfId="0" applyFill="1" applyBorder="1" applyAlignment="1">
      <alignment horizontal="left" vertical="center" wrapText="1"/>
    </xf>
    <xf numFmtId="0" fontId="0" fillId="19" borderId="192" xfId="0" applyFill="1" applyBorder="1" applyAlignment="1">
      <alignment vertical="center" wrapText="1"/>
    </xf>
    <xf numFmtId="0" fontId="0" fillId="19" borderId="192" xfId="0" applyFill="1" applyBorder="1" applyAlignment="1">
      <alignment horizontal="center" vertical="center" wrapText="1"/>
    </xf>
    <xf numFmtId="0" fontId="0" fillId="19" borderId="83" xfId="0" applyFill="1" applyBorder="1" applyAlignment="1">
      <alignment horizontal="center" vertical="center"/>
    </xf>
    <xf numFmtId="0" fontId="0" fillId="19" borderId="152" xfId="0" applyFill="1" applyBorder="1" applyAlignment="1">
      <alignment horizontal="center" vertical="center" wrapText="1"/>
    </xf>
    <xf numFmtId="0" fontId="0" fillId="19" borderId="140" xfId="0" applyFill="1" applyBorder="1" applyAlignment="1">
      <alignment horizontal="center" vertical="center" wrapText="1"/>
    </xf>
    <xf numFmtId="0" fontId="0" fillId="19" borderId="140" xfId="0" applyFill="1" applyBorder="1" applyAlignment="1">
      <alignment horizontal="left" vertical="center" wrapText="1"/>
    </xf>
    <xf numFmtId="0" fontId="0" fillId="19" borderId="137" xfId="0" applyFill="1" applyBorder="1" applyAlignment="1">
      <alignment horizontal="center" vertical="center" wrapText="1"/>
    </xf>
    <xf numFmtId="0" fontId="0" fillId="19" borderId="137" xfId="0" applyFill="1" applyBorder="1" applyAlignment="1">
      <alignment horizontal="left" vertical="center" wrapText="1"/>
    </xf>
    <xf numFmtId="0" fontId="0" fillId="19" borderId="129" xfId="0" applyFill="1" applyBorder="1" applyAlignment="1">
      <alignment horizontal="center" vertical="center" wrapText="1"/>
    </xf>
    <xf numFmtId="0" fontId="0" fillId="19" borderId="129" xfId="0" applyFill="1" applyBorder="1" applyAlignment="1">
      <alignment horizontal="left" vertical="center" wrapText="1"/>
    </xf>
    <xf numFmtId="0" fontId="0" fillId="40" borderId="0" xfId="0" applyFill="1">
      <alignment vertical="center"/>
    </xf>
    <xf numFmtId="0" fontId="0" fillId="44" borderId="0" xfId="0" applyFill="1">
      <alignment vertical="center"/>
    </xf>
    <xf numFmtId="0" fontId="0" fillId="19" borderId="117" xfId="0" applyFill="1" applyBorder="1" applyAlignment="1">
      <alignment horizontal="center" vertical="center" wrapText="1"/>
    </xf>
    <xf numFmtId="0" fontId="0" fillId="19" borderId="117" xfId="0" applyFill="1" applyBorder="1" applyAlignment="1">
      <alignment horizontal="left" vertical="center" wrapText="1"/>
    </xf>
    <xf numFmtId="0" fontId="0" fillId="19" borderId="146" xfId="0" applyFill="1" applyBorder="1" applyAlignment="1">
      <alignment horizontal="center" vertical="center" wrapText="1"/>
    </xf>
    <xf numFmtId="0" fontId="0" fillId="19" borderId="146" xfId="0" applyFill="1" applyBorder="1" applyAlignment="1">
      <alignment horizontal="left" vertical="center" wrapText="1"/>
    </xf>
    <xf numFmtId="0" fontId="0" fillId="19" borderId="165" xfId="0" applyFill="1" applyBorder="1" applyAlignment="1">
      <alignment horizontal="left" vertical="center" wrapText="1"/>
    </xf>
    <xf numFmtId="0" fontId="0" fillId="19" borderId="43" xfId="0" applyFill="1" applyBorder="1" applyAlignment="1">
      <alignment horizontal="left" vertical="center" wrapText="1"/>
    </xf>
    <xf numFmtId="0" fontId="0" fillId="19" borderId="145" xfId="0" applyFill="1" applyBorder="1" applyAlignment="1">
      <alignment horizontal="left" vertical="center" wrapText="1"/>
    </xf>
    <xf numFmtId="58" fontId="0" fillId="19" borderId="192" xfId="0" applyNumberFormat="1" applyFill="1" applyBorder="1" applyAlignment="1">
      <alignment horizontal="left" vertical="center" wrapText="1"/>
    </xf>
    <xf numFmtId="0" fontId="0" fillId="19" borderId="145" xfId="0" applyFill="1" applyBorder="1" applyAlignment="1">
      <alignment horizontal="center" vertical="center" wrapText="1"/>
    </xf>
    <xf numFmtId="0" fontId="0" fillId="19" borderId="157" xfId="0" applyFill="1" applyBorder="1" applyAlignment="1">
      <alignment horizontal="left" vertical="center" wrapText="1"/>
    </xf>
    <xf numFmtId="0" fontId="0" fillId="19" borderId="206" xfId="0" applyFill="1" applyBorder="1" applyAlignment="1">
      <alignment horizontal="left" vertical="center" wrapText="1"/>
    </xf>
    <xf numFmtId="0" fontId="0" fillId="19" borderId="138" xfId="0" applyFill="1" applyBorder="1" applyAlignment="1">
      <alignment horizontal="left" vertical="center" wrapText="1"/>
    </xf>
    <xf numFmtId="0" fontId="0" fillId="19" borderId="136" xfId="0" applyFill="1" applyBorder="1" applyAlignment="1">
      <alignment horizontal="left" vertical="center" wrapText="1"/>
    </xf>
    <xf numFmtId="0" fontId="0" fillId="19" borderId="139" xfId="0" applyFill="1" applyBorder="1" applyAlignment="1">
      <alignment horizontal="center" vertical="center" wrapText="1"/>
    </xf>
    <xf numFmtId="0" fontId="0" fillId="19" borderId="139" xfId="0" applyFill="1" applyBorder="1" applyAlignment="1">
      <alignment horizontal="left" vertical="center" wrapText="1"/>
    </xf>
    <xf numFmtId="0" fontId="0" fillId="19" borderId="110" xfId="0" applyFill="1" applyBorder="1" applyAlignment="1">
      <alignment horizontal="center" vertical="center" wrapText="1"/>
    </xf>
    <xf numFmtId="0" fontId="0" fillId="19" borderId="151" xfId="0" applyFill="1" applyBorder="1" applyAlignment="1">
      <alignment horizontal="center" vertical="center" wrapText="1"/>
    </xf>
    <xf numFmtId="0" fontId="0" fillId="19" borderId="156" xfId="0" applyFill="1" applyBorder="1" applyAlignment="1">
      <alignment horizontal="left" vertical="center" wrapText="1"/>
    </xf>
    <xf numFmtId="0" fontId="0" fillId="19" borderId="148" xfId="0" applyFill="1" applyBorder="1" applyAlignment="1">
      <alignment horizontal="center" vertical="center" wrapText="1"/>
    </xf>
    <xf numFmtId="0" fontId="0" fillId="19" borderId="181" xfId="0" applyFill="1" applyBorder="1" applyAlignment="1">
      <alignment horizontal="left" vertical="center" wrapText="1"/>
    </xf>
    <xf numFmtId="0" fontId="0" fillId="19" borderId="163" xfId="0" applyFill="1" applyBorder="1" applyAlignment="1">
      <alignment horizontal="center" vertical="center" wrapText="1"/>
    </xf>
    <xf numFmtId="0" fontId="0" fillId="19" borderId="150" xfId="0" applyFill="1" applyBorder="1" applyAlignment="1">
      <alignment horizontal="left" vertical="center" wrapText="1"/>
    </xf>
    <xf numFmtId="0" fontId="0" fillId="19" borderId="162" xfId="0" applyFill="1" applyBorder="1" applyAlignment="1">
      <alignment horizontal="center" vertical="center" wrapText="1"/>
    </xf>
    <xf numFmtId="0" fontId="0" fillId="19" borderId="164" xfId="0" applyFill="1" applyBorder="1" applyAlignment="1">
      <alignment horizontal="left" vertical="center" wrapText="1"/>
    </xf>
    <xf numFmtId="0" fontId="0" fillId="19" borderId="206" xfId="0" applyFill="1" applyBorder="1" applyAlignment="1">
      <alignment horizontal="center" vertical="center" wrapText="1"/>
    </xf>
    <xf numFmtId="0" fontId="0" fillId="19" borderId="153" xfId="0" applyFill="1" applyBorder="1" applyAlignment="1">
      <alignment horizontal="center" vertical="center" wrapText="1"/>
    </xf>
    <xf numFmtId="0" fontId="0" fillId="19" borderId="21" xfId="0" applyFill="1" applyBorder="1" applyAlignment="1">
      <alignment horizontal="center" vertical="center" wrapText="1"/>
    </xf>
    <xf numFmtId="0" fontId="0" fillId="19" borderId="21" xfId="0" applyFill="1" applyBorder="1" applyAlignment="1">
      <alignment horizontal="left" vertical="center" wrapText="1"/>
    </xf>
    <xf numFmtId="3" fontId="0" fillId="44" borderId="0" xfId="0" applyNumberFormat="1" applyFill="1">
      <alignment vertical="center"/>
    </xf>
    <xf numFmtId="0" fontId="0" fillId="19" borderId="161" xfId="0" applyFill="1" applyBorder="1" applyAlignment="1">
      <alignment horizontal="center" vertical="center" wrapText="1"/>
    </xf>
    <xf numFmtId="0" fontId="0" fillId="19" borderId="160" xfId="0" applyFill="1" applyBorder="1" applyAlignment="1">
      <alignment horizontal="left" vertical="center" wrapText="1"/>
    </xf>
    <xf numFmtId="0" fontId="0" fillId="19" borderId="160" xfId="0" applyFill="1" applyBorder="1" applyAlignment="1">
      <alignment horizontal="right" vertical="center" wrapText="1"/>
    </xf>
    <xf numFmtId="0" fontId="0" fillId="38" borderId="122" xfId="0" applyFill="1" applyBorder="1" applyAlignment="1">
      <alignment horizontal="center" vertical="center"/>
    </xf>
    <xf numFmtId="0" fontId="0" fillId="38" borderId="0" xfId="0" applyFill="1" applyAlignment="1">
      <alignment horizontal="center" vertical="center"/>
    </xf>
    <xf numFmtId="0" fontId="0" fillId="38" borderId="127" xfId="0" applyFill="1" applyBorder="1" applyAlignment="1">
      <alignment horizontal="center" vertical="center"/>
    </xf>
    <xf numFmtId="0" fontId="0" fillId="36" borderId="190" xfId="0" applyFill="1" applyBorder="1" applyAlignment="1">
      <alignment horizontal="center" vertical="center"/>
    </xf>
    <xf numFmtId="0" fontId="0" fillId="36" borderId="122" xfId="0" applyFill="1" applyBorder="1" applyAlignment="1">
      <alignment horizontal="center" vertical="center"/>
    </xf>
    <xf numFmtId="0" fontId="0" fillId="36" borderId="0" xfId="0" applyFill="1" applyAlignment="1">
      <alignment horizontal="center" vertical="center"/>
    </xf>
    <xf numFmtId="0" fontId="0" fillId="19" borderId="155" xfId="0" applyFill="1" applyBorder="1" applyAlignment="1">
      <alignment horizontal="left" vertical="center" wrapText="1"/>
    </xf>
    <xf numFmtId="180" fontId="0" fillId="19" borderId="1" xfId="22" applyNumberFormat="1" applyFont="1" applyFill="1" applyBorder="1" applyAlignment="1" applyProtection="1">
      <alignment horizontal="center" vertical="center" wrapText="1"/>
    </xf>
    <xf numFmtId="0" fontId="0" fillId="36" borderId="118" xfId="0" applyFill="1" applyBorder="1" applyAlignment="1">
      <alignment horizontal="center" vertical="center"/>
    </xf>
    <xf numFmtId="0" fontId="0" fillId="36" borderId="119" xfId="0" applyFill="1" applyBorder="1" applyAlignment="1">
      <alignment horizontal="center" vertical="center"/>
    </xf>
    <xf numFmtId="0" fontId="0" fillId="36" borderId="83" xfId="0" applyFill="1" applyBorder="1" applyAlignment="1">
      <alignment horizontal="center" vertical="center"/>
    </xf>
    <xf numFmtId="0" fontId="0" fillId="36" borderId="127" xfId="0" applyFill="1" applyBorder="1" applyAlignment="1">
      <alignment horizontal="center" vertical="center"/>
    </xf>
    <xf numFmtId="0" fontId="0" fillId="36" borderId="128" xfId="0" applyFill="1" applyBorder="1" applyAlignment="1">
      <alignment horizontal="center" vertical="center"/>
    </xf>
    <xf numFmtId="0" fontId="0" fillId="38" borderId="128" xfId="0" applyFill="1" applyBorder="1" applyAlignment="1">
      <alignment horizontal="center" vertical="center"/>
    </xf>
    <xf numFmtId="0" fontId="0" fillId="0" borderId="192" xfId="0" applyBorder="1" applyAlignment="1">
      <alignment horizontal="center" vertical="center" wrapText="1"/>
    </xf>
    <xf numFmtId="0" fontId="0" fillId="0" borderId="160" xfId="0" applyBorder="1" applyAlignment="1">
      <alignment horizontal="center" vertical="center" wrapText="1"/>
    </xf>
    <xf numFmtId="0" fontId="0" fillId="19" borderId="155" xfId="0" applyFill="1" applyBorder="1" applyAlignment="1">
      <alignment horizontal="right" vertical="center" wrapText="1"/>
    </xf>
    <xf numFmtId="0" fontId="0" fillId="0" borderId="155" xfId="0" applyBorder="1" applyAlignment="1">
      <alignment horizontal="center" vertical="center" wrapText="1"/>
    </xf>
    <xf numFmtId="38" fontId="0" fillId="41" borderId="117" xfId="24" applyFont="1" applyFill="1" applyBorder="1" applyProtection="1">
      <alignment vertical="center"/>
      <protection locked="0"/>
    </xf>
    <xf numFmtId="0" fontId="58" fillId="9" borderId="0" xfId="0" applyFont="1" applyFill="1">
      <alignment vertical="center"/>
    </xf>
    <xf numFmtId="0" fontId="0" fillId="9" borderId="0" xfId="0" applyFill="1">
      <alignment vertical="center"/>
    </xf>
    <xf numFmtId="0" fontId="9" fillId="4" borderId="39" xfId="0" applyFont="1" applyFill="1" applyBorder="1" applyAlignment="1">
      <alignment horizontal="center" vertical="center"/>
    </xf>
    <xf numFmtId="0" fontId="41" fillId="19" borderId="0" xfId="0" applyFont="1" applyFill="1" applyAlignment="1">
      <alignment horizontal="left" vertical="top" wrapText="1"/>
    </xf>
    <xf numFmtId="0" fontId="16" fillId="19" borderId="36" xfId="0" applyFont="1" applyFill="1" applyBorder="1" applyAlignment="1">
      <alignment horizontal="left" vertical="center"/>
    </xf>
    <xf numFmtId="0" fontId="0" fillId="9" borderId="0" xfId="0" applyFill="1" applyAlignment="1">
      <alignment horizontal="right" vertical="center"/>
    </xf>
    <xf numFmtId="0" fontId="41" fillId="19" borderId="90" xfId="0" applyFont="1" applyFill="1" applyBorder="1" applyAlignment="1">
      <alignment horizontal="left" vertical="top" wrapText="1"/>
    </xf>
    <xf numFmtId="0" fontId="16" fillId="2" borderId="117" xfId="0" applyFont="1" applyFill="1" applyBorder="1">
      <alignment vertical="center"/>
    </xf>
    <xf numFmtId="0" fontId="17" fillId="2" borderId="50" xfId="0" applyFont="1" applyFill="1" applyBorder="1" applyAlignment="1">
      <alignment horizontal="center" vertical="center" wrapText="1"/>
    </xf>
    <xf numFmtId="0" fontId="17" fillId="2" borderId="201" xfId="0" applyFont="1" applyFill="1" applyBorder="1" applyAlignment="1">
      <alignment horizontal="center" vertical="center" wrapText="1"/>
    </xf>
    <xf numFmtId="0" fontId="16" fillId="0" borderId="118" xfId="0" applyFont="1" applyBorder="1" applyAlignment="1">
      <alignment horizontal="center" vertical="center"/>
    </xf>
    <xf numFmtId="0" fontId="16" fillId="19" borderId="1" xfId="0" applyFont="1" applyFill="1" applyBorder="1" applyAlignment="1">
      <alignment horizontal="center" vertical="center" wrapText="1"/>
    </xf>
    <xf numFmtId="0" fontId="16" fillId="0" borderId="1" xfId="0" applyFont="1" applyBorder="1" applyAlignment="1">
      <alignment horizontal="left" vertical="center" wrapText="1"/>
    </xf>
    <xf numFmtId="0" fontId="16" fillId="19" borderId="1" xfId="0" applyFont="1" applyFill="1" applyBorder="1" applyAlignment="1">
      <alignment horizontal="left" vertical="center" wrapText="1"/>
    </xf>
    <xf numFmtId="0" fontId="58" fillId="0" borderId="0" xfId="0" applyFont="1">
      <alignment vertical="center"/>
    </xf>
    <xf numFmtId="0" fontId="16" fillId="2" borderId="118" xfId="0" applyFont="1" applyFill="1" applyBorder="1" applyAlignment="1">
      <alignment horizontal="center" vertical="center"/>
    </xf>
    <xf numFmtId="0" fontId="58" fillId="0" borderId="52" xfId="0" applyFont="1" applyBorder="1" applyAlignment="1">
      <alignment vertical="top" wrapText="1"/>
    </xf>
    <xf numFmtId="0" fontId="41" fillId="0" borderId="0" xfId="0" applyFont="1" applyAlignment="1">
      <alignment vertical="top"/>
    </xf>
    <xf numFmtId="0" fontId="38" fillId="19" borderId="0" xfId="0" applyFont="1" applyFill="1" applyAlignment="1">
      <alignment horizontal="left" vertical="center"/>
    </xf>
    <xf numFmtId="0" fontId="41" fillId="0" borderId="0" xfId="0" applyFont="1" applyAlignment="1">
      <alignment vertical="top" wrapText="1"/>
    </xf>
    <xf numFmtId="178" fontId="0" fillId="19" borderId="0" xfId="0" applyNumberFormat="1" applyFill="1">
      <alignment vertical="center"/>
    </xf>
    <xf numFmtId="0" fontId="0" fillId="19" borderId="0" xfId="0" applyFill="1" applyAlignment="1" applyProtection="1">
      <alignment horizontal="center" vertical="center"/>
      <protection locked="0"/>
    </xf>
    <xf numFmtId="0" fontId="18" fillId="10" borderId="0" xfId="0" applyFont="1" applyFill="1" applyAlignment="1">
      <alignment horizontal="center" vertical="center"/>
    </xf>
    <xf numFmtId="0" fontId="45" fillId="0" borderId="0" xfId="21" applyFont="1">
      <alignment vertical="center"/>
    </xf>
    <xf numFmtId="0" fontId="0" fillId="10" borderId="0" xfId="0" applyFill="1">
      <alignment vertical="center"/>
    </xf>
    <xf numFmtId="179" fontId="0" fillId="0" borderId="0" xfId="0" applyNumberFormat="1">
      <alignment vertical="center"/>
    </xf>
    <xf numFmtId="179" fontId="0" fillId="19" borderId="0" xfId="0" applyNumberFormat="1" applyFill="1">
      <alignment vertical="center"/>
    </xf>
    <xf numFmtId="0" fontId="0" fillId="10" borderId="0" xfId="0" applyFill="1" applyAlignment="1">
      <alignment horizontal="right" vertical="center"/>
    </xf>
    <xf numFmtId="0" fontId="0" fillId="0" borderId="201" xfId="0" applyBorder="1">
      <alignment vertical="center"/>
    </xf>
    <xf numFmtId="179" fontId="0" fillId="19" borderId="0" xfId="0" applyNumberFormat="1" applyFill="1" applyAlignment="1">
      <alignment horizontal="left" vertical="center"/>
    </xf>
    <xf numFmtId="0" fontId="45" fillId="19" borderId="0" xfId="21" applyFont="1" applyFill="1">
      <alignment vertical="center"/>
    </xf>
    <xf numFmtId="0" fontId="45" fillId="19" borderId="0" xfId="21" applyFont="1" applyFill="1" applyAlignment="1">
      <alignment horizontal="left" vertical="center"/>
    </xf>
    <xf numFmtId="0" fontId="45" fillId="0" borderId="0" xfId="21" applyFont="1" applyAlignment="1">
      <alignment horizontal="right" vertical="center"/>
    </xf>
    <xf numFmtId="0" fontId="67" fillId="0" borderId="0" xfId="21" applyFont="1">
      <alignment vertical="center"/>
    </xf>
    <xf numFmtId="0" fontId="45" fillId="15" borderId="117" xfId="21" applyFont="1" applyFill="1" applyBorder="1">
      <alignment vertical="center"/>
    </xf>
    <xf numFmtId="0" fontId="45" fillId="15" borderId="191" xfId="21" applyFont="1" applyFill="1" applyBorder="1">
      <alignment vertical="center"/>
    </xf>
    <xf numFmtId="0" fontId="45" fillId="15" borderId="21" xfId="21" applyFont="1" applyFill="1" applyBorder="1">
      <alignment vertical="center"/>
    </xf>
    <xf numFmtId="0" fontId="45" fillId="15" borderId="117" xfId="21" applyFont="1" applyFill="1" applyBorder="1" applyAlignment="1">
      <alignment horizontal="center" vertical="center" wrapText="1"/>
    </xf>
    <xf numFmtId="0" fontId="45" fillId="15" borderId="128" xfId="21" applyFont="1" applyFill="1" applyBorder="1">
      <alignment vertical="center"/>
    </xf>
    <xf numFmtId="0" fontId="45" fillId="19" borderId="117" xfId="23" applyFont="1" applyFill="1" applyBorder="1">
      <alignment vertical="center"/>
    </xf>
    <xf numFmtId="0" fontId="45" fillId="35" borderId="117" xfId="23" applyFont="1" applyFill="1" applyBorder="1" applyAlignment="1">
      <alignment horizontal="center" vertical="center"/>
    </xf>
    <xf numFmtId="0" fontId="58" fillId="0" borderId="0" xfId="0" applyFont="1" applyAlignment="1">
      <alignment vertical="top" wrapText="1"/>
    </xf>
    <xf numFmtId="0" fontId="86" fillId="19" borderId="117" xfId="0" applyFont="1" applyFill="1" applyBorder="1">
      <alignment vertical="center"/>
    </xf>
    <xf numFmtId="0" fontId="7" fillId="0" borderId="0" xfId="23">
      <alignment vertical="center"/>
    </xf>
    <xf numFmtId="0" fontId="45" fillId="0" borderId="0" xfId="23" applyFont="1">
      <alignment vertical="center"/>
    </xf>
    <xf numFmtId="0" fontId="45" fillId="0" borderId="117" xfId="23" applyFont="1" applyBorder="1">
      <alignment vertical="center"/>
    </xf>
    <xf numFmtId="179" fontId="41" fillId="0" borderId="0" xfId="0" applyNumberFormat="1" applyFont="1" applyAlignment="1">
      <alignment horizontal="left" vertical="top" wrapText="1"/>
    </xf>
    <xf numFmtId="0" fontId="16" fillId="10" borderId="0" xfId="0" applyFont="1" applyFill="1">
      <alignment vertical="center"/>
    </xf>
    <xf numFmtId="0" fontId="16" fillId="10" borderId="0" xfId="0" applyFont="1" applyFill="1" applyAlignment="1">
      <alignment vertical="center" wrapText="1"/>
    </xf>
    <xf numFmtId="179" fontId="16" fillId="19" borderId="0" xfId="0" applyNumberFormat="1" applyFont="1" applyFill="1" applyAlignment="1">
      <alignment vertical="center" wrapText="1"/>
    </xf>
    <xf numFmtId="0" fontId="16" fillId="0" borderId="0" xfId="0" applyFont="1" applyAlignment="1">
      <alignment vertical="center" wrapText="1"/>
    </xf>
    <xf numFmtId="0" fontId="16" fillId="9" borderId="0" xfId="0" applyFont="1" applyFill="1">
      <alignment vertical="center"/>
    </xf>
    <xf numFmtId="179" fontId="0" fillId="19" borderId="0" xfId="0" applyNumberFormat="1" applyFill="1" applyAlignment="1">
      <alignment vertical="center" wrapText="1"/>
    </xf>
    <xf numFmtId="0" fontId="16" fillId="9" borderId="0" xfId="0" applyFont="1" applyFill="1" applyAlignment="1">
      <alignment horizontal="left" vertical="center"/>
    </xf>
    <xf numFmtId="0" fontId="16" fillId="9" borderId="127" xfId="0" applyFont="1" applyFill="1" applyBorder="1" applyAlignment="1">
      <alignment horizontal="left" vertical="center"/>
    </xf>
    <xf numFmtId="0" fontId="16" fillId="0" borderId="0" xfId="0" applyFont="1" applyAlignment="1">
      <alignment horizontal="center" vertical="center"/>
    </xf>
    <xf numFmtId="0" fontId="16" fillId="2" borderId="0" xfId="0" applyFont="1" applyFill="1" applyAlignment="1">
      <alignment horizontal="center" vertical="center"/>
    </xf>
    <xf numFmtId="0" fontId="16" fillId="2" borderId="192" xfId="0" applyFont="1" applyFill="1" applyBorder="1" applyAlignment="1">
      <alignment horizontal="center" vertical="center"/>
    </xf>
    <xf numFmtId="0" fontId="16" fillId="19" borderId="176" xfId="0" applyFont="1" applyFill="1" applyBorder="1" applyAlignment="1">
      <alignment horizontal="center" vertical="center" wrapText="1"/>
    </xf>
    <xf numFmtId="0" fontId="16" fillId="0" borderId="0" xfId="0" applyFont="1" applyAlignment="1">
      <alignment horizontal="center" vertical="center" wrapText="1"/>
    </xf>
    <xf numFmtId="0" fontId="16" fillId="10" borderId="0" xfId="0" applyFont="1" applyFill="1" applyAlignment="1">
      <alignment horizontal="center" vertical="center" wrapText="1"/>
    </xf>
    <xf numFmtId="0" fontId="16" fillId="9" borderId="43" xfId="0" applyFont="1" applyFill="1" applyBorder="1" applyAlignment="1">
      <alignment horizontal="center" vertical="center" wrapText="1"/>
    </xf>
    <xf numFmtId="0" fontId="16" fillId="14" borderId="0" xfId="0" applyFont="1" applyFill="1" applyAlignment="1">
      <alignment horizontal="center" vertical="center" wrapText="1"/>
    </xf>
    <xf numFmtId="0" fontId="16" fillId="9" borderId="122" xfId="0" applyFont="1" applyFill="1" applyBorder="1" applyAlignment="1">
      <alignment horizontal="center" vertical="center" wrapText="1"/>
    </xf>
    <xf numFmtId="0" fontId="16" fillId="9" borderId="190" xfId="0" applyFont="1" applyFill="1" applyBorder="1" applyAlignment="1">
      <alignment horizontal="center" vertical="center" wrapText="1"/>
    </xf>
    <xf numFmtId="0" fontId="16" fillId="9" borderId="117" xfId="0" applyFont="1" applyFill="1" applyBorder="1" applyAlignment="1">
      <alignment horizontal="center" vertical="center" wrapText="1"/>
    </xf>
    <xf numFmtId="0" fontId="41" fillId="0" borderId="0" xfId="0" applyFont="1" applyAlignment="1">
      <alignment horizontal="left" vertical="top" wrapText="1"/>
    </xf>
    <xf numFmtId="0" fontId="16" fillId="9" borderId="36" xfId="0" applyFont="1" applyFill="1" applyBorder="1" applyAlignment="1">
      <alignment horizontal="left" vertical="center"/>
    </xf>
    <xf numFmtId="0" fontId="10" fillId="9" borderId="0" xfId="0" applyFont="1" applyFill="1" applyAlignment="1">
      <alignment horizontal="right" vertical="center"/>
    </xf>
    <xf numFmtId="0" fontId="16" fillId="0" borderId="63" xfId="0" applyFont="1" applyBorder="1" applyAlignment="1">
      <alignment horizontal="left" vertical="center"/>
    </xf>
    <xf numFmtId="0" fontId="0" fillId="2" borderId="190" xfId="0" applyFill="1" applyBorder="1">
      <alignment vertical="center"/>
    </xf>
    <xf numFmtId="0" fontId="16" fillId="2" borderId="201" xfId="0" applyFont="1" applyFill="1" applyBorder="1">
      <alignment vertical="center"/>
    </xf>
    <xf numFmtId="0" fontId="16" fillId="2" borderId="191" xfId="0" applyFont="1" applyFill="1" applyBorder="1">
      <alignment vertical="center"/>
    </xf>
    <xf numFmtId="0" fontId="0" fillId="2" borderId="122" xfId="0" applyFill="1" applyBorder="1">
      <alignment vertical="center"/>
    </xf>
    <xf numFmtId="0" fontId="16" fillId="2" borderId="0" xfId="0" applyFont="1" applyFill="1">
      <alignment vertical="center"/>
    </xf>
    <xf numFmtId="0" fontId="16" fillId="2" borderId="21" xfId="0" applyFont="1" applyFill="1" applyBorder="1">
      <alignment vertical="center"/>
    </xf>
    <xf numFmtId="0" fontId="0" fillId="9" borderId="0" xfId="0" applyFill="1" applyAlignment="1">
      <alignment horizontal="left" vertical="center"/>
    </xf>
    <xf numFmtId="0" fontId="16" fillId="9" borderId="0" xfId="0" applyFont="1" applyFill="1" applyAlignment="1">
      <alignment horizontal="center" vertical="center"/>
    </xf>
    <xf numFmtId="0" fontId="16" fillId="0" borderId="0" xfId="0" applyFont="1" applyAlignment="1">
      <alignment horizontal="left" vertical="center"/>
    </xf>
    <xf numFmtId="0" fontId="10" fillId="2" borderId="117" xfId="0" applyFont="1" applyFill="1" applyBorder="1" applyAlignment="1">
      <alignment horizontal="center" vertical="center"/>
    </xf>
    <xf numFmtId="0" fontId="24" fillId="2" borderId="118" xfId="0" applyFont="1" applyFill="1" applyBorder="1">
      <alignment vertical="center"/>
    </xf>
    <xf numFmtId="0" fontId="10" fillId="2" borderId="119" xfId="0" applyFont="1" applyFill="1" applyBorder="1">
      <alignment vertical="center"/>
    </xf>
    <xf numFmtId="0" fontId="10" fillId="2" borderId="201" xfId="0" applyFont="1" applyFill="1" applyBorder="1">
      <alignment vertical="center"/>
    </xf>
    <xf numFmtId="0" fontId="17" fillId="2" borderId="51" xfId="0" applyFont="1" applyFill="1" applyBorder="1" applyAlignment="1">
      <alignment horizontal="center" vertical="center" shrinkToFit="1"/>
    </xf>
    <xf numFmtId="0" fontId="17" fillId="2" borderId="27" xfId="0" applyFont="1" applyFill="1" applyBorder="1" applyAlignment="1">
      <alignment horizontal="center" vertical="center" wrapText="1"/>
    </xf>
    <xf numFmtId="0" fontId="0" fillId="2" borderId="118" xfId="0" applyFill="1" applyBorder="1">
      <alignment vertical="center"/>
    </xf>
    <xf numFmtId="0" fontId="24" fillId="2" borderId="119" xfId="0" applyFont="1" applyFill="1" applyBorder="1">
      <alignment vertical="center"/>
    </xf>
    <xf numFmtId="0" fontId="24" fillId="2" borderId="127" xfId="0" applyFont="1" applyFill="1" applyBorder="1">
      <alignment vertical="center"/>
    </xf>
    <xf numFmtId="0" fontId="0" fillId="2" borderId="6" xfId="0" applyFill="1" applyBorder="1">
      <alignment vertical="center"/>
    </xf>
    <xf numFmtId="0" fontId="10" fillId="2" borderId="4" xfId="0" applyFont="1" applyFill="1" applyBorder="1">
      <alignment vertical="center"/>
    </xf>
    <xf numFmtId="0" fontId="10" fillId="2" borderId="0" xfId="0" applyFont="1" applyFill="1">
      <alignment vertical="center"/>
    </xf>
    <xf numFmtId="0" fontId="0" fillId="18" borderId="190" xfId="0" applyFill="1" applyBorder="1" applyAlignment="1">
      <alignment vertical="center" wrapText="1"/>
    </xf>
    <xf numFmtId="0" fontId="0" fillId="18" borderId="201" xfId="0" applyFill="1" applyBorder="1" applyAlignment="1">
      <alignment vertical="center" wrapText="1"/>
    </xf>
    <xf numFmtId="0" fontId="0" fillId="18" borderId="191" xfId="0" applyFill="1" applyBorder="1" applyAlignment="1">
      <alignment vertical="center" wrapText="1"/>
    </xf>
    <xf numFmtId="0" fontId="0" fillId="18" borderId="118" xfId="0" applyFill="1" applyBorder="1">
      <alignment vertical="center"/>
    </xf>
    <xf numFmtId="0" fontId="0" fillId="18" borderId="119" xfId="0" applyFill="1" applyBorder="1">
      <alignment vertical="center"/>
    </xf>
    <xf numFmtId="0" fontId="0" fillId="18" borderId="123" xfId="0" applyFill="1" applyBorder="1">
      <alignment vertical="center"/>
    </xf>
    <xf numFmtId="0" fontId="0" fillId="18" borderId="122" xfId="0" applyFill="1" applyBorder="1" applyAlignment="1">
      <alignment vertical="center" wrapText="1"/>
    </xf>
    <xf numFmtId="0" fontId="0" fillId="18" borderId="0" xfId="0" applyFill="1" applyAlignment="1">
      <alignment vertical="center" wrapText="1"/>
    </xf>
    <xf numFmtId="0" fontId="0" fillId="18" borderId="21" xfId="0" applyFill="1" applyBorder="1" applyAlignment="1">
      <alignment vertical="center" wrapText="1"/>
    </xf>
    <xf numFmtId="0" fontId="0" fillId="18" borderId="171" xfId="0" applyFill="1" applyBorder="1">
      <alignment vertical="center"/>
    </xf>
    <xf numFmtId="0" fontId="0" fillId="18" borderId="0" xfId="0" applyFill="1">
      <alignment vertical="center"/>
    </xf>
    <xf numFmtId="0" fontId="0" fillId="18" borderId="61" xfId="0" applyFill="1" applyBorder="1">
      <alignment vertical="center"/>
    </xf>
    <xf numFmtId="0" fontId="16" fillId="0" borderId="54" xfId="0" applyFont="1" applyBorder="1">
      <alignment vertical="center"/>
    </xf>
    <xf numFmtId="178" fontId="16" fillId="0" borderId="0" xfId="0" applyNumberFormat="1" applyFont="1">
      <alignment vertical="center"/>
    </xf>
    <xf numFmtId="0" fontId="16" fillId="40" borderId="0" xfId="0" applyFont="1" applyFill="1">
      <alignment vertical="center"/>
    </xf>
    <xf numFmtId="0" fontId="0" fillId="18" borderId="32" xfId="0" applyFill="1" applyBorder="1">
      <alignment vertical="center"/>
    </xf>
    <xf numFmtId="0" fontId="0" fillId="18" borderId="5" xfId="0" applyFill="1" applyBorder="1">
      <alignment vertical="center"/>
    </xf>
    <xf numFmtId="0" fontId="0" fillId="18" borderId="16" xfId="0" applyFill="1" applyBorder="1">
      <alignment vertical="center"/>
    </xf>
    <xf numFmtId="0" fontId="0" fillId="18" borderId="122" xfId="0" applyFill="1" applyBorder="1">
      <alignment vertical="center"/>
    </xf>
    <xf numFmtId="0" fontId="0" fillId="18" borderId="114" xfId="0" applyFill="1" applyBorder="1">
      <alignment vertical="center"/>
    </xf>
    <xf numFmtId="0" fontId="0" fillId="18" borderId="31" xfId="0" applyFill="1" applyBorder="1">
      <alignment vertical="center"/>
    </xf>
    <xf numFmtId="0" fontId="0" fillId="18" borderId="11" xfId="0" applyFill="1" applyBorder="1">
      <alignment vertical="center"/>
    </xf>
    <xf numFmtId="0" fontId="0" fillId="18" borderId="17" xfId="0" applyFill="1" applyBorder="1">
      <alignment vertical="center"/>
    </xf>
    <xf numFmtId="0" fontId="16" fillId="44" borderId="0" xfId="0" applyFont="1" applyFill="1">
      <alignment vertical="center"/>
    </xf>
    <xf numFmtId="0" fontId="0" fillId="18" borderId="83" xfId="0" applyFill="1" applyBorder="1">
      <alignment vertical="center"/>
    </xf>
    <xf numFmtId="0" fontId="0" fillId="18" borderId="127" xfId="0" applyFill="1" applyBorder="1" applyAlignment="1">
      <alignment vertical="center" wrapText="1"/>
    </xf>
    <xf numFmtId="0" fontId="0" fillId="18" borderId="128" xfId="0" applyFill="1" applyBorder="1" applyAlignment="1">
      <alignment vertical="center" wrapText="1"/>
    </xf>
    <xf numFmtId="0" fontId="0" fillId="18" borderId="33" xfId="0" applyFill="1" applyBorder="1">
      <alignment vertical="center"/>
    </xf>
    <xf numFmtId="0" fontId="0" fillId="18" borderId="111" xfId="0" applyFill="1" applyBorder="1">
      <alignment vertical="center"/>
    </xf>
    <xf numFmtId="0" fontId="16" fillId="0" borderId="73" xfId="0" applyFont="1" applyBorder="1">
      <alignment vertical="center"/>
    </xf>
    <xf numFmtId="0" fontId="9" fillId="0" borderId="0" xfId="0" applyFont="1">
      <alignment vertical="center"/>
    </xf>
    <xf numFmtId="0" fontId="9" fillId="9" borderId="0" xfId="0" applyFont="1" applyFill="1">
      <alignment vertical="center"/>
    </xf>
    <xf numFmtId="0" fontId="16" fillId="0" borderId="34" xfId="0" applyFont="1" applyBorder="1" applyAlignment="1">
      <alignment horizontal="left" vertical="center"/>
    </xf>
    <xf numFmtId="0" fontId="16" fillId="2" borderId="117" xfId="0" applyFont="1" applyFill="1" applyBorder="1" applyAlignment="1">
      <alignment horizontal="center" vertical="center"/>
    </xf>
    <xf numFmtId="0" fontId="0" fillId="9" borderId="201" xfId="0" applyFill="1" applyBorder="1">
      <alignment vertical="center"/>
    </xf>
    <xf numFmtId="0" fontId="0" fillId="9" borderId="191" xfId="0" applyFill="1" applyBorder="1">
      <alignment vertical="center"/>
    </xf>
    <xf numFmtId="0" fontId="0" fillId="9" borderId="21" xfId="0" applyFill="1" applyBorder="1">
      <alignment vertical="center"/>
    </xf>
    <xf numFmtId="0" fontId="16" fillId="9" borderId="112" xfId="0" applyFont="1" applyFill="1" applyBorder="1">
      <alignment vertical="center"/>
    </xf>
    <xf numFmtId="179" fontId="0" fillId="0" borderId="0" xfId="0" applyNumberFormat="1" applyAlignment="1">
      <alignment vertical="center" wrapText="1"/>
    </xf>
    <xf numFmtId="0" fontId="16" fillId="40" borderId="77" xfId="0" applyFont="1" applyFill="1" applyBorder="1">
      <alignment vertical="center"/>
    </xf>
    <xf numFmtId="0" fontId="16" fillId="0" borderId="210" xfId="0" applyFont="1" applyBorder="1">
      <alignment vertical="center"/>
    </xf>
    <xf numFmtId="0" fontId="16" fillId="2" borderId="53" xfId="0" applyFont="1" applyFill="1" applyBorder="1" applyAlignment="1">
      <alignment horizontal="center" vertical="center" wrapText="1"/>
    </xf>
    <xf numFmtId="0" fontId="16" fillId="2" borderId="27" xfId="0" applyFont="1" applyFill="1" applyBorder="1" applyAlignment="1">
      <alignment horizontal="center" vertical="center" wrapText="1"/>
    </xf>
    <xf numFmtId="0" fontId="16" fillId="9" borderId="50" xfId="0" applyFont="1" applyFill="1" applyBorder="1" applyAlignment="1">
      <alignment horizontal="center" vertical="center" wrapText="1"/>
    </xf>
    <xf numFmtId="0" fontId="16" fillId="9" borderId="21" xfId="0" applyFont="1" applyFill="1" applyBorder="1">
      <alignment vertical="center"/>
    </xf>
    <xf numFmtId="0" fontId="0" fillId="9" borderId="56" xfId="0" applyFill="1" applyBorder="1">
      <alignment vertical="center"/>
    </xf>
    <xf numFmtId="0" fontId="16" fillId="2" borderId="6" xfId="0" applyFont="1" applyFill="1" applyBorder="1" applyAlignment="1">
      <alignment horizontal="left" vertical="center"/>
    </xf>
    <xf numFmtId="0" fontId="27" fillId="2" borderId="4" xfId="0" applyFont="1" applyFill="1" applyBorder="1">
      <alignment vertical="center"/>
    </xf>
    <xf numFmtId="0" fontId="27" fillId="2" borderId="64" xfId="0" applyFont="1" applyFill="1" applyBorder="1">
      <alignment vertical="center"/>
    </xf>
    <xf numFmtId="0" fontId="27" fillId="2" borderId="205" xfId="0" applyFont="1" applyFill="1" applyBorder="1">
      <alignment vertical="center"/>
    </xf>
    <xf numFmtId="0" fontId="16" fillId="0" borderId="82" xfId="0" applyFont="1" applyBorder="1" applyAlignment="1">
      <alignment horizontal="left" vertical="center"/>
    </xf>
    <xf numFmtId="0" fontId="0" fillId="0" borderId="0" xfId="0" applyAlignment="1">
      <alignment horizontal="right" vertical="center"/>
    </xf>
    <xf numFmtId="0" fontId="30" fillId="0" borderId="0" xfId="0" applyFont="1">
      <alignment vertical="center"/>
    </xf>
    <xf numFmtId="0" fontId="16" fillId="19" borderId="63" xfId="0" applyFont="1" applyFill="1" applyBorder="1" applyAlignment="1">
      <alignment horizontal="left" vertical="top"/>
    </xf>
    <xf numFmtId="0" fontId="58" fillId="0" borderId="52" xfId="0" applyFont="1" applyBorder="1">
      <alignment vertical="center"/>
    </xf>
    <xf numFmtId="0" fontId="0" fillId="0" borderId="21" xfId="0" applyBorder="1">
      <alignment vertical="center"/>
    </xf>
    <xf numFmtId="0" fontId="54" fillId="0" borderId="0" xfId="0" applyFont="1">
      <alignment vertical="center"/>
    </xf>
    <xf numFmtId="0" fontId="39" fillId="0" borderId="122" xfId="0" applyFont="1" applyBorder="1">
      <alignment vertical="center"/>
    </xf>
    <xf numFmtId="0" fontId="16" fillId="0" borderId="122" xfId="0" applyFont="1" applyBorder="1" applyAlignment="1">
      <alignment horizontal="right" vertical="top"/>
    </xf>
    <xf numFmtId="0" fontId="58" fillId="0" borderId="0" xfId="0" applyFont="1" applyAlignment="1">
      <alignment horizontal="left" vertical="top" wrapText="1"/>
    </xf>
    <xf numFmtId="0" fontId="16" fillId="0" borderId="83" xfId="0" applyFont="1" applyBorder="1" applyAlignment="1">
      <alignment horizontal="right" vertical="top"/>
    </xf>
    <xf numFmtId="0" fontId="27" fillId="0" borderId="190" xfId="0" applyFont="1" applyBorder="1">
      <alignment vertical="center"/>
    </xf>
    <xf numFmtId="0" fontId="0" fillId="0" borderId="201" xfId="0" applyBorder="1" applyAlignment="1">
      <alignment horizontal="left" vertical="top" wrapText="1"/>
    </xf>
    <xf numFmtId="0" fontId="0" fillId="0" borderId="191" xfId="0" applyBorder="1">
      <alignment vertical="center"/>
    </xf>
    <xf numFmtId="0" fontId="0" fillId="0" borderId="142" xfId="0" applyBorder="1">
      <alignment vertical="center"/>
    </xf>
    <xf numFmtId="0" fontId="16" fillId="0" borderId="52" xfId="0" applyFont="1" applyBorder="1">
      <alignment vertical="center"/>
    </xf>
    <xf numFmtId="0" fontId="0" fillId="0" borderId="96" xfId="0" applyBorder="1">
      <alignment vertical="center"/>
    </xf>
    <xf numFmtId="0" fontId="16" fillId="0" borderId="74" xfId="0" applyFont="1" applyBorder="1">
      <alignment vertical="center"/>
    </xf>
    <xf numFmtId="0" fontId="30" fillId="0" borderId="128" xfId="0" applyFont="1" applyBorder="1">
      <alignment vertical="center"/>
    </xf>
    <xf numFmtId="0" fontId="0" fillId="0" borderId="61" xfId="0" applyBorder="1">
      <alignment vertical="center"/>
    </xf>
    <xf numFmtId="0" fontId="0" fillId="0" borderId="0" xfId="0" applyAlignment="1">
      <alignment vertical="top" wrapText="1"/>
    </xf>
    <xf numFmtId="0" fontId="16" fillId="0" borderId="71" xfId="0" applyFont="1" applyBorder="1">
      <alignment vertical="center"/>
    </xf>
    <xf numFmtId="0" fontId="47" fillId="22" borderId="0" xfId="0" applyFont="1" applyFill="1">
      <alignment vertical="center"/>
    </xf>
    <xf numFmtId="0" fontId="47" fillId="28" borderId="0" xfId="0" applyFont="1" applyFill="1" applyAlignment="1">
      <alignment horizontal="left" vertical="center"/>
    </xf>
    <xf numFmtId="0" fontId="47" fillId="0" borderId="0" xfId="0" applyFont="1">
      <alignment vertical="center"/>
    </xf>
    <xf numFmtId="0" fontId="18" fillId="22" borderId="0" xfId="0" applyFont="1" applyFill="1" applyAlignment="1">
      <alignment horizontal="center" vertical="center" wrapText="1"/>
    </xf>
    <xf numFmtId="0" fontId="41" fillId="22" borderId="0" xfId="0" applyFont="1" applyFill="1" applyAlignment="1">
      <alignment horizontal="left" vertical="top" wrapText="1"/>
    </xf>
    <xf numFmtId="0" fontId="47" fillId="19" borderId="0" xfId="0" applyFont="1" applyFill="1" applyAlignment="1">
      <alignment horizontal="left" vertical="center"/>
    </xf>
    <xf numFmtId="0" fontId="47" fillId="22" borderId="0" xfId="0" applyFont="1" applyFill="1" applyAlignment="1">
      <alignment horizontal="center" vertical="center"/>
    </xf>
    <xf numFmtId="0" fontId="47" fillId="22" borderId="0" xfId="0" applyFont="1" applyFill="1" applyAlignment="1">
      <alignment horizontal="right" vertical="center"/>
    </xf>
    <xf numFmtId="179" fontId="47" fillId="22" borderId="117" xfId="0" applyNumberFormat="1" applyFont="1" applyFill="1" applyBorder="1" applyAlignment="1">
      <alignment horizontal="left" vertical="center" shrinkToFit="1"/>
    </xf>
    <xf numFmtId="0" fontId="47" fillId="28" borderId="90" xfId="0" applyFont="1" applyFill="1" applyBorder="1">
      <alignment vertical="center"/>
    </xf>
    <xf numFmtId="0" fontId="0" fillId="19" borderId="201" xfId="0" applyFill="1" applyBorder="1">
      <alignment vertical="center"/>
    </xf>
    <xf numFmtId="0" fontId="47" fillId="28" borderId="0" xfId="0" applyFont="1" applyFill="1">
      <alignment vertical="center"/>
    </xf>
    <xf numFmtId="0" fontId="48" fillId="22" borderId="0" xfId="0" applyFont="1" applyFill="1">
      <alignment vertical="center"/>
    </xf>
    <xf numFmtId="0" fontId="47" fillId="19" borderId="0" xfId="0" applyFont="1" applyFill="1">
      <alignment vertical="center"/>
    </xf>
    <xf numFmtId="0" fontId="16" fillId="22" borderId="0" xfId="0" applyFont="1" applyFill="1">
      <alignment vertical="center"/>
    </xf>
    <xf numFmtId="0" fontId="16" fillId="22" borderId="0" xfId="0" applyFont="1" applyFill="1" applyAlignment="1">
      <alignment vertical="center" wrapText="1"/>
    </xf>
    <xf numFmtId="0" fontId="24" fillId="23" borderId="1" xfId="0" applyFont="1" applyFill="1" applyBorder="1">
      <alignment vertical="center"/>
    </xf>
    <xf numFmtId="0" fontId="16" fillId="23" borderId="1" xfId="0" applyFont="1" applyFill="1" applyBorder="1" applyAlignment="1">
      <alignment horizontal="center" vertical="center" wrapText="1"/>
    </xf>
    <xf numFmtId="0" fontId="16" fillId="22" borderId="1" xfId="0" applyFont="1" applyFill="1" applyBorder="1" applyAlignment="1">
      <alignment horizontal="center" vertical="center"/>
    </xf>
    <xf numFmtId="0" fontId="16" fillId="22" borderId="1" xfId="0" applyFont="1" applyFill="1" applyBorder="1" applyAlignment="1">
      <alignment horizontal="center" vertical="center" wrapText="1"/>
    </xf>
    <xf numFmtId="0" fontId="47" fillId="23" borderId="1" xfId="0" applyFont="1" applyFill="1" applyBorder="1" applyAlignment="1">
      <alignment horizontal="center" vertical="center"/>
    </xf>
    <xf numFmtId="178" fontId="47" fillId="22" borderId="0" xfId="0" applyNumberFormat="1" applyFont="1" applyFill="1">
      <alignment vertical="center"/>
    </xf>
    <xf numFmtId="178" fontId="47" fillId="28" borderId="0" xfId="0" applyNumberFormat="1" applyFont="1" applyFill="1">
      <alignment vertical="center"/>
    </xf>
    <xf numFmtId="0" fontId="47" fillId="0" borderId="0" xfId="0" applyFont="1" applyAlignment="1">
      <alignment horizontal="center" vertical="center"/>
    </xf>
    <xf numFmtId="0" fontId="18" fillId="0" borderId="0" xfId="0" applyFont="1">
      <alignment vertical="center"/>
    </xf>
    <xf numFmtId="0" fontId="21" fillId="19" borderId="0" xfId="0" applyFont="1" applyFill="1" applyAlignment="1">
      <alignment horizontal="left" vertical="center"/>
    </xf>
    <xf numFmtId="0" fontId="9" fillId="19" borderId="0" xfId="0" applyFont="1" applyFill="1">
      <alignment vertical="center"/>
    </xf>
    <xf numFmtId="0" fontId="16" fillId="18" borderId="190" xfId="0" applyFont="1" applyFill="1" applyBorder="1">
      <alignment vertical="center"/>
    </xf>
    <xf numFmtId="0" fontId="16" fillId="18" borderId="201" xfId="0" applyFont="1" applyFill="1" applyBorder="1">
      <alignment vertical="center"/>
    </xf>
    <xf numFmtId="0" fontId="0" fillId="18" borderId="201" xfId="0" applyFill="1" applyBorder="1">
      <alignment vertical="center"/>
    </xf>
    <xf numFmtId="0" fontId="0" fillId="18" borderId="194" xfId="0" applyFill="1" applyBorder="1">
      <alignment vertical="center"/>
    </xf>
    <xf numFmtId="0" fontId="16" fillId="19" borderId="201" xfId="0" applyFont="1" applyFill="1" applyBorder="1">
      <alignment vertical="center"/>
    </xf>
    <xf numFmtId="0" fontId="0" fillId="19" borderId="191" xfId="0" applyFill="1" applyBorder="1">
      <alignment vertical="center"/>
    </xf>
    <xf numFmtId="0" fontId="41" fillId="19" borderId="122" xfId="0" applyFont="1" applyFill="1" applyBorder="1" applyAlignment="1">
      <alignment vertical="top" wrapText="1"/>
    </xf>
    <xf numFmtId="0" fontId="58" fillId="19" borderId="0" xfId="0" applyFont="1" applyFill="1" applyAlignment="1">
      <alignment vertical="top" wrapText="1"/>
    </xf>
    <xf numFmtId="0" fontId="16" fillId="18" borderId="32" xfId="0" applyFont="1" applyFill="1" applyBorder="1">
      <alignment vertical="center"/>
    </xf>
    <xf numFmtId="0" fontId="16" fillId="18" borderId="33" xfId="0" applyFont="1" applyFill="1" applyBorder="1">
      <alignment vertical="center"/>
    </xf>
    <xf numFmtId="0" fontId="0" fillId="19" borderId="21" xfId="0" applyFill="1" applyBorder="1">
      <alignment vertical="center"/>
    </xf>
    <xf numFmtId="0" fontId="0" fillId="18" borderId="127" xfId="0" applyFill="1" applyBorder="1">
      <alignment vertical="center"/>
    </xf>
    <xf numFmtId="0" fontId="54" fillId="19" borderId="0" xfId="0" applyFont="1" applyFill="1">
      <alignment vertical="center"/>
    </xf>
    <xf numFmtId="0" fontId="16" fillId="19" borderId="206" xfId="0" applyFont="1" applyFill="1" applyBorder="1">
      <alignment vertical="center"/>
    </xf>
    <xf numFmtId="0" fontId="16" fillId="19" borderId="43" xfId="0" applyFont="1" applyFill="1" applyBorder="1">
      <alignment vertical="center"/>
    </xf>
    <xf numFmtId="0" fontId="16" fillId="9" borderId="127" xfId="0" applyFont="1" applyFill="1" applyBorder="1">
      <alignment vertical="center"/>
    </xf>
    <xf numFmtId="0" fontId="16" fillId="18" borderId="116" xfId="0" applyFont="1" applyFill="1" applyBorder="1">
      <alignment vertical="center"/>
    </xf>
    <xf numFmtId="0" fontId="41" fillId="0" borderId="122" xfId="0" applyFont="1" applyBorder="1" applyAlignment="1">
      <alignment vertical="top" wrapText="1"/>
    </xf>
    <xf numFmtId="0" fontId="0" fillId="18" borderId="191" xfId="0" applyFill="1" applyBorder="1">
      <alignment vertical="center"/>
    </xf>
    <xf numFmtId="0" fontId="16" fillId="18" borderId="173" xfId="0" applyFont="1" applyFill="1" applyBorder="1" applyAlignment="1">
      <alignment horizontal="center" vertical="center"/>
    </xf>
    <xf numFmtId="0" fontId="16" fillId="18" borderId="174" xfId="0" applyFont="1" applyFill="1" applyBorder="1">
      <alignment vertical="center"/>
    </xf>
    <xf numFmtId="0" fontId="0" fillId="18" borderId="174" xfId="0" applyFill="1" applyBorder="1">
      <alignment vertical="center"/>
    </xf>
    <xf numFmtId="0" fontId="0" fillId="18" borderId="175" xfId="0" applyFill="1" applyBorder="1">
      <alignment vertical="center"/>
    </xf>
    <xf numFmtId="0" fontId="16" fillId="18" borderId="122" xfId="0" applyFont="1" applyFill="1" applyBorder="1">
      <alignment vertical="center"/>
    </xf>
    <xf numFmtId="0" fontId="16" fillId="18" borderId="0" xfId="0" applyFont="1" applyFill="1">
      <alignment vertical="center"/>
    </xf>
    <xf numFmtId="0" fontId="16" fillId="18" borderId="0" xfId="0" applyFont="1" applyFill="1" applyAlignment="1">
      <alignment horizontal="center" vertical="center" shrinkToFit="1"/>
    </xf>
    <xf numFmtId="0" fontId="0" fillId="18" borderId="21" xfId="0" applyFill="1" applyBorder="1">
      <alignment vertical="center"/>
    </xf>
    <xf numFmtId="0" fontId="10" fillId="18" borderId="201" xfId="0" applyFont="1" applyFill="1" applyBorder="1">
      <alignment vertical="center"/>
    </xf>
    <xf numFmtId="0" fontId="10" fillId="18" borderId="0" xfId="0" applyFont="1" applyFill="1">
      <alignment vertical="center"/>
    </xf>
    <xf numFmtId="0" fontId="10" fillId="18" borderId="191" xfId="0" applyFont="1" applyFill="1" applyBorder="1">
      <alignment vertical="center"/>
    </xf>
    <xf numFmtId="0" fontId="16" fillId="18" borderId="178" xfId="0" applyFont="1" applyFill="1" applyBorder="1">
      <alignment vertical="center"/>
    </xf>
    <xf numFmtId="0" fontId="16" fillId="18" borderId="13" xfId="0" applyFont="1" applyFill="1" applyBorder="1">
      <alignment vertical="center"/>
    </xf>
    <xf numFmtId="0" fontId="0" fillId="18" borderId="13" xfId="0" applyFill="1" applyBorder="1">
      <alignment vertical="center"/>
    </xf>
    <xf numFmtId="0" fontId="16" fillId="18" borderId="13" xfId="0" applyFont="1" applyFill="1" applyBorder="1" applyAlignment="1">
      <alignment horizontal="center" vertical="center" shrinkToFit="1"/>
    </xf>
    <xf numFmtId="0" fontId="52" fillId="10" borderId="0" xfId="0" applyFont="1" applyFill="1" applyAlignment="1">
      <alignment horizontal="center" vertical="center"/>
    </xf>
    <xf numFmtId="0" fontId="22" fillId="9" borderId="0" xfId="0" applyFont="1" applyFill="1">
      <alignment vertical="center"/>
    </xf>
    <xf numFmtId="0" fontId="22" fillId="19" borderId="0" xfId="0" applyFont="1" applyFill="1" applyAlignment="1">
      <alignment horizontal="left" vertical="center"/>
    </xf>
    <xf numFmtId="0" fontId="9" fillId="19" borderId="0" xfId="0" applyFont="1" applyFill="1" applyAlignment="1">
      <alignment horizontal="center" vertical="center"/>
    </xf>
    <xf numFmtId="0" fontId="9" fillId="4" borderId="0" xfId="0" applyFont="1" applyFill="1" applyAlignment="1">
      <alignment horizontal="center" vertical="center"/>
    </xf>
    <xf numFmtId="0" fontId="22" fillId="10" borderId="0" xfId="0" applyFont="1" applyFill="1">
      <alignment vertical="center"/>
    </xf>
    <xf numFmtId="0" fontId="22" fillId="10" borderId="0" xfId="0" applyFont="1" applyFill="1" applyAlignment="1">
      <alignment horizontal="center" vertical="center"/>
    </xf>
    <xf numFmtId="0" fontId="9" fillId="10" borderId="21" xfId="0" applyFont="1" applyFill="1" applyBorder="1" applyAlignment="1">
      <alignment horizontal="right" vertical="center"/>
    </xf>
    <xf numFmtId="179" fontId="9" fillId="10" borderId="0" xfId="0" applyNumberFormat="1" applyFont="1" applyFill="1" applyAlignment="1">
      <alignment horizontal="center" vertical="center" shrinkToFit="1"/>
    </xf>
    <xf numFmtId="0" fontId="39" fillId="9" borderId="0" xfId="0" applyFont="1" applyFill="1" applyAlignment="1">
      <alignment horizontal="left" vertical="top" wrapText="1"/>
    </xf>
    <xf numFmtId="0" fontId="9" fillId="10" borderId="0" xfId="0" applyFont="1" applyFill="1" applyAlignment="1">
      <alignment horizontal="left" vertical="center" wrapText="1"/>
    </xf>
    <xf numFmtId="0" fontId="9" fillId="9" borderId="0" xfId="0" applyFont="1" applyFill="1" applyAlignment="1">
      <alignment vertical="center" wrapText="1"/>
    </xf>
    <xf numFmtId="0" fontId="9" fillId="19" borderId="0" xfId="0" applyFont="1" applyFill="1" applyAlignment="1">
      <alignment vertical="center" wrapText="1"/>
    </xf>
    <xf numFmtId="0" fontId="16" fillId="19" borderId="63" xfId="0" applyFont="1" applyFill="1" applyBorder="1" applyAlignment="1">
      <alignment horizontal="left" vertical="top" wrapText="1"/>
    </xf>
    <xf numFmtId="0" fontId="16" fillId="10" borderId="0" xfId="0" applyFont="1" applyFill="1" applyAlignment="1">
      <alignment horizontal="left" vertical="center" wrapText="1"/>
    </xf>
    <xf numFmtId="0" fontId="22" fillId="40" borderId="0" xfId="0" applyFont="1" applyFill="1">
      <alignment vertical="center"/>
    </xf>
    <xf numFmtId="0" fontId="13" fillId="19" borderId="0" xfId="0" applyFont="1" applyFill="1" applyAlignment="1"/>
    <xf numFmtId="0" fontId="25" fillId="9" borderId="0" xfId="0" applyFont="1" applyFill="1">
      <alignment vertical="center"/>
    </xf>
    <xf numFmtId="0" fontId="9" fillId="2" borderId="118" xfId="0" applyFont="1" applyFill="1" applyBorder="1" applyAlignment="1">
      <alignment horizontal="center" vertical="center"/>
    </xf>
    <xf numFmtId="0" fontId="22" fillId="2" borderId="118" xfId="0" applyFont="1" applyFill="1" applyBorder="1" applyAlignment="1">
      <alignment horizontal="center" vertical="center" wrapText="1"/>
    </xf>
    <xf numFmtId="0" fontId="22" fillId="2" borderId="117" xfId="0" applyFont="1" applyFill="1" applyBorder="1" applyAlignment="1">
      <alignment horizontal="center" vertical="center" shrinkToFit="1"/>
    </xf>
    <xf numFmtId="0" fontId="9" fillId="40" borderId="0" xfId="0" applyFont="1" applyFill="1">
      <alignment vertical="center"/>
    </xf>
    <xf numFmtId="0" fontId="9" fillId="44" borderId="0" xfId="0" applyFont="1" applyFill="1">
      <alignment vertical="center"/>
    </xf>
    <xf numFmtId="0" fontId="22" fillId="19" borderId="0" xfId="0" applyFont="1" applyFill="1">
      <alignment vertical="center"/>
    </xf>
    <xf numFmtId="0" fontId="22" fillId="44" borderId="0" xfId="0" applyFont="1" applyFill="1">
      <alignment vertical="center"/>
    </xf>
    <xf numFmtId="178" fontId="22" fillId="9" borderId="0" xfId="0" applyNumberFormat="1" applyFont="1" applyFill="1">
      <alignment vertical="center"/>
    </xf>
    <xf numFmtId="178" fontId="22" fillId="19" borderId="0" xfId="0" applyNumberFormat="1" applyFont="1" applyFill="1">
      <alignment vertical="center"/>
    </xf>
    <xf numFmtId="0" fontId="22" fillId="2" borderId="118" xfId="0" applyFont="1" applyFill="1" applyBorder="1" applyAlignment="1">
      <alignment horizontal="center" vertical="center"/>
    </xf>
    <xf numFmtId="0" fontId="22" fillId="2" borderId="118" xfId="0" applyFont="1" applyFill="1" applyBorder="1" applyAlignment="1">
      <alignment horizontal="right" vertical="center"/>
    </xf>
    <xf numFmtId="176" fontId="22" fillId="9" borderId="117" xfId="0" applyNumberFormat="1" applyFont="1" applyFill="1" applyBorder="1" applyAlignment="1">
      <alignment horizontal="center" vertical="center" shrinkToFit="1"/>
    </xf>
    <xf numFmtId="0" fontId="22" fillId="0" borderId="0" xfId="0" applyFont="1" applyAlignment="1">
      <alignment horizontal="left" vertical="center" wrapText="1"/>
    </xf>
    <xf numFmtId="0" fontId="22" fillId="0" borderId="61" xfId="0" applyFont="1" applyBorder="1">
      <alignment vertical="center"/>
    </xf>
    <xf numFmtId="0" fontId="22" fillId="18" borderId="64" xfId="0" applyFont="1" applyFill="1" applyBorder="1" applyAlignment="1">
      <alignment horizontal="center" vertical="center"/>
    </xf>
    <xf numFmtId="0" fontId="22" fillId="18" borderId="84" xfId="0" applyFont="1" applyFill="1" applyBorder="1" applyAlignment="1">
      <alignment horizontal="center" vertical="center"/>
    </xf>
    <xf numFmtId="0" fontId="16" fillId="0" borderId="61" xfId="0" applyFont="1" applyBorder="1" applyAlignment="1">
      <alignment horizontal="center" vertical="center"/>
    </xf>
    <xf numFmtId="0" fontId="22" fillId="18" borderId="13" xfId="0" applyFont="1" applyFill="1" applyBorder="1" applyAlignment="1">
      <alignment horizontal="left" vertical="center"/>
    </xf>
    <xf numFmtId="0" fontId="16" fillId="42" borderId="13" xfId="0" applyFont="1" applyFill="1" applyBorder="1" applyAlignment="1">
      <alignment horizontal="left" vertical="center"/>
    </xf>
    <xf numFmtId="0" fontId="22" fillId="18" borderId="28" xfId="0" applyFont="1" applyFill="1" applyBorder="1" applyAlignment="1">
      <alignment horizontal="left" vertical="center"/>
    </xf>
    <xf numFmtId="0" fontId="22" fillId="18" borderId="58" xfId="0" applyFont="1" applyFill="1" applyBorder="1" applyAlignment="1">
      <alignment horizontal="left" vertical="center"/>
    </xf>
    <xf numFmtId="0" fontId="25" fillId="19" borderId="0" xfId="0" applyFont="1" applyFill="1">
      <alignment vertical="center"/>
    </xf>
    <xf numFmtId="0" fontId="22" fillId="0" borderId="0" xfId="0" applyFont="1" applyAlignment="1">
      <alignment horizontal="left" vertical="center"/>
    </xf>
    <xf numFmtId="0" fontId="22" fillId="0" borderId="0" xfId="0" applyFont="1">
      <alignment vertical="center"/>
    </xf>
    <xf numFmtId="0" fontId="9" fillId="19" borderId="0" xfId="0" applyFont="1" applyFill="1" applyAlignment="1">
      <alignment horizontal="left" vertical="center"/>
    </xf>
    <xf numFmtId="0" fontId="16" fillId="9" borderId="0" xfId="3" applyFill="1">
      <alignment vertical="center"/>
    </xf>
    <xf numFmtId="0" fontId="21" fillId="9" borderId="0" xfId="3" applyFont="1" applyFill="1" applyAlignment="1">
      <alignment horizontal="center" vertical="center" wrapText="1"/>
    </xf>
    <xf numFmtId="0" fontId="21" fillId="9" borderId="0" xfId="3" applyFont="1" applyFill="1" applyAlignment="1">
      <alignment vertical="center" wrapText="1"/>
    </xf>
    <xf numFmtId="0" fontId="18" fillId="9" borderId="0" xfId="3" applyFont="1" applyFill="1" applyAlignment="1">
      <alignment vertical="center" wrapText="1"/>
    </xf>
    <xf numFmtId="0" fontId="39" fillId="9" borderId="0" xfId="0" applyFont="1" applyFill="1" applyAlignment="1">
      <alignment vertical="center" wrapText="1"/>
    </xf>
    <xf numFmtId="0" fontId="16" fillId="19" borderId="0" xfId="3" applyFill="1" applyAlignment="1">
      <alignment horizontal="left" vertical="center"/>
    </xf>
    <xf numFmtId="0" fontId="16" fillId="9" borderId="0" xfId="3" applyFill="1" applyAlignment="1">
      <alignment horizontal="right" vertical="center"/>
    </xf>
    <xf numFmtId="0" fontId="0" fillId="19" borderId="0" xfId="0" applyFill="1" applyAlignment="1">
      <alignment horizontal="right" vertical="center"/>
    </xf>
    <xf numFmtId="0" fontId="13" fillId="9" borderId="0" xfId="0" applyFont="1" applyFill="1" applyAlignment="1">
      <alignment horizontal="left" vertical="center" wrapText="1"/>
    </xf>
    <xf numFmtId="0" fontId="24" fillId="2" borderId="118" xfId="0" applyFont="1" applyFill="1" applyBorder="1" applyAlignment="1">
      <alignment horizontal="left" vertical="center"/>
    </xf>
    <xf numFmtId="179" fontId="0" fillId="19" borderId="0" xfId="0" applyNumberFormat="1" applyFill="1" applyAlignment="1">
      <alignment horizontal="center" vertical="center"/>
    </xf>
    <xf numFmtId="0" fontId="16" fillId="9" borderId="0" xfId="0" applyFont="1" applyFill="1" applyAlignment="1">
      <alignment horizontal="left" vertical="center" wrapText="1"/>
    </xf>
    <xf numFmtId="0" fontId="24" fillId="2" borderId="190" xfId="0" applyFont="1" applyFill="1" applyBorder="1">
      <alignment vertical="center"/>
    </xf>
    <xf numFmtId="0" fontId="31" fillId="9" borderId="68" xfId="0" applyFont="1" applyFill="1" applyBorder="1">
      <alignment vertical="center"/>
    </xf>
    <xf numFmtId="0" fontId="31" fillId="9" borderId="71" xfId="0" applyFont="1" applyFill="1" applyBorder="1">
      <alignment vertical="center"/>
    </xf>
    <xf numFmtId="0" fontId="31" fillId="9" borderId="102" xfId="0" applyFont="1" applyFill="1" applyBorder="1">
      <alignment vertical="center"/>
    </xf>
    <xf numFmtId="0" fontId="0" fillId="2" borderId="8" xfId="0" applyFill="1" applyBorder="1" applyAlignment="1">
      <alignment horizontal="center" vertical="center"/>
    </xf>
    <xf numFmtId="0" fontId="16" fillId="9" borderId="52" xfId="0" applyFont="1" applyFill="1" applyBorder="1">
      <alignment vertical="center"/>
    </xf>
    <xf numFmtId="0" fontId="24" fillId="2" borderId="6" xfId="0" applyFont="1" applyFill="1" applyBorder="1">
      <alignment vertical="center"/>
    </xf>
    <xf numFmtId="0" fontId="31" fillId="9" borderId="55" xfId="0" applyFont="1" applyFill="1" applyBorder="1">
      <alignment vertical="center"/>
    </xf>
    <xf numFmtId="0" fontId="31" fillId="9" borderId="14" xfId="0" applyFont="1" applyFill="1" applyBorder="1">
      <alignment vertical="center"/>
    </xf>
    <xf numFmtId="0" fontId="31" fillId="9" borderId="79" xfId="0" applyFont="1" applyFill="1" applyBorder="1">
      <alignment vertical="center"/>
    </xf>
    <xf numFmtId="0" fontId="16" fillId="9" borderId="10" xfId="0" applyFont="1" applyFill="1" applyBorder="1">
      <alignment vertical="center"/>
    </xf>
    <xf numFmtId="0" fontId="16" fillId="9" borderId="23" xfId="0" applyFont="1" applyFill="1" applyBorder="1">
      <alignment vertical="center"/>
    </xf>
    <xf numFmtId="0" fontId="24" fillId="2" borderId="86" xfId="0" applyFont="1" applyFill="1" applyBorder="1">
      <alignment vertical="center"/>
    </xf>
    <xf numFmtId="0" fontId="31" fillId="9" borderId="85" xfId="0" applyFont="1" applyFill="1" applyBorder="1">
      <alignment vertical="center"/>
    </xf>
    <xf numFmtId="0" fontId="31" fillId="9" borderId="64" xfId="0" applyFont="1" applyFill="1" applyBorder="1">
      <alignment vertical="center"/>
    </xf>
    <xf numFmtId="0" fontId="31" fillId="9" borderId="67" xfId="0" applyFont="1" applyFill="1" applyBorder="1">
      <alignment vertical="center"/>
    </xf>
    <xf numFmtId="0" fontId="24" fillId="2" borderId="6" xfId="0" applyFont="1" applyFill="1" applyBorder="1" applyAlignment="1">
      <alignment vertical="center" wrapText="1"/>
    </xf>
    <xf numFmtId="0" fontId="31" fillId="9" borderId="0" xfId="0" applyFont="1" applyFill="1">
      <alignment vertical="center"/>
    </xf>
    <xf numFmtId="0" fontId="31" fillId="9" borderId="21" xfId="0" applyFont="1" applyFill="1" applyBorder="1">
      <alignment vertical="center"/>
    </xf>
    <xf numFmtId="0" fontId="24" fillId="2" borderId="118" xfId="0" applyFont="1" applyFill="1" applyBorder="1" applyAlignment="1">
      <alignment vertical="center" wrapText="1"/>
    </xf>
    <xf numFmtId="0" fontId="12" fillId="9" borderId="0" xfId="0" applyFont="1" applyFill="1">
      <alignment vertical="center"/>
    </xf>
    <xf numFmtId="0" fontId="12" fillId="9" borderId="0" xfId="0" applyFont="1" applyFill="1" applyAlignment="1">
      <alignment horizontal="center" vertical="center"/>
    </xf>
    <xf numFmtId="0" fontId="10" fillId="9" borderId="0" xfId="0" applyFont="1" applyFill="1">
      <alignment vertical="center"/>
    </xf>
    <xf numFmtId="0" fontId="17" fillId="0" borderId="0" xfId="0" applyFont="1" applyAlignment="1">
      <alignment horizontal="left" vertical="center" wrapText="1"/>
    </xf>
    <xf numFmtId="0" fontId="22" fillId="2" borderId="117" xfId="0" applyFont="1" applyFill="1" applyBorder="1" applyAlignment="1">
      <alignment horizontal="center" vertical="center"/>
    </xf>
    <xf numFmtId="0" fontId="9" fillId="2" borderId="117" xfId="0" applyFont="1" applyFill="1" applyBorder="1" applyAlignment="1">
      <alignment horizontal="center" vertical="center" wrapText="1"/>
    </xf>
    <xf numFmtId="0" fontId="9" fillId="9" borderId="115" xfId="0" applyFont="1" applyFill="1" applyBorder="1" applyAlignment="1">
      <alignment horizontal="center" vertical="center"/>
    </xf>
    <xf numFmtId="0" fontId="9" fillId="9" borderId="83" xfId="0" applyFont="1" applyFill="1" applyBorder="1" applyAlignment="1">
      <alignment horizontal="center" vertical="center" wrapText="1"/>
    </xf>
    <xf numFmtId="0" fontId="9" fillId="9" borderId="117" xfId="0" applyFont="1" applyFill="1" applyBorder="1" applyAlignment="1">
      <alignment horizontal="center" vertical="center" wrapText="1"/>
    </xf>
    <xf numFmtId="0" fontId="17" fillId="9" borderId="0" xfId="0" applyFont="1" applyFill="1">
      <alignment vertical="center"/>
    </xf>
    <xf numFmtId="0" fontId="17" fillId="19" borderId="0" xfId="0" applyFont="1" applyFill="1">
      <alignment vertical="center"/>
    </xf>
    <xf numFmtId="0" fontId="9" fillId="9" borderId="88" xfId="0" applyFont="1" applyFill="1" applyBorder="1" applyAlignment="1">
      <alignment horizontal="center" vertical="center"/>
    </xf>
    <xf numFmtId="0" fontId="9" fillId="9" borderId="118" xfId="0" applyFont="1" applyFill="1" applyBorder="1" applyAlignment="1">
      <alignment horizontal="center" vertical="center" wrapText="1"/>
    </xf>
    <xf numFmtId="0" fontId="0" fillId="0" borderId="118" xfId="0" applyBorder="1" applyAlignment="1">
      <alignment horizontal="center" vertical="center" wrapText="1"/>
    </xf>
    <xf numFmtId="0" fontId="0" fillId="0" borderId="190" xfId="0" applyBorder="1" applyAlignment="1">
      <alignment horizontal="center" vertical="center" wrapText="1"/>
    </xf>
    <xf numFmtId="0" fontId="0" fillId="9" borderId="0" xfId="0" applyFill="1" applyAlignment="1">
      <alignment horizontal="left" wrapText="1"/>
    </xf>
    <xf numFmtId="0" fontId="13" fillId="9" borderId="0" xfId="0" applyFont="1" applyFill="1" applyAlignment="1">
      <alignment horizontal="left"/>
    </xf>
    <xf numFmtId="0" fontId="13" fillId="9" borderId="0" xfId="0" applyFont="1" applyFill="1" applyAlignment="1">
      <alignment horizontal="left" wrapText="1"/>
    </xf>
    <xf numFmtId="0" fontId="10" fillId="19" borderId="0" xfId="0" applyFont="1" applyFill="1">
      <alignment vertical="center"/>
    </xf>
    <xf numFmtId="0" fontId="10" fillId="19" borderId="0" xfId="0" applyFont="1" applyFill="1" applyAlignment="1">
      <alignment horizontal="left" vertical="center"/>
    </xf>
    <xf numFmtId="0" fontId="41" fillId="9" borderId="0" xfId="0" applyFont="1" applyFill="1" applyAlignment="1">
      <alignment horizontal="left" vertical="top" wrapText="1"/>
    </xf>
    <xf numFmtId="0" fontId="16" fillId="9" borderId="0" xfId="0" applyFont="1" applyFill="1" applyAlignment="1">
      <alignment vertical="center" wrapText="1"/>
    </xf>
    <xf numFmtId="0" fontId="54" fillId="9" borderId="0" xfId="0" applyFont="1" applyFill="1" applyAlignment="1">
      <alignment vertical="center" wrapText="1"/>
    </xf>
    <xf numFmtId="0" fontId="54" fillId="19" borderId="0" xfId="0" applyFont="1" applyFill="1" applyAlignment="1">
      <alignment horizontal="center" vertical="center" wrapText="1"/>
    </xf>
    <xf numFmtId="0" fontId="16" fillId="2" borderId="32" xfId="0" applyFont="1" applyFill="1" applyBorder="1" applyAlignment="1">
      <alignment horizontal="center" vertical="center"/>
    </xf>
    <xf numFmtId="0" fontId="16" fillId="2" borderId="45" xfId="0" applyFont="1" applyFill="1" applyBorder="1" applyAlignment="1">
      <alignment horizontal="center" vertical="center" wrapText="1"/>
    </xf>
    <xf numFmtId="0" fontId="16" fillId="9" borderId="117" xfId="0" applyFont="1" applyFill="1" applyBorder="1" applyAlignment="1">
      <alignment horizontal="center" vertical="center"/>
    </xf>
    <xf numFmtId="0" fontId="16" fillId="9" borderId="118" xfId="0" applyFont="1" applyFill="1" applyBorder="1" applyAlignment="1">
      <alignment horizontal="center" vertical="center"/>
    </xf>
    <xf numFmtId="0" fontId="16" fillId="9" borderId="42" xfId="0" applyFont="1" applyFill="1" applyBorder="1" applyAlignment="1">
      <alignment horizontal="center" vertical="center"/>
    </xf>
    <xf numFmtId="0" fontId="16" fillId="9" borderId="190" xfId="0" applyFont="1" applyFill="1" applyBorder="1" applyAlignment="1">
      <alignment horizontal="center" vertical="center"/>
    </xf>
    <xf numFmtId="0" fontId="16" fillId="9" borderId="50" xfId="0" applyFont="1" applyFill="1" applyBorder="1" applyAlignment="1">
      <alignment horizontal="center" vertical="center"/>
    </xf>
    <xf numFmtId="0" fontId="16" fillId="9" borderId="192" xfId="0" applyFont="1" applyFill="1" applyBorder="1" applyAlignment="1">
      <alignment horizontal="center" vertical="center"/>
    </xf>
    <xf numFmtId="0" fontId="16" fillId="34" borderId="200" xfId="0" applyFont="1" applyFill="1" applyBorder="1">
      <alignment vertical="center"/>
    </xf>
    <xf numFmtId="0" fontId="16" fillId="10" borderId="0" xfId="0" applyFont="1" applyFill="1" applyAlignment="1">
      <alignment horizontal="center" vertical="center"/>
    </xf>
    <xf numFmtId="0" fontId="10" fillId="10" borderId="0" xfId="0" applyFont="1" applyFill="1" applyAlignment="1">
      <alignment horizontal="right" vertical="center"/>
    </xf>
    <xf numFmtId="0" fontId="10" fillId="10" borderId="0" xfId="0" applyFont="1" applyFill="1">
      <alignment vertical="center"/>
    </xf>
    <xf numFmtId="0" fontId="10" fillId="9" borderId="0" xfId="0" applyFont="1" applyFill="1" applyAlignment="1">
      <alignment vertical="center" wrapText="1"/>
    </xf>
    <xf numFmtId="0" fontId="0" fillId="2" borderId="184" xfId="0" applyFill="1" applyBorder="1" applyAlignment="1">
      <alignment horizontal="center" vertical="center"/>
    </xf>
    <xf numFmtId="0" fontId="0" fillId="2" borderId="185" xfId="0" applyFill="1" applyBorder="1" applyAlignment="1">
      <alignment horizontal="center" vertical="center"/>
    </xf>
    <xf numFmtId="0" fontId="10" fillId="9" borderId="0" xfId="0" applyFont="1" applyFill="1" applyAlignment="1">
      <alignment horizontal="left" vertical="center"/>
    </xf>
    <xf numFmtId="0" fontId="0" fillId="9" borderId="184" xfId="0" applyFill="1" applyBorder="1" applyAlignment="1">
      <alignment vertical="center" wrapText="1"/>
    </xf>
    <xf numFmtId="0" fontId="0" fillId="9" borderId="185" xfId="0" applyFill="1" applyBorder="1" applyAlignment="1">
      <alignment vertical="center" wrapText="1"/>
    </xf>
    <xf numFmtId="0" fontId="0" fillId="2" borderId="185" xfId="0" applyFill="1" applyBorder="1" applyAlignment="1">
      <alignment horizontal="center" vertical="center" wrapText="1"/>
    </xf>
    <xf numFmtId="49" fontId="13" fillId="10" borderId="0" xfId="0" applyNumberFormat="1" applyFont="1" applyFill="1" applyAlignment="1">
      <alignment horizontal="right" vertical="center"/>
    </xf>
    <xf numFmtId="0" fontId="10" fillId="2" borderId="195" xfId="0" applyFont="1" applyFill="1" applyBorder="1" applyAlignment="1">
      <alignment horizontal="center" vertical="center"/>
    </xf>
    <xf numFmtId="0" fontId="24" fillId="2" borderId="196" xfId="0" applyFont="1" applyFill="1" applyBorder="1" applyAlignment="1">
      <alignment horizontal="left" vertical="center"/>
    </xf>
    <xf numFmtId="0" fontId="10" fillId="2" borderId="98" xfId="0" applyFont="1" applyFill="1" applyBorder="1" applyAlignment="1">
      <alignment horizontal="left" vertical="center"/>
    </xf>
    <xf numFmtId="0" fontId="10" fillId="2" borderId="71" xfId="0" applyFont="1" applyFill="1" applyBorder="1" applyAlignment="1">
      <alignment horizontal="left" vertical="center"/>
    </xf>
    <xf numFmtId="0" fontId="10" fillId="2" borderId="99" xfId="0" applyFont="1" applyFill="1" applyBorder="1" applyAlignment="1">
      <alignment horizontal="center" vertical="center"/>
    </xf>
    <xf numFmtId="0" fontId="10" fillId="2" borderId="197" xfId="0" applyFont="1" applyFill="1" applyBorder="1" applyAlignment="1">
      <alignment horizontal="center" vertical="center"/>
    </xf>
    <xf numFmtId="49" fontId="13" fillId="10" borderId="0" xfId="0" applyNumberFormat="1" applyFont="1" applyFill="1" applyAlignment="1">
      <alignment horizontal="center" vertical="center"/>
    </xf>
    <xf numFmtId="0" fontId="13" fillId="10" borderId="0" xfId="0" applyFont="1" applyFill="1" applyAlignment="1">
      <alignment horizontal="left" vertical="center"/>
    </xf>
    <xf numFmtId="0" fontId="0" fillId="9" borderId="71" xfId="0" applyFill="1" applyBorder="1" applyAlignment="1">
      <alignment horizontal="left" vertical="center"/>
    </xf>
    <xf numFmtId="0" fontId="19" fillId="9" borderId="71" xfId="0" applyFont="1" applyFill="1" applyBorder="1">
      <alignment vertical="center"/>
    </xf>
    <xf numFmtId="0" fontId="19" fillId="9" borderId="14" xfId="0" applyFont="1" applyFill="1" applyBorder="1">
      <alignment vertical="center"/>
    </xf>
    <xf numFmtId="0" fontId="0" fillId="9" borderId="112" xfId="0" applyFill="1" applyBorder="1">
      <alignment vertical="center"/>
    </xf>
    <xf numFmtId="0" fontId="0" fillId="9" borderId="98" xfId="0" applyFill="1" applyBorder="1">
      <alignment vertical="center"/>
    </xf>
    <xf numFmtId="0" fontId="0" fillId="9" borderId="61" xfId="0" applyFill="1" applyBorder="1">
      <alignment vertical="center"/>
    </xf>
    <xf numFmtId="0" fontId="13" fillId="10" borderId="0" xfId="0" applyFont="1" applyFill="1">
      <alignment vertical="center"/>
    </xf>
    <xf numFmtId="0" fontId="10" fillId="2" borderId="192" xfId="0" applyFont="1" applyFill="1" applyBorder="1" applyAlignment="1">
      <alignment horizontal="center" vertical="center"/>
    </xf>
    <xf numFmtId="0" fontId="10" fillId="2" borderId="189" xfId="0" applyFont="1" applyFill="1" applyBorder="1" applyAlignment="1">
      <alignment vertical="center" wrapText="1"/>
    </xf>
    <xf numFmtId="0" fontId="10" fillId="2" borderId="191" xfId="0" applyFont="1" applyFill="1" applyBorder="1" applyAlignment="1">
      <alignment vertical="center" wrapText="1"/>
    </xf>
    <xf numFmtId="179" fontId="10" fillId="10" borderId="117" xfId="20" applyNumberFormat="1" applyFont="1" applyFill="1" applyBorder="1" applyAlignment="1" applyProtection="1">
      <alignment horizontal="left" vertical="center" shrinkToFit="1"/>
    </xf>
    <xf numFmtId="0" fontId="17" fillId="2" borderId="48" xfId="0" applyFont="1" applyFill="1" applyBorder="1" applyAlignment="1">
      <alignment horizontal="center" vertical="center" wrapText="1"/>
    </xf>
    <xf numFmtId="0" fontId="17" fillId="9" borderId="118" xfId="0" applyFont="1" applyFill="1" applyBorder="1" applyAlignment="1">
      <alignment horizontal="center" vertical="center"/>
    </xf>
    <xf numFmtId="0" fontId="17" fillId="9" borderId="40" xfId="0" applyFont="1" applyFill="1" applyBorder="1" applyAlignment="1">
      <alignment horizontal="center" vertical="center" shrinkToFit="1"/>
    </xf>
    <xf numFmtId="0" fontId="17" fillId="9" borderId="41" xfId="0" applyFont="1" applyFill="1" applyBorder="1" applyAlignment="1">
      <alignment horizontal="center" vertical="center" wrapText="1"/>
    </xf>
    <xf numFmtId="0" fontId="17" fillId="9" borderId="41" xfId="0" applyFont="1" applyFill="1" applyBorder="1" applyAlignment="1">
      <alignment horizontal="center" vertical="center" shrinkToFit="1"/>
    </xf>
    <xf numFmtId="0" fontId="17" fillId="9" borderId="42" xfId="0" applyFont="1" applyFill="1" applyBorder="1" applyAlignment="1">
      <alignment horizontal="center" vertical="center" shrinkToFit="1"/>
    </xf>
    <xf numFmtId="0" fontId="17" fillId="9" borderId="44" xfId="0" applyFont="1" applyFill="1" applyBorder="1" applyAlignment="1">
      <alignment horizontal="center" vertical="center" shrinkToFit="1"/>
    </xf>
    <xf numFmtId="0" fontId="17" fillId="9" borderId="144" xfId="0" applyFont="1" applyFill="1" applyBorder="1" applyAlignment="1">
      <alignment horizontal="center" vertical="center" wrapText="1"/>
    </xf>
    <xf numFmtId="0" fontId="17" fillId="9" borderId="144" xfId="0" applyFont="1" applyFill="1" applyBorder="1" applyAlignment="1">
      <alignment horizontal="center" vertical="center" shrinkToFit="1"/>
    </xf>
    <xf numFmtId="0" fontId="17" fillId="9" borderId="62" xfId="0" applyFont="1" applyFill="1" applyBorder="1" applyAlignment="1">
      <alignment horizontal="center" vertical="center" shrinkToFit="1"/>
    </xf>
    <xf numFmtId="0" fontId="17" fillId="2" borderId="118" xfId="0" applyFont="1" applyFill="1" applyBorder="1" applyAlignment="1">
      <alignment horizontal="center" vertical="center"/>
    </xf>
    <xf numFmtId="0" fontId="41" fillId="9" borderId="0" xfId="0" applyFont="1" applyFill="1">
      <alignment vertical="center"/>
    </xf>
    <xf numFmtId="178" fontId="0" fillId="9" borderId="0" xfId="0" applyNumberFormat="1" applyFill="1">
      <alignment vertical="center"/>
    </xf>
    <xf numFmtId="0" fontId="16" fillId="10" borderId="0" xfId="0" applyFont="1" applyFill="1" applyAlignment="1">
      <alignment horizontal="right" vertical="center"/>
    </xf>
    <xf numFmtId="49" fontId="16" fillId="19" borderId="0" xfId="0" applyNumberFormat="1" applyFont="1" applyFill="1" applyAlignment="1">
      <alignment horizontal="right" vertical="center"/>
    </xf>
    <xf numFmtId="0" fontId="16" fillId="9" borderId="0" xfId="0" applyFont="1" applyFill="1" applyAlignment="1">
      <alignment horizontal="right" vertical="center"/>
    </xf>
    <xf numFmtId="49" fontId="16" fillId="10" borderId="0" xfId="0" applyNumberFormat="1" applyFont="1" applyFill="1" applyAlignment="1">
      <alignment horizontal="right" vertical="center"/>
    </xf>
    <xf numFmtId="0" fontId="16" fillId="9" borderId="90" xfId="0" applyFont="1" applyFill="1" applyBorder="1">
      <alignment vertical="center"/>
    </xf>
    <xf numFmtId="0" fontId="16" fillId="9" borderId="118" xfId="0" applyFont="1" applyFill="1" applyBorder="1" applyAlignment="1">
      <alignment horizontal="left" vertical="center"/>
    </xf>
    <xf numFmtId="0" fontId="16" fillId="9" borderId="119" xfId="0" applyFont="1" applyFill="1" applyBorder="1" applyAlignment="1">
      <alignment horizontal="left" vertical="center"/>
    </xf>
    <xf numFmtId="0" fontId="16" fillId="9" borderId="189" xfId="0" applyFont="1" applyFill="1" applyBorder="1" applyAlignment="1">
      <alignment horizontal="left" vertical="center"/>
    </xf>
    <xf numFmtId="0" fontId="16" fillId="9" borderId="21" xfId="0" applyFont="1" applyFill="1" applyBorder="1" applyAlignment="1">
      <alignment horizontal="left" vertical="center"/>
    </xf>
    <xf numFmtId="0" fontId="16" fillId="18" borderId="190" xfId="0" applyFont="1" applyFill="1" applyBorder="1" applyAlignment="1">
      <alignment horizontal="left" vertical="center"/>
    </xf>
    <xf numFmtId="0" fontId="16" fillId="18" borderId="189" xfId="0" applyFont="1" applyFill="1" applyBorder="1" applyAlignment="1">
      <alignment horizontal="left" vertical="center"/>
    </xf>
    <xf numFmtId="0" fontId="16" fillId="18" borderId="69" xfId="0" applyFont="1" applyFill="1" applyBorder="1" applyAlignment="1">
      <alignment horizontal="left" vertical="center"/>
    </xf>
    <xf numFmtId="0" fontId="16" fillId="2" borderId="26" xfId="0" applyFont="1" applyFill="1" applyBorder="1" applyAlignment="1">
      <alignment horizontal="center" vertical="center" shrinkToFit="1"/>
    </xf>
    <xf numFmtId="0" fontId="16" fillId="2" borderId="19" xfId="0" applyFont="1" applyFill="1" applyBorder="1" applyAlignment="1">
      <alignment horizontal="center" vertical="center" wrapText="1"/>
    </xf>
    <xf numFmtId="0" fontId="16" fillId="9" borderId="114" xfId="0" applyFont="1" applyFill="1" applyBorder="1" applyAlignment="1">
      <alignment horizontal="left" vertical="center"/>
    </xf>
    <xf numFmtId="0" fontId="16" fillId="9" borderId="0" xfId="0" applyFont="1" applyFill="1" applyAlignment="1"/>
    <xf numFmtId="0" fontId="16" fillId="9" borderId="90" xfId="0" applyFont="1" applyFill="1" applyBorder="1" applyAlignment="1"/>
    <xf numFmtId="0" fontId="16" fillId="9" borderId="0" xfId="0" applyFont="1" applyFill="1" applyAlignment="1">
      <alignment wrapText="1"/>
    </xf>
    <xf numFmtId="0" fontId="16" fillId="10" borderId="0" xfId="0" applyFont="1" applyFill="1" applyAlignment="1">
      <alignment horizontal="left" vertical="center"/>
    </xf>
    <xf numFmtId="0" fontId="16" fillId="9" borderId="128" xfId="0" applyFont="1" applyFill="1" applyBorder="1" applyAlignment="1">
      <alignment horizontal="left" vertical="center"/>
    </xf>
    <xf numFmtId="178" fontId="16" fillId="9" borderId="0" xfId="0" applyNumberFormat="1" applyFont="1" applyFill="1">
      <alignment vertical="center"/>
    </xf>
    <xf numFmtId="0" fontId="16" fillId="9" borderId="34" xfId="0" applyFont="1" applyFill="1" applyBorder="1" applyAlignment="1" applyProtection="1">
      <alignment horizontal="left"/>
      <protection locked="0"/>
    </xf>
    <xf numFmtId="0" fontId="16" fillId="19" borderId="0" xfId="0" applyFont="1" applyFill="1" applyAlignment="1">
      <alignment horizontal="right" vertical="center"/>
    </xf>
    <xf numFmtId="0" fontId="18" fillId="9" borderId="0" xfId="0" applyFont="1" applyFill="1" applyAlignment="1">
      <alignment horizontal="center" vertical="center"/>
    </xf>
    <xf numFmtId="0" fontId="0" fillId="33" borderId="200" xfId="0" applyFill="1" applyBorder="1">
      <alignment vertical="center"/>
    </xf>
    <xf numFmtId="0" fontId="0" fillId="19" borderId="0" xfId="0" applyFill="1" applyAlignment="1">
      <alignment horizontal="right" vertical="center" wrapText="1"/>
    </xf>
    <xf numFmtId="0" fontId="42" fillId="19" borderId="0" xfId="0" applyFont="1" applyFill="1" applyAlignment="1">
      <alignment horizontal="right" vertical="center"/>
    </xf>
    <xf numFmtId="0" fontId="10" fillId="32" borderId="0" xfId="0" applyFont="1" applyFill="1">
      <alignment vertical="center"/>
    </xf>
    <xf numFmtId="0" fontId="0" fillId="32" borderId="0" xfId="0" applyFill="1" applyAlignment="1">
      <alignment horizontal="right" vertical="center"/>
    </xf>
    <xf numFmtId="0" fontId="10" fillId="0" borderId="0" xfId="0" applyFont="1">
      <alignment vertical="center"/>
    </xf>
    <xf numFmtId="0" fontId="0" fillId="19" borderId="189" xfId="0" applyFill="1" applyBorder="1">
      <alignment vertical="center"/>
    </xf>
    <xf numFmtId="0" fontId="0" fillId="32" borderId="0" xfId="0" applyFill="1">
      <alignment vertical="center"/>
    </xf>
    <xf numFmtId="0" fontId="16" fillId="32" borderId="0" xfId="0" applyFont="1" applyFill="1" applyAlignment="1">
      <alignment vertical="center" wrapText="1"/>
    </xf>
    <xf numFmtId="0" fontId="16" fillId="31" borderId="0" xfId="0" applyFont="1" applyFill="1" applyAlignment="1">
      <alignment vertical="center" wrapText="1"/>
    </xf>
    <xf numFmtId="49" fontId="26" fillId="2" borderId="27" xfId="0" applyNumberFormat="1" applyFont="1" applyFill="1" applyBorder="1" applyAlignment="1">
      <alignment horizontal="center" vertical="center" wrapText="1"/>
    </xf>
    <xf numFmtId="49" fontId="26" fillId="2" borderId="120" xfId="0" applyNumberFormat="1" applyFont="1" applyFill="1" applyBorder="1" applyAlignment="1">
      <alignment horizontal="center" vertical="center" wrapText="1"/>
    </xf>
    <xf numFmtId="0" fontId="16" fillId="18" borderId="1" xfId="0" applyFont="1" applyFill="1" applyBorder="1" applyAlignment="1">
      <alignment horizontal="center" vertical="center"/>
    </xf>
    <xf numFmtId="0" fontId="0" fillId="19" borderId="90" xfId="0" applyFill="1" applyBorder="1">
      <alignment vertical="center"/>
    </xf>
    <xf numFmtId="0" fontId="16" fillId="19" borderId="122" xfId="0" applyFont="1" applyFill="1" applyBorder="1">
      <alignment vertical="center"/>
    </xf>
    <xf numFmtId="0" fontId="0" fillId="0" borderId="117" xfId="0" applyBorder="1" applyAlignment="1">
      <alignment horizontal="center" vertical="center"/>
    </xf>
    <xf numFmtId="0" fontId="0" fillId="18" borderId="117" xfId="0" applyFill="1" applyBorder="1">
      <alignment vertical="center"/>
    </xf>
    <xf numFmtId="0" fontId="24" fillId="23" borderId="44" xfId="0" applyFont="1" applyFill="1" applyBorder="1">
      <alignment vertical="center"/>
    </xf>
    <xf numFmtId="0" fontId="16" fillId="23" borderId="144" xfId="0" applyFont="1" applyFill="1" applyBorder="1" applyAlignment="1">
      <alignment horizontal="center" vertical="center" wrapText="1"/>
    </xf>
    <xf numFmtId="0" fontId="16" fillId="22" borderId="117" xfId="0" applyFont="1" applyFill="1" applyBorder="1" applyAlignment="1">
      <alignment horizontal="center" vertical="center"/>
    </xf>
    <xf numFmtId="0" fontId="45" fillId="15" borderId="117" xfId="0" applyFont="1" applyFill="1" applyBorder="1" applyAlignment="1" applyProtection="1">
      <alignment horizontal="center" vertical="center"/>
      <protection locked="0"/>
    </xf>
    <xf numFmtId="0" fontId="10" fillId="0" borderId="0" xfId="0" applyFont="1" applyAlignment="1">
      <alignment horizontal="right" vertical="center"/>
    </xf>
    <xf numFmtId="0" fontId="0" fillId="33" borderId="200" xfId="0" applyFill="1" applyBorder="1" applyAlignment="1">
      <alignment horizontal="center" vertical="center"/>
    </xf>
    <xf numFmtId="0" fontId="68" fillId="0" borderId="0" xfId="0" applyFont="1">
      <alignment vertical="center"/>
    </xf>
    <xf numFmtId="0" fontId="9" fillId="0" borderId="0" xfId="0" applyFont="1" applyAlignment="1">
      <alignment horizontal="left" vertical="center"/>
    </xf>
    <xf numFmtId="0" fontId="17" fillId="24" borderId="50" xfId="0" applyFont="1" applyFill="1" applyBorder="1" applyAlignment="1">
      <alignment horizontal="center" vertical="center" wrapText="1"/>
    </xf>
    <xf numFmtId="0" fontId="82" fillId="0" borderId="0" xfId="0" applyFont="1">
      <alignment vertical="center"/>
    </xf>
    <xf numFmtId="0" fontId="16" fillId="0" borderId="117" xfId="0" applyFont="1" applyBorder="1" applyAlignment="1">
      <alignment horizontal="center" vertical="center" wrapText="1"/>
    </xf>
    <xf numFmtId="0" fontId="73" fillId="0" borderId="192" xfId="0" applyFont="1" applyBorder="1" applyAlignment="1">
      <alignment horizontal="center" vertical="center"/>
    </xf>
    <xf numFmtId="0" fontId="16" fillId="22" borderId="118" xfId="0" applyFont="1" applyFill="1" applyBorder="1" applyAlignment="1">
      <alignment horizontal="center" vertical="center"/>
    </xf>
    <xf numFmtId="0" fontId="82" fillId="0" borderId="0" xfId="0" applyFont="1" applyAlignment="1">
      <alignment vertical="top" wrapText="1"/>
    </xf>
    <xf numFmtId="0" fontId="82" fillId="0" borderId="0" xfId="0" applyFont="1" applyAlignment="1">
      <alignment vertical="top"/>
    </xf>
    <xf numFmtId="0" fontId="16" fillId="0" borderId="0" xfId="0" applyFont="1" applyAlignment="1">
      <alignment horizontal="left" vertical="center" wrapText="1"/>
    </xf>
    <xf numFmtId="0" fontId="10" fillId="0" borderId="0" xfId="0" applyFont="1" applyAlignment="1">
      <alignment horizontal="center" vertical="center"/>
    </xf>
    <xf numFmtId="0" fontId="83" fillId="0" borderId="0" xfId="0" applyFont="1">
      <alignment vertical="center"/>
    </xf>
    <xf numFmtId="0" fontId="0" fillId="19" borderId="34" xfId="0" applyFill="1" applyBorder="1" applyAlignment="1" applyProtection="1">
      <alignment horizontal="left" vertical="center"/>
      <protection locked="0"/>
    </xf>
    <xf numFmtId="0" fontId="16" fillId="19" borderId="108" xfId="0" applyFont="1" applyFill="1" applyBorder="1" applyAlignment="1">
      <alignment horizontal="left" vertical="center"/>
    </xf>
    <xf numFmtId="0" fontId="0" fillId="19" borderId="77" xfId="0" applyFill="1" applyBorder="1" applyAlignment="1">
      <alignment horizontal="left" vertical="center"/>
    </xf>
    <xf numFmtId="0" fontId="45" fillId="19" borderId="77" xfId="21" applyFont="1" applyFill="1" applyBorder="1" applyAlignment="1">
      <alignment horizontal="left" vertical="center"/>
    </xf>
    <xf numFmtId="0" fontId="22" fillId="19" borderId="0" xfId="0" applyFont="1" applyFill="1" applyAlignment="1">
      <alignment horizontal="left" vertical="center" wrapText="1"/>
    </xf>
    <xf numFmtId="0" fontId="45" fillId="0" borderId="117" xfId="23" applyFont="1" applyBorder="1" applyAlignment="1" applyProtection="1">
      <alignment horizontal="left" vertical="center" wrapText="1"/>
      <protection locked="0"/>
    </xf>
    <xf numFmtId="0" fontId="45" fillId="0" borderId="114" xfId="23" applyFont="1" applyBorder="1" applyAlignment="1" applyProtection="1">
      <alignment horizontal="left" vertical="center" wrapText="1"/>
      <protection locked="0"/>
    </xf>
    <xf numFmtId="0" fontId="64" fillId="0" borderId="0" xfId="0" applyFont="1" applyAlignment="1">
      <alignment horizontal="center" vertical="center"/>
    </xf>
    <xf numFmtId="0" fontId="13" fillId="19" borderId="34" xfId="0" applyFont="1" applyFill="1" applyBorder="1" applyAlignment="1">
      <alignment horizontal="left" vertical="center"/>
    </xf>
    <xf numFmtId="0" fontId="0" fillId="0" borderId="191" xfId="0" applyBorder="1" applyAlignment="1">
      <alignment horizontal="left" vertical="center" wrapText="1"/>
    </xf>
    <xf numFmtId="0" fontId="0" fillId="0" borderId="122" xfId="0" quotePrefix="1" applyBorder="1" applyAlignment="1">
      <alignment horizontal="center" vertical="center"/>
    </xf>
    <xf numFmtId="0" fontId="0" fillId="19" borderId="218" xfId="0" applyFill="1" applyBorder="1" applyAlignment="1">
      <alignment horizontal="left" vertical="center" wrapText="1"/>
    </xf>
    <xf numFmtId="0" fontId="17" fillId="40" borderId="117" xfId="0" applyFont="1" applyFill="1" applyBorder="1" applyAlignment="1">
      <alignment horizontal="center" vertical="center"/>
    </xf>
    <xf numFmtId="0" fontId="17" fillId="0" borderId="117" xfId="0" applyFont="1" applyBorder="1" applyAlignment="1">
      <alignment horizontal="center" vertical="center"/>
    </xf>
    <xf numFmtId="0" fontId="17" fillId="0" borderId="0" xfId="0" applyFont="1" applyAlignment="1">
      <alignment horizontal="center" vertical="center"/>
    </xf>
    <xf numFmtId="0" fontId="0" fillId="19" borderId="219" xfId="0" applyFill="1" applyBorder="1" applyAlignment="1">
      <alignment horizontal="left" vertical="center" wrapText="1"/>
    </xf>
    <xf numFmtId="0" fontId="0" fillId="19" borderId="220" xfId="0" applyFill="1" applyBorder="1" applyAlignment="1">
      <alignment horizontal="left" vertical="center" wrapText="1"/>
    </xf>
    <xf numFmtId="0" fontId="41" fillId="0" borderId="0" xfId="0" applyFont="1">
      <alignment vertical="center"/>
    </xf>
    <xf numFmtId="0" fontId="0" fillId="19" borderId="222" xfId="0" applyFill="1" applyBorder="1" applyAlignment="1">
      <alignment horizontal="left" vertical="center" wrapText="1"/>
    </xf>
    <xf numFmtId="0" fontId="17" fillId="2" borderId="41" xfId="0" applyFont="1" applyFill="1" applyBorder="1" applyAlignment="1">
      <alignment horizontal="center" vertical="center" wrapText="1"/>
    </xf>
    <xf numFmtId="0" fontId="0" fillId="0" borderId="0" xfId="0" applyAlignment="1">
      <alignment horizontal="left" vertical="center" wrapText="1"/>
    </xf>
    <xf numFmtId="0" fontId="0" fillId="0" borderId="0" xfId="0" applyAlignment="1">
      <alignment horizontal="center" vertical="center" wrapText="1"/>
    </xf>
    <xf numFmtId="0" fontId="0" fillId="0" borderId="0" xfId="0" applyAlignment="1">
      <alignment horizontal="left" vertical="top" wrapText="1"/>
    </xf>
    <xf numFmtId="0" fontId="17" fillId="2" borderId="223" xfId="0" applyFont="1" applyFill="1" applyBorder="1" applyAlignment="1">
      <alignment horizontal="center" vertical="center" wrapText="1"/>
    </xf>
    <xf numFmtId="0" fontId="16" fillId="2" borderId="118" xfId="0" applyFont="1" applyFill="1" applyBorder="1">
      <alignment vertical="center"/>
    </xf>
    <xf numFmtId="0" fontId="17" fillId="9" borderId="144" xfId="0" applyFont="1" applyFill="1" applyBorder="1" applyAlignment="1">
      <alignment horizontal="center" vertical="center"/>
    </xf>
    <xf numFmtId="0" fontId="19" fillId="9" borderId="51" xfId="0" applyFont="1" applyFill="1" applyBorder="1" applyAlignment="1">
      <alignment horizontal="center" vertical="center" wrapText="1"/>
    </xf>
    <xf numFmtId="0" fontId="17" fillId="9" borderId="193" xfId="0" applyFont="1" applyFill="1" applyBorder="1" applyAlignment="1">
      <alignment horizontal="center" vertical="center"/>
    </xf>
    <xf numFmtId="0" fontId="17" fillId="9" borderId="62" xfId="0" applyFont="1" applyFill="1" applyBorder="1" applyAlignment="1">
      <alignment horizontal="center" vertical="center" wrapText="1"/>
    </xf>
    <xf numFmtId="183" fontId="17" fillId="3" borderId="1" xfId="0" applyNumberFormat="1" applyFont="1" applyFill="1" applyBorder="1" applyAlignment="1" applyProtection="1">
      <alignment horizontal="center" vertical="center"/>
      <protection locked="0"/>
    </xf>
    <xf numFmtId="0" fontId="19" fillId="5" borderId="1" xfId="0" applyFont="1" applyFill="1" applyBorder="1" applyAlignment="1" applyProtection="1">
      <alignment horizontal="center" vertical="center" wrapText="1"/>
      <protection locked="0"/>
    </xf>
    <xf numFmtId="0" fontId="17" fillId="2" borderId="42" xfId="0" applyFont="1" applyFill="1" applyBorder="1" applyAlignment="1">
      <alignment horizontal="left" vertical="center" wrapText="1"/>
    </xf>
    <xf numFmtId="0" fontId="16" fillId="27" borderId="1" xfId="0" applyFont="1" applyFill="1" applyBorder="1" applyAlignment="1" applyProtection="1">
      <alignment vertical="center" wrapText="1"/>
      <protection locked="0"/>
    </xf>
    <xf numFmtId="0" fontId="45" fillId="0" borderId="0" xfId="9" applyFont="1">
      <alignment vertical="center"/>
    </xf>
    <xf numFmtId="0" fontId="89" fillId="0" borderId="0" xfId="9" applyFont="1" applyAlignment="1">
      <alignment horizontal="left" vertical="center"/>
    </xf>
    <xf numFmtId="184" fontId="45" fillId="0" borderId="0" xfId="9" applyNumberFormat="1" applyFont="1">
      <alignment vertical="center"/>
    </xf>
    <xf numFmtId="0" fontId="90" fillId="0" borderId="0" xfId="9" applyFont="1">
      <alignment vertical="center"/>
    </xf>
    <xf numFmtId="0" fontId="91" fillId="0" borderId="0" xfId="9" applyFont="1">
      <alignment vertical="center"/>
    </xf>
    <xf numFmtId="0" fontId="65" fillId="45" borderId="229" xfId="9" applyFont="1" applyFill="1" applyBorder="1" applyAlignment="1">
      <alignment horizontal="center" vertical="center" wrapText="1" readingOrder="1"/>
    </xf>
    <xf numFmtId="0" fontId="65" fillId="45" borderId="230" xfId="9" applyFont="1" applyFill="1" applyBorder="1" applyAlignment="1">
      <alignment horizontal="center" vertical="center" wrapText="1" readingOrder="1"/>
    </xf>
    <xf numFmtId="0" fontId="65" fillId="45" borderId="225" xfId="9" applyFont="1" applyFill="1" applyBorder="1" applyAlignment="1">
      <alignment horizontal="center" vertical="center" wrapText="1" readingOrder="1"/>
    </xf>
    <xf numFmtId="0" fontId="65" fillId="45" borderId="235" xfId="9" applyFont="1" applyFill="1" applyBorder="1" applyAlignment="1">
      <alignment horizontal="center" vertical="center" wrapText="1" readingOrder="1"/>
    </xf>
    <xf numFmtId="0" fontId="65" fillId="45" borderId="236" xfId="9" applyFont="1" applyFill="1" applyBorder="1" applyAlignment="1">
      <alignment horizontal="center" vertical="center" wrapText="1" readingOrder="1"/>
    </xf>
    <xf numFmtId="0" fontId="37" fillId="0" borderId="0" xfId="9" applyFont="1">
      <alignment vertical="center"/>
    </xf>
    <xf numFmtId="0" fontId="65" fillId="46" borderId="0" xfId="9" applyFont="1" applyFill="1" applyAlignment="1">
      <alignment horizontal="center" vertical="center" wrapText="1" readingOrder="1"/>
    </xf>
    <xf numFmtId="0" fontId="92" fillId="46" borderId="262" xfId="9" applyFont="1" applyFill="1" applyBorder="1" applyAlignment="1">
      <alignment horizontal="center" vertical="center" wrapText="1" readingOrder="1"/>
    </xf>
    <xf numFmtId="0" fontId="92" fillId="46" borderId="259" xfId="9" applyFont="1" applyFill="1" applyBorder="1" applyAlignment="1">
      <alignment horizontal="center" vertical="center" wrapText="1" readingOrder="1"/>
    </xf>
    <xf numFmtId="0" fontId="92" fillId="46" borderId="122" xfId="9" applyFont="1" applyFill="1" applyBorder="1" applyAlignment="1">
      <alignment horizontal="center" vertical="center" wrapText="1" readingOrder="1"/>
    </xf>
    <xf numFmtId="0" fontId="65" fillId="46" borderId="264" xfId="9" applyFont="1" applyFill="1" applyBorder="1" applyAlignment="1">
      <alignment vertical="center" wrapText="1" readingOrder="1"/>
    </xf>
    <xf numFmtId="0" fontId="65" fillId="46" borderId="265" xfId="9" applyFont="1" applyFill="1" applyBorder="1" applyAlignment="1">
      <alignment horizontal="center" vertical="center" wrapText="1" readingOrder="1"/>
    </xf>
    <xf numFmtId="0" fontId="65" fillId="46" borderId="0" xfId="9" applyFont="1" applyFill="1" applyAlignment="1">
      <alignment vertical="center" wrapText="1" readingOrder="1"/>
    </xf>
    <xf numFmtId="0" fontId="65" fillId="46" borderId="61" xfId="9" applyFont="1" applyFill="1" applyBorder="1" applyAlignment="1">
      <alignment horizontal="center" vertical="center" wrapText="1" readingOrder="1"/>
    </xf>
    <xf numFmtId="0" fontId="37" fillId="0" borderId="0" xfId="9" applyFont="1" applyAlignment="1">
      <alignment horizontal="left" vertical="center"/>
    </xf>
    <xf numFmtId="184" fontId="34" fillId="0" borderId="0" xfId="9" applyNumberFormat="1">
      <alignment vertical="center"/>
    </xf>
    <xf numFmtId="0" fontId="0" fillId="19" borderId="224" xfId="0" applyFill="1" applyBorder="1" applyAlignment="1">
      <alignment horizontal="center" vertical="center"/>
    </xf>
    <xf numFmtId="185" fontId="34" fillId="15" borderId="1" xfId="24" applyNumberFormat="1" applyFont="1" applyFill="1" applyBorder="1" applyAlignment="1" applyProtection="1">
      <alignment horizontal="center" vertical="center"/>
      <protection locked="0"/>
    </xf>
    <xf numFmtId="0" fontId="0" fillId="19" borderId="99" xfId="0" applyFill="1" applyBorder="1" applyAlignment="1">
      <alignment horizontal="left" vertical="center" wrapText="1"/>
    </xf>
    <xf numFmtId="0" fontId="95" fillId="7" borderId="1" xfId="0" applyFont="1" applyFill="1" applyBorder="1" applyAlignment="1" applyProtection="1">
      <alignment horizontal="center" vertical="center" shrinkToFit="1"/>
      <protection locked="0"/>
    </xf>
    <xf numFmtId="0" fontId="0" fillId="19" borderId="191" xfId="0" applyFill="1" applyBorder="1" applyAlignment="1">
      <alignment horizontal="center" vertical="center" wrapText="1"/>
    </xf>
    <xf numFmtId="0" fontId="0" fillId="7" borderId="3" xfId="0" applyFill="1" applyBorder="1" applyAlignment="1" applyProtection="1">
      <alignment horizontal="center" vertical="center"/>
      <protection locked="0"/>
    </xf>
    <xf numFmtId="0" fontId="0" fillId="19" borderId="73" xfId="0" applyFill="1" applyBorder="1" applyAlignment="1">
      <alignment horizontal="left" vertical="center" wrapText="1"/>
    </xf>
    <xf numFmtId="0" fontId="0" fillId="19" borderId="128" xfId="0" applyFill="1" applyBorder="1" applyAlignment="1">
      <alignment horizontal="left" vertical="center" wrapText="1"/>
    </xf>
    <xf numFmtId="0" fontId="17" fillId="19" borderId="127" xfId="0" applyFont="1" applyFill="1" applyBorder="1" applyAlignment="1">
      <alignment horizontal="center" vertical="center"/>
    </xf>
    <xf numFmtId="0" fontId="48" fillId="22" borderId="0" xfId="0" applyFont="1" applyFill="1" applyAlignment="1">
      <alignment horizontal="right" vertical="center"/>
    </xf>
    <xf numFmtId="0" fontId="71" fillId="0" borderId="5" xfId="0" applyFont="1" applyBorder="1">
      <alignment vertical="center"/>
    </xf>
    <xf numFmtId="0" fontId="58" fillId="0" borderId="5" xfId="0" applyFont="1" applyBorder="1" applyAlignment="1">
      <alignment vertical="center" wrapText="1"/>
    </xf>
    <xf numFmtId="0" fontId="65" fillId="0" borderId="5" xfId="0" applyFont="1" applyBorder="1">
      <alignment vertical="center"/>
    </xf>
    <xf numFmtId="0" fontId="70" fillId="0" borderId="5" xfId="0" applyFont="1" applyBorder="1" applyAlignment="1">
      <alignment horizontal="left" vertical="center" wrapText="1"/>
    </xf>
    <xf numFmtId="0" fontId="70" fillId="0" borderId="5" xfId="0" applyFont="1" applyBorder="1" applyAlignment="1">
      <alignment vertical="center" wrapText="1"/>
    </xf>
    <xf numFmtId="0" fontId="58" fillId="38" borderId="190" xfId="0" applyFont="1" applyFill="1" applyBorder="1" applyAlignment="1">
      <alignment horizontal="center" vertical="center"/>
    </xf>
    <xf numFmtId="0" fontId="58" fillId="38" borderId="201" xfId="0" applyFont="1" applyFill="1" applyBorder="1" applyAlignment="1">
      <alignment horizontal="left" vertical="center"/>
    </xf>
    <xf numFmtId="0" fontId="58" fillId="38" borderId="201" xfId="0" applyFont="1" applyFill="1" applyBorder="1" applyAlignment="1">
      <alignment horizontal="center" vertical="center"/>
    </xf>
    <xf numFmtId="0" fontId="58" fillId="38" borderId="191" xfId="0" applyFont="1" applyFill="1" applyBorder="1" applyAlignment="1">
      <alignment vertical="center" wrapText="1"/>
    </xf>
    <xf numFmtId="0" fontId="58" fillId="19" borderId="122" xfId="0" applyFont="1" applyFill="1" applyBorder="1" applyAlignment="1">
      <alignment horizontal="center" vertical="center"/>
    </xf>
    <xf numFmtId="0" fontId="58" fillId="19" borderId="190" xfId="0" applyFont="1" applyFill="1" applyBorder="1" applyAlignment="1">
      <alignment horizontal="center" vertical="center"/>
    </xf>
    <xf numFmtId="0" fontId="58" fillId="19" borderId="201" xfId="0" applyFont="1" applyFill="1" applyBorder="1" applyAlignment="1">
      <alignment horizontal="center" vertical="center"/>
    </xf>
    <xf numFmtId="0" fontId="58" fillId="19" borderId="192" xfId="0" applyFont="1" applyFill="1" applyBorder="1" applyAlignment="1">
      <alignment vertical="center" wrapText="1"/>
    </xf>
    <xf numFmtId="0" fontId="58" fillId="19" borderId="83" xfId="0" applyFont="1" applyFill="1" applyBorder="1" applyAlignment="1">
      <alignment horizontal="center" vertical="center"/>
    </xf>
    <xf numFmtId="0" fontId="58" fillId="19" borderId="127" xfId="0" applyFont="1" applyFill="1" applyBorder="1" applyAlignment="1">
      <alignment horizontal="center" vertical="center"/>
    </xf>
    <xf numFmtId="0" fontId="58" fillId="19" borderId="135" xfId="0" applyFont="1" applyFill="1" applyBorder="1" applyAlignment="1">
      <alignment vertical="center" wrapText="1"/>
    </xf>
    <xf numFmtId="0" fontId="58" fillId="19" borderId="140" xfId="0" applyFont="1" applyFill="1" applyBorder="1" applyAlignment="1">
      <alignment vertical="center" wrapText="1"/>
    </xf>
    <xf numFmtId="0" fontId="58" fillId="19" borderId="130" xfId="0" applyFont="1" applyFill="1" applyBorder="1" applyAlignment="1">
      <alignment horizontal="center" vertical="center"/>
    </xf>
    <xf numFmtId="0" fontId="58" fillId="19" borderId="137" xfId="0" applyFont="1" applyFill="1" applyBorder="1" applyAlignment="1">
      <alignment vertical="center" wrapText="1"/>
    </xf>
    <xf numFmtId="0" fontId="58" fillId="19" borderId="131" xfId="0" applyFont="1" applyFill="1" applyBorder="1" applyAlignment="1">
      <alignment horizontal="center" vertical="center"/>
    </xf>
    <xf numFmtId="0" fontId="58" fillId="19" borderId="129" xfId="0" applyFont="1" applyFill="1" applyBorder="1" applyAlignment="1">
      <alignment vertical="center" wrapText="1"/>
    </xf>
    <xf numFmtId="0" fontId="58" fillId="19" borderId="213" xfId="0" applyFont="1" applyFill="1" applyBorder="1" applyAlignment="1">
      <alignment horizontal="center" vertical="center"/>
    </xf>
    <xf numFmtId="0" fontId="58" fillId="19" borderId="128" xfId="0" applyFont="1" applyFill="1" applyBorder="1" applyAlignment="1">
      <alignment horizontal="center" vertical="center"/>
    </xf>
    <xf numFmtId="0" fontId="34" fillId="19" borderId="118" xfId="0" applyFont="1" applyFill="1" applyBorder="1" applyAlignment="1">
      <alignment horizontal="center" vertical="center"/>
    </xf>
    <xf numFmtId="0" fontId="58" fillId="19" borderId="119" xfId="0" applyFont="1" applyFill="1" applyBorder="1" applyAlignment="1">
      <alignment horizontal="center" vertical="center"/>
    </xf>
    <xf numFmtId="0" fontId="58" fillId="19" borderId="117" xfId="0" applyFont="1" applyFill="1" applyBorder="1" applyAlignment="1">
      <alignment vertical="center" wrapText="1"/>
    </xf>
    <xf numFmtId="0" fontId="58" fillId="0" borderId="190" xfId="0" applyFont="1" applyBorder="1" applyAlignment="1">
      <alignment horizontal="left" vertical="center"/>
    </xf>
    <xf numFmtId="0" fontId="58" fillId="0" borderId="201" xfId="0" applyFont="1" applyBorder="1" applyAlignment="1">
      <alignment horizontal="left" vertical="center"/>
    </xf>
    <xf numFmtId="0" fontId="58" fillId="0" borderId="201" xfId="0" applyFont="1" applyBorder="1" applyAlignment="1">
      <alignment horizontal="center" vertical="center"/>
    </xf>
    <xf numFmtId="0" fontId="58" fillId="0" borderId="191" xfId="0" applyFont="1" applyBorder="1" applyAlignment="1">
      <alignment vertical="center" wrapText="1"/>
    </xf>
    <xf numFmtId="0" fontId="58" fillId="0" borderId="122" xfId="0" applyFont="1" applyBorder="1" applyAlignment="1">
      <alignment horizontal="left" vertical="center"/>
    </xf>
    <xf numFmtId="0" fontId="58" fillId="19" borderId="0" xfId="0" applyFont="1" applyFill="1" applyAlignment="1">
      <alignment horizontal="center" vertical="center"/>
    </xf>
    <xf numFmtId="0" fontId="58" fillId="0" borderId="117" xfId="0" applyFont="1" applyBorder="1" applyAlignment="1">
      <alignment horizontal="left" vertical="center"/>
    </xf>
    <xf numFmtId="0" fontId="58" fillId="19" borderId="122" xfId="0" applyFont="1" applyFill="1" applyBorder="1">
      <alignment vertical="center"/>
    </xf>
    <xf numFmtId="0" fontId="58" fillId="19" borderId="146" xfId="0" applyFont="1" applyFill="1" applyBorder="1" applyAlignment="1">
      <alignment horizontal="right" vertical="center" wrapText="1"/>
    </xf>
    <xf numFmtId="0" fontId="58" fillId="19" borderId="191" xfId="0" applyFont="1" applyFill="1" applyBorder="1" applyAlignment="1">
      <alignment horizontal="center" vertical="center"/>
    </xf>
    <xf numFmtId="0" fontId="58" fillId="19" borderId="165" xfId="0" applyFont="1" applyFill="1" applyBorder="1" applyAlignment="1">
      <alignment vertical="center" wrapText="1"/>
    </xf>
    <xf numFmtId="0" fontId="58" fillId="19" borderId="43" xfId="0" applyFont="1" applyFill="1" applyBorder="1" applyAlignment="1">
      <alignment horizontal="right" vertical="top" wrapText="1"/>
    </xf>
    <xf numFmtId="0" fontId="58" fillId="19" borderId="145" xfId="0" applyFont="1" applyFill="1" applyBorder="1" applyAlignment="1">
      <alignment horizontal="right" vertical="center" wrapText="1"/>
    </xf>
    <xf numFmtId="0" fontId="58" fillId="19" borderId="43" xfId="0" applyFont="1" applyFill="1" applyBorder="1" applyAlignment="1">
      <alignment horizontal="right" vertical="center" wrapText="1"/>
    </xf>
    <xf numFmtId="0" fontId="58" fillId="19" borderId="145" xfId="0" applyFont="1" applyFill="1" applyBorder="1" applyAlignment="1">
      <alignment horizontal="left" vertical="top" wrapText="1"/>
    </xf>
    <xf numFmtId="0" fontId="58" fillId="19" borderId="145" xfId="0" applyFont="1" applyFill="1" applyBorder="1" applyAlignment="1">
      <alignment horizontal="left" vertical="center" wrapText="1"/>
    </xf>
    <xf numFmtId="0" fontId="58" fillId="19" borderId="157" xfId="0" applyFont="1" applyFill="1" applyBorder="1" applyAlignment="1">
      <alignment horizontal="left" vertical="center" wrapText="1"/>
    </xf>
    <xf numFmtId="0" fontId="58" fillId="19" borderId="118" xfId="0" applyFont="1" applyFill="1" applyBorder="1" applyAlignment="1">
      <alignment horizontal="center" vertical="center"/>
    </xf>
    <xf numFmtId="0" fontId="58" fillId="19" borderId="43" xfId="0" applyFont="1" applyFill="1" applyBorder="1" applyAlignment="1">
      <alignment vertical="center" wrapText="1"/>
    </xf>
    <xf numFmtId="0" fontId="58" fillId="19" borderId="132" xfId="0" applyFont="1" applyFill="1" applyBorder="1" applyAlignment="1">
      <alignment horizontal="center" vertical="center"/>
    </xf>
    <xf numFmtId="0" fontId="58" fillId="19" borderId="134" xfId="0" applyFont="1" applyFill="1" applyBorder="1" applyAlignment="1">
      <alignment horizontal="center" vertical="center"/>
    </xf>
    <xf numFmtId="0" fontId="58" fillId="19" borderId="138" xfId="0" applyFont="1" applyFill="1" applyBorder="1" applyAlignment="1">
      <alignment vertical="center" wrapText="1"/>
    </xf>
    <xf numFmtId="0" fontId="58" fillId="19" borderId="136" xfId="0" applyFont="1" applyFill="1" applyBorder="1" applyAlignment="1">
      <alignment vertical="center" wrapText="1"/>
    </xf>
    <xf numFmtId="0" fontId="58" fillId="19" borderId="139" xfId="0" applyFont="1" applyFill="1" applyBorder="1" applyAlignment="1">
      <alignment vertical="center" wrapText="1"/>
    </xf>
    <xf numFmtId="0" fontId="58" fillId="19" borderId="133" xfId="0" applyFont="1" applyFill="1" applyBorder="1" applyAlignment="1">
      <alignment horizontal="center" vertical="center"/>
    </xf>
    <xf numFmtId="0" fontId="58" fillId="19" borderId="150" xfId="0" applyFont="1" applyFill="1" applyBorder="1" applyAlignment="1">
      <alignment horizontal="right" vertical="center" wrapText="1"/>
    </xf>
    <xf numFmtId="0" fontId="58" fillId="19" borderId="149" xfId="0" applyFont="1" applyFill="1" applyBorder="1" applyAlignment="1">
      <alignment horizontal="right" vertical="center" wrapText="1"/>
    </xf>
    <xf numFmtId="0" fontId="58" fillId="19" borderId="150" xfId="0" applyFont="1" applyFill="1" applyBorder="1" applyAlignment="1">
      <alignment vertical="center" wrapText="1"/>
    </xf>
    <xf numFmtId="0" fontId="58" fillId="19" borderId="164" xfId="0" applyFont="1" applyFill="1" applyBorder="1" applyAlignment="1">
      <alignment vertical="center" wrapText="1"/>
    </xf>
    <xf numFmtId="0" fontId="58" fillId="19" borderId="206" xfId="0" applyFont="1" applyFill="1" applyBorder="1" applyAlignment="1">
      <alignment vertical="center" wrapText="1"/>
    </xf>
    <xf numFmtId="0" fontId="58" fillId="19" borderId="136" xfId="0" applyFont="1" applyFill="1" applyBorder="1" applyAlignment="1">
      <alignment horizontal="left" vertical="center" wrapText="1"/>
    </xf>
    <xf numFmtId="0" fontId="58" fillId="19" borderId="136" xfId="0" applyFont="1" applyFill="1" applyBorder="1" applyAlignment="1">
      <alignment horizontal="right" vertical="center" wrapText="1"/>
    </xf>
    <xf numFmtId="0" fontId="58" fillId="19" borderId="160" xfId="0" applyFont="1" applyFill="1" applyBorder="1" applyAlignment="1">
      <alignment vertical="center" wrapText="1"/>
    </xf>
    <xf numFmtId="0" fontId="58" fillId="19" borderId="21" xfId="0" applyFont="1" applyFill="1" applyBorder="1" applyAlignment="1">
      <alignment horizontal="center" vertical="center"/>
    </xf>
    <xf numFmtId="0" fontId="58" fillId="19" borderId="206" xfId="0" applyFont="1" applyFill="1" applyBorder="1" applyAlignment="1">
      <alignment horizontal="right" vertical="center" wrapText="1"/>
    </xf>
    <xf numFmtId="0" fontId="58" fillId="36" borderId="201" xfId="0" applyFont="1" applyFill="1" applyBorder="1" applyAlignment="1">
      <alignment horizontal="left" vertical="center"/>
    </xf>
    <xf numFmtId="0" fontId="58" fillId="36" borderId="201" xfId="0" applyFont="1" applyFill="1" applyBorder="1" applyAlignment="1">
      <alignment horizontal="center" vertical="center"/>
    </xf>
    <xf numFmtId="0" fontId="58" fillId="36" borderId="191" xfId="0" applyFont="1" applyFill="1" applyBorder="1" applyAlignment="1">
      <alignment vertical="center" wrapText="1"/>
    </xf>
    <xf numFmtId="0" fontId="58" fillId="37" borderId="190" xfId="0" quotePrefix="1" applyFont="1" applyFill="1" applyBorder="1" applyAlignment="1">
      <alignment horizontal="center" vertical="center"/>
    </xf>
    <xf numFmtId="0" fontId="58" fillId="19" borderId="137" xfId="0" applyFont="1" applyFill="1" applyBorder="1" applyAlignment="1">
      <alignment horizontal="center" vertical="center" wrapText="1"/>
    </xf>
    <xf numFmtId="0" fontId="58" fillId="19" borderId="129" xfId="0" applyFont="1" applyFill="1" applyBorder="1" applyAlignment="1">
      <alignment horizontal="center" vertical="center" wrapText="1"/>
    </xf>
    <xf numFmtId="0" fontId="58" fillId="19" borderId="140" xfId="0" applyFont="1" applyFill="1" applyBorder="1" applyAlignment="1">
      <alignment horizontal="center" vertical="center" wrapText="1"/>
    </xf>
    <xf numFmtId="0" fontId="58" fillId="19" borderId="152" xfId="0" applyFont="1" applyFill="1" applyBorder="1" applyAlignment="1">
      <alignment horizontal="center" vertical="center" wrapText="1"/>
    </xf>
    <xf numFmtId="0" fontId="58" fillId="19" borderId="117" xfId="0" applyFont="1" applyFill="1" applyBorder="1" applyAlignment="1">
      <alignment horizontal="center" vertical="center" wrapText="1"/>
    </xf>
    <xf numFmtId="0" fontId="58" fillId="19" borderId="192" xfId="0" applyFont="1" applyFill="1" applyBorder="1" applyAlignment="1">
      <alignment horizontal="center" vertical="center" wrapText="1"/>
    </xf>
    <xf numFmtId="0" fontId="58" fillId="38" borderId="201" xfId="0" applyFont="1" applyFill="1" applyBorder="1" applyAlignment="1">
      <alignment horizontal="center" vertical="center" wrapText="1"/>
    </xf>
    <xf numFmtId="0" fontId="58" fillId="0" borderId="118" xfId="0" applyFont="1" applyBorder="1" applyAlignment="1">
      <alignment horizontal="center" vertical="center" wrapText="1"/>
    </xf>
    <xf numFmtId="0" fontId="58" fillId="0" borderId="201" xfId="0" applyFont="1" applyBorder="1" applyAlignment="1">
      <alignment horizontal="center" vertical="center" wrapText="1"/>
    </xf>
    <xf numFmtId="0" fontId="58" fillId="19" borderId="146" xfId="0" applyFont="1" applyFill="1" applyBorder="1" applyAlignment="1">
      <alignment horizontal="center" vertical="center" wrapText="1"/>
    </xf>
    <xf numFmtId="0" fontId="58" fillId="19" borderId="179" xfId="0" applyFont="1" applyFill="1" applyBorder="1" applyAlignment="1">
      <alignment horizontal="center" vertical="center" wrapText="1"/>
    </xf>
    <xf numFmtId="0" fontId="58" fillId="19" borderId="167" xfId="0" applyFont="1" applyFill="1" applyBorder="1" applyAlignment="1">
      <alignment horizontal="center" vertical="center" wrapText="1"/>
    </xf>
    <xf numFmtId="0" fontId="58" fillId="19" borderId="8" xfId="0" applyFont="1" applyFill="1" applyBorder="1" applyAlignment="1">
      <alignment horizontal="center" vertical="center" wrapText="1"/>
    </xf>
    <xf numFmtId="0" fontId="58" fillId="19" borderId="145" xfId="0" applyFont="1" applyFill="1" applyBorder="1" applyAlignment="1">
      <alignment horizontal="center" vertical="center" wrapText="1"/>
    </xf>
    <xf numFmtId="0" fontId="58" fillId="19" borderId="157" xfId="0" applyFont="1" applyFill="1" applyBorder="1" applyAlignment="1">
      <alignment horizontal="center" vertical="center" wrapText="1"/>
    </xf>
    <xf numFmtId="0" fontId="58" fillId="19" borderId="43" xfId="0" applyFont="1" applyFill="1" applyBorder="1" applyAlignment="1">
      <alignment horizontal="center" vertical="center" wrapText="1"/>
    </xf>
    <xf numFmtId="0" fontId="58" fillId="38" borderId="191" xfId="0" applyFont="1" applyFill="1" applyBorder="1" applyAlignment="1">
      <alignment horizontal="center" vertical="center" wrapText="1"/>
    </xf>
    <xf numFmtId="0" fontId="58" fillId="19" borderId="135" xfId="0" applyFont="1" applyFill="1" applyBorder="1" applyAlignment="1">
      <alignment horizontal="center" vertical="center" wrapText="1"/>
    </xf>
    <xf numFmtId="0" fontId="58" fillId="19" borderId="138" xfId="0" applyFont="1" applyFill="1" applyBorder="1" applyAlignment="1">
      <alignment horizontal="center" vertical="center" wrapText="1"/>
    </xf>
    <xf numFmtId="0" fontId="58" fillId="19" borderId="136" xfId="0" applyFont="1" applyFill="1" applyBorder="1" applyAlignment="1">
      <alignment horizontal="center" vertical="center" wrapText="1"/>
    </xf>
    <xf numFmtId="0" fontId="58" fillId="19" borderId="43" xfId="0" applyFont="1" applyFill="1" applyBorder="1" applyAlignment="1">
      <alignment horizontal="left" vertical="center" wrapText="1"/>
    </xf>
    <xf numFmtId="0" fontId="58" fillId="19" borderId="137" xfId="0" applyFont="1" applyFill="1" applyBorder="1" applyAlignment="1">
      <alignment horizontal="left" vertical="center" wrapText="1"/>
    </xf>
    <xf numFmtId="0" fontId="58" fillId="7" borderId="1" xfId="0" applyFont="1" applyFill="1" applyBorder="1" applyAlignment="1" applyProtection="1">
      <alignment horizontal="center" vertical="center"/>
      <protection locked="0"/>
    </xf>
    <xf numFmtId="0" fontId="58" fillId="19" borderId="117" xfId="0" applyFont="1" applyFill="1" applyBorder="1" applyAlignment="1">
      <alignment horizontal="left" vertical="center" wrapText="1"/>
    </xf>
    <xf numFmtId="0" fontId="58" fillId="19" borderId="140" xfId="0" applyFont="1" applyFill="1" applyBorder="1" applyAlignment="1">
      <alignment horizontal="left" vertical="center" wrapText="1"/>
    </xf>
    <xf numFmtId="0" fontId="58" fillId="19" borderId="139" xfId="0" applyFont="1" applyFill="1" applyBorder="1" applyAlignment="1">
      <alignment horizontal="center" vertical="center" wrapText="1"/>
    </xf>
    <xf numFmtId="0" fontId="58" fillId="19" borderId="139" xfId="0" applyFont="1" applyFill="1" applyBorder="1" applyAlignment="1">
      <alignment horizontal="left" vertical="center" wrapText="1"/>
    </xf>
    <xf numFmtId="0" fontId="58" fillId="19" borderId="147" xfId="0" applyFont="1" applyFill="1" applyBorder="1" applyAlignment="1">
      <alignment horizontal="center" vertical="center" wrapText="1"/>
    </xf>
    <xf numFmtId="0" fontId="58" fillId="19" borderId="1" xfId="0" applyFont="1" applyFill="1" applyBorder="1" applyAlignment="1">
      <alignment horizontal="center" vertical="center"/>
    </xf>
    <xf numFmtId="0" fontId="58" fillId="19" borderId="129" xfId="0" applyFont="1" applyFill="1" applyBorder="1" applyAlignment="1">
      <alignment horizontal="left" vertical="center" wrapText="1"/>
    </xf>
    <xf numFmtId="0" fontId="58" fillId="19" borderId="206" xfId="0" applyFont="1" applyFill="1" applyBorder="1" applyAlignment="1">
      <alignment horizontal="center" vertical="center" wrapText="1"/>
    </xf>
    <xf numFmtId="0" fontId="58" fillId="19" borderId="206" xfId="0" applyFont="1" applyFill="1" applyBorder="1" applyAlignment="1">
      <alignment horizontal="left" vertical="center" wrapText="1"/>
    </xf>
    <xf numFmtId="0" fontId="58" fillId="19" borderId="153" xfId="0" applyFont="1" applyFill="1" applyBorder="1" applyAlignment="1">
      <alignment horizontal="center" vertical="center" wrapText="1"/>
    </xf>
    <xf numFmtId="0" fontId="58" fillId="19" borderId="219" xfId="0" applyFont="1" applyFill="1" applyBorder="1" applyAlignment="1">
      <alignment horizontal="left" vertical="center" wrapText="1"/>
    </xf>
    <xf numFmtId="0" fontId="58" fillId="19" borderId="135" xfId="0" applyFont="1" applyFill="1" applyBorder="1" applyAlignment="1">
      <alignment horizontal="left" vertical="center" wrapText="1"/>
    </xf>
    <xf numFmtId="0" fontId="58" fillId="38" borderId="191" xfId="0" applyFont="1" applyFill="1" applyBorder="1" applyAlignment="1">
      <alignment horizontal="left" vertical="center" wrapText="1"/>
    </xf>
    <xf numFmtId="0" fontId="58" fillId="19" borderId="122" xfId="0" applyFont="1" applyFill="1" applyBorder="1" applyAlignment="1">
      <alignment horizontal="center" vertical="center" wrapText="1"/>
    </xf>
    <xf numFmtId="0" fontId="58" fillId="19" borderId="220" xfId="0" applyFont="1" applyFill="1" applyBorder="1" applyAlignment="1">
      <alignment horizontal="left" vertical="center" wrapText="1"/>
    </xf>
    <xf numFmtId="0" fontId="58" fillId="19" borderId="192" xfId="0" applyFont="1" applyFill="1" applyBorder="1" applyAlignment="1">
      <alignment horizontal="left" vertical="center" wrapText="1"/>
    </xf>
    <xf numFmtId="0" fontId="58" fillId="19" borderId="161" xfId="0" applyFont="1" applyFill="1" applyBorder="1" applyAlignment="1">
      <alignment horizontal="center" vertical="center" wrapText="1"/>
    </xf>
    <xf numFmtId="0" fontId="58" fillId="19" borderId="160" xfId="0" applyFont="1" applyFill="1" applyBorder="1" applyAlignment="1">
      <alignment horizontal="left" vertical="center" wrapText="1"/>
    </xf>
    <xf numFmtId="0" fontId="58" fillId="19" borderId="159" xfId="0" applyFont="1" applyFill="1" applyBorder="1" applyAlignment="1">
      <alignment horizontal="center" vertical="center" wrapText="1"/>
    </xf>
    <xf numFmtId="0" fontId="34" fillId="15" borderId="1" xfId="0" applyFont="1" applyFill="1" applyBorder="1" applyAlignment="1" applyProtection="1">
      <alignment horizontal="center" vertical="center"/>
      <protection locked="0"/>
    </xf>
    <xf numFmtId="0" fontId="58" fillId="19" borderId="146" xfId="0" applyFont="1" applyFill="1" applyBorder="1" applyAlignment="1">
      <alignment horizontal="left" vertical="center" wrapText="1"/>
    </xf>
    <xf numFmtId="0" fontId="58" fillId="19" borderId="154" xfId="0" applyFont="1" applyFill="1" applyBorder="1" applyAlignment="1">
      <alignment horizontal="center" vertical="center" wrapText="1"/>
    </xf>
    <xf numFmtId="0" fontId="58" fillId="36" borderId="191" xfId="0" applyFont="1" applyFill="1" applyBorder="1" applyAlignment="1">
      <alignment horizontal="center" vertical="center" wrapText="1"/>
    </xf>
    <xf numFmtId="0" fontId="58" fillId="36" borderId="191" xfId="0" applyFont="1" applyFill="1" applyBorder="1" applyAlignment="1">
      <alignment horizontal="left" vertical="center" wrapText="1"/>
    </xf>
    <xf numFmtId="0" fontId="58" fillId="19" borderId="191" xfId="0" applyFont="1" applyFill="1" applyBorder="1" applyAlignment="1">
      <alignment horizontal="center" vertical="center" wrapText="1"/>
    </xf>
    <xf numFmtId="0" fontId="58" fillId="0" borderId="192" xfId="0" applyFont="1" applyBorder="1" applyAlignment="1">
      <alignment horizontal="left" vertical="center" wrapText="1"/>
    </xf>
    <xf numFmtId="0" fontId="58" fillId="19" borderId="135" xfId="0" applyFont="1" applyFill="1" applyBorder="1" applyAlignment="1">
      <alignment horizontal="right" vertical="center" wrapText="1"/>
    </xf>
    <xf numFmtId="0" fontId="58" fillId="0" borderId="192" xfId="0" applyFont="1" applyBorder="1" applyAlignment="1">
      <alignment vertical="center" wrapText="1"/>
    </xf>
    <xf numFmtId="0" fontId="58" fillId="38" borderId="190" xfId="0" applyFont="1" applyFill="1" applyBorder="1" applyAlignment="1">
      <alignment horizontal="center" vertical="center" wrapText="1"/>
    </xf>
    <xf numFmtId="0" fontId="58" fillId="38" borderId="127" xfId="0" applyFont="1" applyFill="1" applyBorder="1" applyAlignment="1">
      <alignment horizontal="left" vertical="center"/>
    </xf>
    <xf numFmtId="0" fontId="58" fillId="38" borderId="127" xfId="0" applyFont="1" applyFill="1" applyBorder="1" applyAlignment="1">
      <alignment horizontal="center" vertical="center"/>
    </xf>
    <xf numFmtId="0" fontId="58" fillId="38" borderId="128" xfId="0" applyFont="1" applyFill="1" applyBorder="1" applyAlignment="1">
      <alignment vertical="center" wrapText="1"/>
    </xf>
    <xf numFmtId="0" fontId="58" fillId="38" borderId="224" xfId="0" applyFont="1" applyFill="1" applyBorder="1" applyAlignment="1">
      <alignment horizontal="center" vertical="center" wrapText="1"/>
    </xf>
    <xf numFmtId="0" fontId="58" fillId="38" borderId="21" xfId="0" applyFont="1" applyFill="1" applyBorder="1" applyAlignment="1">
      <alignment horizontal="left" vertical="center" wrapText="1"/>
    </xf>
    <xf numFmtId="0" fontId="58" fillId="19" borderId="214" xfId="0" applyFont="1" applyFill="1" applyBorder="1" applyAlignment="1">
      <alignment horizontal="center" vertical="center" wrapText="1"/>
    </xf>
    <xf numFmtId="0" fontId="58" fillId="38" borderId="224" xfId="0" applyFont="1" applyFill="1" applyBorder="1" applyAlignment="1">
      <alignment horizontal="center" vertical="center"/>
    </xf>
    <xf numFmtId="0" fontId="58" fillId="19" borderId="160" xfId="0" applyFont="1" applyFill="1" applyBorder="1" applyAlignment="1">
      <alignment horizontal="center" vertical="center" wrapText="1"/>
    </xf>
    <xf numFmtId="0" fontId="58" fillId="0" borderId="190" xfId="0" applyFont="1" applyBorder="1" applyAlignment="1">
      <alignment horizontal="center" vertical="center"/>
    </xf>
    <xf numFmtId="0" fontId="58" fillId="0" borderId="140" xfId="0" applyFont="1" applyBorder="1" applyAlignment="1">
      <alignment vertical="center" wrapText="1"/>
    </xf>
    <xf numFmtId="0" fontId="58" fillId="19" borderId="160" xfId="0" applyFont="1" applyFill="1" applyBorder="1" applyAlignment="1">
      <alignment horizontal="right" vertical="center" wrapText="1"/>
    </xf>
    <xf numFmtId="0" fontId="58" fillId="19" borderId="215" xfId="0" applyFont="1" applyFill="1" applyBorder="1" applyAlignment="1">
      <alignment horizontal="center" vertical="center" wrapText="1"/>
    </xf>
    <xf numFmtId="0" fontId="58" fillId="19" borderId="168" xfId="0" applyFont="1" applyFill="1" applyBorder="1" applyAlignment="1">
      <alignment horizontal="center" vertical="center" wrapText="1"/>
    </xf>
    <xf numFmtId="0" fontId="58" fillId="19" borderId="166" xfId="0" applyFont="1" applyFill="1" applyBorder="1" applyAlignment="1">
      <alignment horizontal="center" vertical="center" wrapText="1"/>
    </xf>
    <xf numFmtId="0" fontId="58" fillId="19" borderId="221" xfId="0" applyFont="1" applyFill="1" applyBorder="1" applyAlignment="1">
      <alignment horizontal="left" vertical="center" wrapText="1"/>
    </xf>
    <xf numFmtId="0" fontId="58" fillId="38" borderId="0" xfId="0" applyFont="1" applyFill="1" applyAlignment="1">
      <alignment horizontal="center" vertical="center"/>
    </xf>
    <xf numFmtId="0" fontId="58" fillId="38" borderId="119" xfId="0" applyFont="1" applyFill="1" applyBorder="1" applyAlignment="1">
      <alignment horizontal="center" vertical="center"/>
    </xf>
    <xf numFmtId="0" fontId="58" fillId="37" borderId="201" xfId="0" applyFont="1" applyFill="1" applyBorder="1" applyAlignment="1">
      <alignment horizontal="left" vertical="center"/>
    </xf>
    <xf numFmtId="0" fontId="58" fillId="37" borderId="201" xfId="0" applyFont="1" applyFill="1" applyBorder="1" applyAlignment="1">
      <alignment horizontal="center" vertical="center"/>
    </xf>
    <xf numFmtId="0" fontId="58" fillId="37" borderId="191" xfId="0" applyFont="1" applyFill="1" applyBorder="1">
      <alignment vertical="center"/>
    </xf>
    <xf numFmtId="0" fontId="58" fillId="36" borderId="190" xfId="0" quotePrefix="1" applyFont="1" applyFill="1" applyBorder="1" applyAlignment="1">
      <alignment horizontal="center" vertical="center"/>
    </xf>
    <xf numFmtId="0" fontId="58" fillId="19" borderId="114" xfId="0" applyFont="1" applyFill="1" applyBorder="1" applyAlignment="1">
      <alignment horizontal="center" vertical="center"/>
    </xf>
    <xf numFmtId="0" fontId="58" fillId="19" borderId="191" xfId="0" applyFont="1" applyFill="1" applyBorder="1" applyAlignment="1">
      <alignment horizontal="left" vertical="center" wrapText="1"/>
    </xf>
    <xf numFmtId="0" fontId="58" fillId="19" borderId="22" xfId="0" applyFont="1" applyFill="1" applyBorder="1" applyAlignment="1">
      <alignment horizontal="left" vertical="center" wrapText="1"/>
    </xf>
    <xf numFmtId="0" fontId="58" fillId="38" borderId="83" xfId="0" applyFont="1" applyFill="1" applyBorder="1" applyAlignment="1">
      <alignment horizontal="center" vertical="center"/>
    </xf>
    <xf numFmtId="0" fontId="58" fillId="38" borderId="128" xfId="0" applyFont="1" applyFill="1" applyBorder="1" applyAlignment="1">
      <alignment horizontal="center" vertical="center"/>
    </xf>
    <xf numFmtId="0" fontId="58" fillId="19" borderId="216" xfId="0" applyFont="1" applyFill="1" applyBorder="1" applyAlignment="1">
      <alignment horizontal="right" vertical="center" wrapText="1"/>
    </xf>
    <xf numFmtId="0" fontId="58" fillId="37" borderId="191" xfId="0" applyFont="1" applyFill="1" applyBorder="1" applyAlignment="1">
      <alignment horizontal="center" vertical="center"/>
    </xf>
    <xf numFmtId="0" fontId="58" fillId="36" borderId="190" xfId="0" applyFont="1" applyFill="1" applyBorder="1" applyAlignment="1">
      <alignment horizontal="center" vertical="center"/>
    </xf>
    <xf numFmtId="0" fontId="58" fillId="36" borderId="122" xfId="0" applyFont="1" applyFill="1" applyBorder="1" applyAlignment="1">
      <alignment horizontal="center" vertical="center"/>
    </xf>
    <xf numFmtId="0" fontId="58" fillId="36" borderId="0" xfId="0" applyFont="1" applyFill="1" applyAlignment="1">
      <alignment horizontal="center" vertical="center"/>
    </xf>
    <xf numFmtId="0" fontId="58" fillId="19" borderId="155" xfId="0" applyFont="1" applyFill="1" applyBorder="1" applyAlignment="1">
      <alignment vertical="center" wrapText="1"/>
    </xf>
    <xf numFmtId="0" fontId="58" fillId="19" borderId="155" xfId="0" applyFont="1" applyFill="1" applyBorder="1" applyAlignment="1">
      <alignment horizontal="center" vertical="center" wrapText="1"/>
    </xf>
    <xf numFmtId="0" fontId="58" fillId="19" borderId="156" xfId="0" applyFont="1" applyFill="1" applyBorder="1" applyAlignment="1">
      <alignment horizontal="right" vertical="center" wrapText="1"/>
    </xf>
    <xf numFmtId="0" fontId="58" fillId="19" borderId="156" xfId="0" applyFont="1" applyFill="1" applyBorder="1" applyAlignment="1">
      <alignment horizontal="center" vertical="center" wrapText="1"/>
    </xf>
    <xf numFmtId="0" fontId="58" fillId="36" borderId="191" xfId="0" applyFont="1" applyFill="1" applyBorder="1" applyAlignment="1">
      <alignment horizontal="center" vertical="center"/>
    </xf>
    <xf numFmtId="0" fontId="58" fillId="19" borderId="191" xfId="0" applyFont="1" applyFill="1" applyBorder="1" applyAlignment="1">
      <alignment vertical="center" wrapText="1"/>
    </xf>
    <xf numFmtId="0" fontId="58" fillId="36" borderId="83" xfId="0" applyFont="1" applyFill="1" applyBorder="1" applyAlignment="1">
      <alignment horizontal="center" vertical="center"/>
    </xf>
    <xf numFmtId="0" fontId="58" fillId="36" borderId="127" xfId="0" applyFont="1" applyFill="1" applyBorder="1" applyAlignment="1">
      <alignment horizontal="center" vertical="center"/>
    </xf>
    <xf numFmtId="0" fontId="58" fillId="36" borderId="128" xfId="0" applyFont="1" applyFill="1" applyBorder="1" applyAlignment="1">
      <alignment horizontal="center" vertical="center"/>
    </xf>
    <xf numFmtId="0" fontId="58" fillId="36" borderId="21" xfId="0" applyFont="1" applyFill="1" applyBorder="1" applyAlignment="1">
      <alignment horizontal="center" vertical="center"/>
    </xf>
    <xf numFmtId="0" fontId="58" fillId="19" borderId="157" xfId="0" applyFont="1" applyFill="1" applyBorder="1" applyAlignment="1">
      <alignment horizontal="right" vertical="center" wrapText="1"/>
    </xf>
    <xf numFmtId="0" fontId="58" fillId="19" borderId="21" xfId="0" applyFont="1" applyFill="1" applyBorder="1" applyAlignment="1">
      <alignment vertical="center" wrapText="1"/>
    </xf>
    <xf numFmtId="0" fontId="58" fillId="19" borderId="217" xfId="0" applyFont="1" applyFill="1" applyBorder="1" applyAlignment="1">
      <alignment horizontal="center" vertical="center" wrapText="1"/>
    </xf>
    <xf numFmtId="0" fontId="58" fillId="19" borderId="216" xfId="0" applyFont="1" applyFill="1" applyBorder="1" applyAlignment="1">
      <alignment horizontal="center" vertical="center" wrapText="1"/>
    </xf>
    <xf numFmtId="0" fontId="58" fillId="38" borderId="122" xfId="0" applyFont="1" applyFill="1" applyBorder="1" applyAlignment="1">
      <alignment horizontal="center" vertical="center"/>
    </xf>
    <xf numFmtId="0" fontId="58" fillId="19" borderId="155" xfId="0" applyFont="1" applyFill="1" applyBorder="1" applyAlignment="1">
      <alignment horizontal="left" vertical="center" wrapText="1"/>
    </xf>
    <xf numFmtId="0" fontId="58" fillId="0" borderId="206" xfId="0" applyFont="1" applyBorder="1" applyAlignment="1">
      <alignment horizontal="right" vertical="center" wrapText="1"/>
    </xf>
    <xf numFmtId="0" fontId="58" fillId="19" borderId="224" xfId="0" applyFont="1" applyFill="1" applyBorder="1" applyAlignment="1">
      <alignment horizontal="center" vertical="center"/>
    </xf>
    <xf numFmtId="0" fontId="58" fillId="19" borderId="190" xfId="0" applyFont="1" applyFill="1" applyBorder="1" applyAlignment="1">
      <alignment horizontal="left" vertical="center"/>
    </xf>
    <xf numFmtId="0" fontId="58" fillId="19" borderId="201" xfId="0" applyFont="1" applyFill="1" applyBorder="1" applyAlignment="1">
      <alignment horizontal="center" vertical="center" wrapText="1"/>
    </xf>
    <xf numFmtId="0" fontId="58" fillId="19" borderId="224" xfId="0" applyFont="1" applyFill="1" applyBorder="1" applyAlignment="1">
      <alignment horizontal="left" vertical="center"/>
    </xf>
    <xf numFmtId="0" fontId="58" fillId="19" borderId="127" xfId="0" applyFont="1" applyFill="1" applyBorder="1" applyAlignment="1">
      <alignment horizontal="left" vertical="center" wrapText="1"/>
    </xf>
    <xf numFmtId="0" fontId="58" fillId="19" borderId="127" xfId="0" applyFont="1" applyFill="1" applyBorder="1" applyAlignment="1">
      <alignment vertical="center" wrapText="1"/>
    </xf>
    <xf numFmtId="0" fontId="58" fillId="19" borderId="117" xfId="0" applyFont="1" applyFill="1" applyBorder="1">
      <alignment vertical="center"/>
    </xf>
    <xf numFmtId="0" fontId="58" fillId="19" borderId="21" xfId="0" applyFont="1" applyFill="1" applyBorder="1">
      <alignment vertical="center"/>
    </xf>
    <xf numFmtId="0" fontId="58" fillId="19" borderId="128" xfId="0" applyFont="1" applyFill="1" applyBorder="1">
      <alignment vertical="center"/>
    </xf>
    <xf numFmtId="0" fontId="58" fillId="19" borderId="192" xfId="0" applyFont="1" applyFill="1" applyBorder="1">
      <alignment vertical="center"/>
    </xf>
    <xf numFmtId="0" fontId="58" fillId="19" borderId="191" xfId="0" applyFont="1" applyFill="1" applyBorder="1">
      <alignment vertical="center"/>
    </xf>
    <xf numFmtId="0" fontId="58" fillId="19" borderId="119" xfId="0" applyFont="1" applyFill="1" applyBorder="1" applyAlignment="1">
      <alignment horizontal="center" vertical="center" wrapText="1"/>
    </xf>
    <xf numFmtId="0" fontId="58" fillId="19" borderId="114" xfId="0" applyFont="1" applyFill="1" applyBorder="1">
      <alignment vertical="center"/>
    </xf>
    <xf numFmtId="0" fontId="58" fillId="19" borderId="118" xfId="0" applyFont="1" applyFill="1" applyBorder="1">
      <alignment vertical="center"/>
    </xf>
    <xf numFmtId="0" fontId="58" fillId="19" borderId="117" xfId="0" applyFont="1" applyFill="1" applyBorder="1" applyAlignment="1">
      <alignment horizontal="left" vertical="center"/>
    </xf>
    <xf numFmtId="0" fontId="58" fillId="19" borderId="128" xfId="0" applyFont="1" applyFill="1" applyBorder="1" applyAlignment="1">
      <alignment vertical="center" wrapText="1"/>
    </xf>
    <xf numFmtId="0" fontId="58" fillId="38" borderId="118" xfId="0" applyFont="1" applyFill="1" applyBorder="1" applyAlignment="1">
      <alignment horizontal="center" vertical="center"/>
    </xf>
    <xf numFmtId="0" fontId="58" fillId="0" borderId="192" xfId="0" applyFont="1" applyBorder="1" applyAlignment="1">
      <alignment horizontal="center" vertical="center" wrapText="1"/>
    </xf>
    <xf numFmtId="0" fontId="58" fillId="0" borderId="153" xfId="0" applyFont="1" applyBorder="1" applyAlignment="1">
      <alignment horizontal="center" vertical="center" wrapText="1"/>
    </xf>
    <xf numFmtId="0" fontId="58" fillId="0" borderId="136" xfId="0" applyFont="1" applyBorder="1" applyAlignment="1">
      <alignment horizontal="center" vertical="center" wrapText="1"/>
    </xf>
    <xf numFmtId="0" fontId="58" fillId="0" borderId="160" xfId="0" applyFont="1" applyBorder="1" applyAlignment="1">
      <alignment horizontal="center" vertical="center" wrapText="1"/>
    </xf>
    <xf numFmtId="0" fontId="58" fillId="19" borderId="156" xfId="0" applyFont="1" applyFill="1" applyBorder="1" applyAlignment="1">
      <alignment horizontal="left" vertical="center" wrapText="1"/>
    </xf>
    <xf numFmtId="0" fontId="58" fillId="0" borderId="43" xfId="0" applyFont="1" applyBorder="1" applyAlignment="1">
      <alignment horizontal="center" vertical="center" wrapText="1"/>
    </xf>
    <xf numFmtId="0" fontId="58" fillId="0" borderId="135" xfId="0" applyFont="1" applyBorder="1" applyAlignment="1">
      <alignment horizontal="center" vertical="center" wrapText="1"/>
    </xf>
    <xf numFmtId="0" fontId="58" fillId="0" borderId="117" xfId="0" applyFont="1" applyBorder="1" applyAlignment="1">
      <alignment horizontal="center" vertical="center" wrapText="1"/>
    </xf>
    <xf numFmtId="0" fontId="58" fillId="0" borderId="157" xfId="0" quotePrefix="1" applyFont="1" applyBorder="1" applyAlignment="1">
      <alignment horizontal="center" vertical="center" wrapText="1"/>
    </xf>
    <xf numFmtId="0" fontId="58" fillId="19" borderId="156" xfId="0" quotePrefix="1" applyFont="1" applyFill="1" applyBorder="1" applyAlignment="1">
      <alignment horizontal="left" vertical="center" wrapText="1"/>
    </xf>
    <xf numFmtId="0" fontId="58" fillId="0" borderId="206" xfId="0" applyFont="1" applyBorder="1" applyAlignment="1">
      <alignment horizontal="center" vertical="center" wrapText="1"/>
    </xf>
    <xf numFmtId="0" fontId="58" fillId="19" borderId="157" xfId="0" quotePrefix="1" applyFont="1" applyFill="1" applyBorder="1" applyAlignment="1">
      <alignment horizontal="left" vertical="center" wrapText="1"/>
    </xf>
    <xf numFmtId="0" fontId="58" fillId="19" borderId="155" xfId="0" applyFont="1" applyFill="1" applyBorder="1" applyAlignment="1">
      <alignment horizontal="right" vertical="center" wrapText="1"/>
    </xf>
    <xf numFmtId="0" fontId="58" fillId="0" borderId="155" xfId="0" applyFont="1" applyBorder="1" applyAlignment="1">
      <alignment horizontal="center" vertical="center" wrapText="1"/>
    </xf>
    <xf numFmtId="0" fontId="58" fillId="19" borderId="206" xfId="0" quotePrefix="1" applyFont="1" applyFill="1" applyBorder="1" applyAlignment="1">
      <alignment horizontal="left" vertical="center" wrapText="1"/>
    </xf>
    <xf numFmtId="0" fontId="58" fillId="19" borderId="158" xfId="0" applyFont="1" applyFill="1" applyBorder="1" applyAlignment="1">
      <alignment horizontal="right" vertical="center" wrapText="1"/>
    </xf>
    <xf numFmtId="0" fontId="58" fillId="19" borderId="158" xfId="0" applyFont="1" applyFill="1" applyBorder="1" applyAlignment="1">
      <alignment horizontal="center" vertical="center" wrapText="1"/>
    </xf>
    <xf numFmtId="0" fontId="58" fillId="19" borderId="158" xfId="0" applyFont="1" applyFill="1" applyBorder="1" applyAlignment="1">
      <alignment horizontal="left" vertical="center" wrapText="1"/>
    </xf>
    <xf numFmtId="0" fontId="58" fillId="19" borderId="24" xfId="0" applyFont="1" applyFill="1" applyBorder="1" applyAlignment="1">
      <alignment horizontal="center" vertical="center" wrapText="1"/>
    </xf>
    <xf numFmtId="0" fontId="58" fillId="19" borderId="24" xfId="0" applyFont="1" applyFill="1" applyBorder="1" applyAlignment="1">
      <alignment horizontal="left" vertical="center" wrapText="1"/>
    </xf>
    <xf numFmtId="0" fontId="97" fillId="0" borderId="5" xfId="0" applyFont="1" applyBorder="1" applyAlignment="1">
      <alignment horizontal="left" vertical="center"/>
    </xf>
    <xf numFmtId="0" fontId="54" fillId="0" borderId="5" xfId="0" applyFont="1" applyBorder="1" applyAlignment="1">
      <alignment horizontal="left" vertical="center"/>
    </xf>
    <xf numFmtId="0" fontId="54" fillId="0" borderId="5" xfId="0" applyFont="1" applyBorder="1" applyAlignment="1">
      <alignment vertical="center" wrapText="1"/>
    </xf>
    <xf numFmtId="0" fontId="54" fillId="9" borderId="0" xfId="0" applyFont="1" applyFill="1">
      <alignment vertical="center"/>
    </xf>
    <xf numFmtId="0" fontId="54" fillId="9" borderId="0" xfId="0" applyFont="1" applyFill="1" applyAlignment="1">
      <alignment horizontal="left" vertical="center"/>
    </xf>
    <xf numFmtId="0" fontId="54" fillId="9" borderId="127" xfId="0" applyFont="1" applyFill="1" applyBorder="1" applyAlignment="1">
      <alignment horizontal="left" vertical="center"/>
    </xf>
    <xf numFmtId="0" fontId="54" fillId="2" borderId="192" xfId="0" applyFont="1" applyFill="1" applyBorder="1" applyAlignment="1">
      <alignment horizontal="center" vertical="center"/>
    </xf>
    <xf numFmtId="0" fontId="54" fillId="9" borderId="176" xfId="0" applyFont="1" applyFill="1" applyBorder="1" applyAlignment="1">
      <alignment horizontal="center" vertical="center" wrapText="1"/>
    </xf>
    <xf numFmtId="0" fontId="58" fillId="10" borderId="0" xfId="0" applyFont="1" applyFill="1" applyAlignment="1">
      <alignment horizontal="right" vertical="center"/>
    </xf>
    <xf numFmtId="0" fontId="58" fillId="0" borderId="201" xfId="0" applyFont="1" applyBorder="1">
      <alignment vertical="center"/>
    </xf>
    <xf numFmtId="0" fontId="58" fillId="9" borderId="0" xfId="0" applyFont="1" applyFill="1" applyAlignment="1">
      <alignment horizontal="right" vertical="center"/>
    </xf>
    <xf numFmtId="0" fontId="58" fillId="22" borderId="0" xfId="0" applyFont="1" applyFill="1" applyAlignment="1">
      <alignment horizontal="right" vertical="center"/>
    </xf>
    <xf numFmtId="0" fontId="54" fillId="0" borderId="0" xfId="0" applyFont="1" applyAlignment="1"/>
    <xf numFmtId="0" fontId="54" fillId="42" borderId="13" xfId="0" applyFont="1" applyFill="1" applyBorder="1" applyAlignment="1">
      <alignment horizontal="left" vertical="center"/>
    </xf>
    <xf numFmtId="0" fontId="58" fillId="19" borderId="0" xfId="0" applyFont="1" applyFill="1" applyAlignment="1">
      <alignment horizontal="right" vertical="center"/>
    </xf>
    <xf numFmtId="0" fontId="58" fillId="2" borderId="117" xfId="0" applyFont="1" applyFill="1" applyBorder="1" applyAlignment="1">
      <alignment horizontal="center" vertical="center"/>
    </xf>
    <xf numFmtId="0" fontId="58" fillId="0" borderId="0" xfId="0" applyFont="1" applyAlignment="1">
      <alignment horizontal="right" vertical="center"/>
    </xf>
    <xf numFmtId="0" fontId="58" fillId="0" borderId="0" xfId="0" applyFont="1" applyAlignment="1">
      <alignment horizontal="left" vertical="center"/>
    </xf>
    <xf numFmtId="0" fontId="65" fillId="0" borderId="53" xfId="0" applyFont="1" applyBorder="1">
      <alignment vertical="center"/>
    </xf>
    <xf numFmtId="0" fontId="65" fillId="0" borderId="19" xfId="0" applyFont="1" applyBorder="1">
      <alignment vertical="center"/>
    </xf>
    <xf numFmtId="0" fontId="58" fillId="19" borderId="118" xfId="0" applyFont="1" applyFill="1" applyBorder="1" applyAlignment="1">
      <alignment horizontal="center" vertical="center" wrapText="1"/>
    </xf>
    <xf numFmtId="0" fontId="0" fillId="19" borderId="114" xfId="0" applyFill="1" applyBorder="1" applyAlignment="1">
      <alignment horizontal="center" vertical="center" wrapText="1"/>
    </xf>
    <xf numFmtId="0" fontId="0" fillId="38" borderId="212" xfId="0" applyFill="1" applyBorder="1" applyAlignment="1" applyProtection="1">
      <alignment vertical="center" wrapText="1"/>
      <protection locked="0"/>
    </xf>
    <xf numFmtId="0" fontId="0" fillId="0" borderId="1" xfId="0" applyBorder="1" applyAlignment="1" applyProtection="1">
      <alignment vertical="center" wrapText="1"/>
      <protection locked="0"/>
    </xf>
    <xf numFmtId="0" fontId="0" fillId="38" borderId="191" xfId="0" applyFill="1" applyBorder="1" applyAlignment="1" applyProtection="1">
      <alignment vertical="center" wrapText="1"/>
      <protection locked="0"/>
    </xf>
    <xf numFmtId="0" fontId="58" fillId="38" borderId="191" xfId="0" applyFont="1" applyFill="1" applyBorder="1" applyAlignment="1" applyProtection="1">
      <alignment vertical="center" wrapText="1"/>
      <protection locked="0"/>
    </xf>
    <xf numFmtId="0" fontId="0" fillId="36" borderId="191" xfId="0" applyFill="1" applyBorder="1" applyAlignment="1" applyProtection="1">
      <alignment vertical="center" wrapText="1"/>
      <protection locked="0"/>
    </xf>
    <xf numFmtId="0" fontId="58" fillId="36" borderId="191" xfId="0" applyFont="1" applyFill="1" applyBorder="1" applyAlignment="1" applyProtection="1">
      <alignment vertical="center" wrapText="1"/>
      <protection locked="0"/>
    </xf>
    <xf numFmtId="0" fontId="58" fillId="38" borderId="230" xfId="0" applyFont="1" applyFill="1" applyBorder="1" applyAlignment="1" applyProtection="1">
      <alignment vertical="center" wrapText="1"/>
      <protection locked="0"/>
    </xf>
    <xf numFmtId="0" fontId="58" fillId="38" borderId="0" xfId="0" applyFont="1" applyFill="1" applyAlignment="1" applyProtection="1">
      <alignment vertical="center" wrapText="1"/>
      <protection locked="0"/>
    </xf>
    <xf numFmtId="0" fontId="0" fillId="37" borderId="191" xfId="0" applyFill="1" applyBorder="1" applyProtection="1">
      <alignment vertical="center"/>
      <protection locked="0"/>
    </xf>
    <xf numFmtId="0" fontId="0" fillId="7" borderId="2" xfId="0" applyFill="1" applyBorder="1" applyAlignment="1" applyProtection="1">
      <alignment horizontal="center" vertical="center"/>
      <protection locked="0"/>
    </xf>
    <xf numFmtId="0" fontId="0" fillId="19" borderId="201" xfId="0" applyFill="1" applyBorder="1" applyAlignment="1" applyProtection="1">
      <alignment horizontal="center" vertical="center" wrapText="1"/>
      <protection locked="0"/>
    </xf>
    <xf numFmtId="0" fontId="0" fillId="19" borderId="127" xfId="0" applyFill="1" applyBorder="1" applyAlignment="1" applyProtection="1">
      <alignment horizontal="left" vertical="center" wrapText="1"/>
      <protection locked="0"/>
    </xf>
    <xf numFmtId="0" fontId="0" fillId="19" borderId="13" xfId="0" applyFill="1" applyBorder="1" applyAlignment="1" applyProtection="1">
      <alignment horizontal="center" vertical="center" wrapText="1"/>
      <protection locked="0"/>
    </xf>
    <xf numFmtId="0" fontId="0" fillId="19" borderId="192" xfId="0" applyFill="1" applyBorder="1" applyAlignment="1" applyProtection="1">
      <alignment horizontal="center" vertical="center" wrapText="1"/>
      <protection locked="0"/>
    </xf>
    <xf numFmtId="0" fontId="58" fillId="19" borderId="192" xfId="0" applyFont="1" applyFill="1" applyBorder="1" applyAlignment="1" applyProtection="1">
      <alignment horizontal="center" vertical="center" wrapText="1"/>
      <protection locked="0"/>
    </xf>
    <xf numFmtId="0" fontId="94" fillId="0" borderId="0" xfId="9" applyFont="1">
      <alignment vertical="center"/>
    </xf>
    <xf numFmtId="0" fontId="94" fillId="40" borderId="0" xfId="9" applyFont="1" applyFill="1">
      <alignment vertical="center"/>
    </xf>
    <xf numFmtId="0" fontId="94" fillId="47" borderId="0" xfId="9" applyFont="1" applyFill="1">
      <alignment vertical="center"/>
    </xf>
    <xf numFmtId="184" fontId="94" fillId="0" borderId="0" xfId="9" applyNumberFormat="1" applyFont="1">
      <alignment vertical="center"/>
    </xf>
    <xf numFmtId="176" fontId="101" fillId="0" borderId="1" xfId="9" applyNumberFormat="1" applyFont="1" applyBorder="1" applyAlignment="1" applyProtection="1">
      <alignment horizontal="left" vertical="center"/>
      <protection locked="0"/>
    </xf>
    <xf numFmtId="176" fontId="102" fillId="0" borderId="1" xfId="9" applyNumberFormat="1" applyFont="1" applyBorder="1" applyAlignment="1" applyProtection="1">
      <alignment horizontal="center" vertical="center"/>
      <protection locked="0"/>
    </xf>
    <xf numFmtId="186" fontId="102" fillId="0" borderId="1" xfId="9" applyNumberFormat="1" applyFont="1" applyBorder="1" applyAlignment="1">
      <alignment horizontal="center" vertical="center"/>
    </xf>
    <xf numFmtId="183" fontId="102" fillId="0" borderId="1" xfId="9" applyNumberFormat="1" applyFont="1" applyBorder="1" applyAlignment="1" applyProtection="1">
      <alignment horizontal="center" vertical="center"/>
      <protection locked="0"/>
    </xf>
    <xf numFmtId="0" fontId="102" fillId="0" borderId="1" xfId="9" applyFont="1" applyBorder="1" applyAlignment="1" applyProtection="1">
      <alignment horizontal="center" vertical="center"/>
      <protection locked="0"/>
    </xf>
    <xf numFmtId="184" fontId="102" fillId="0" borderId="1" xfId="9" applyNumberFormat="1" applyFont="1" applyBorder="1" applyAlignment="1" applyProtection="1">
      <alignment horizontal="center" vertical="center"/>
      <protection locked="0"/>
    </xf>
    <xf numFmtId="186" fontId="102" fillId="0" borderId="1" xfId="9" applyNumberFormat="1" applyFont="1" applyBorder="1" applyAlignment="1">
      <alignment horizontal="center" vertical="center" wrapText="1" readingOrder="1"/>
    </xf>
    <xf numFmtId="183" fontId="102" fillId="0" borderId="1" xfId="4" applyNumberFormat="1" applyFont="1" applyBorder="1" applyAlignment="1" applyProtection="1">
      <alignment horizontal="center" vertical="center"/>
      <protection locked="0"/>
    </xf>
    <xf numFmtId="176" fontId="102" fillId="0" borderId="1" xfId="4" applyNumberFormat="1" applyFont="1" applyBorder="1" applyAlignment="1" applyProtection="1">
      <alignment horizontal="center" vertical="center"/>
      <protection locked="0"/>
    </xf>
    <xf numFmtId="184" fontId="102" fillId="0" borderId="1" xfId="4" applyNumberFormat="1" applyFont="1" applyBorder="1" applyAlignment="1" applyProtection="1">
      <alignment horizontal="center" vertical="center"/>
      <protection locked="0"/>
    </xf>
    <xf numFmtId="184" fontId="102" fillId="0" borderId="1" xfId="9" applyNumberFormat="1" applyFont="1" applyBorder="1" applyAlignment="1">
      <alignment horizontal="center" vertical="center"/>
    </xf>
    <xf numFmtId="176" fontId="102" fillId="0" borderId="1" xfId="9" applyNumberFormat="1" applyFont="1" applyBorder="1" applyAlignment="1" applyProtection="1">
      <alignment horizontal="center" vertical="center" wrapText="1"/>
      <protection locked="0"/>
    </xf>
    <xf numFmtId="176" fontId="101" fillId="0" borderId="1" xfId="9" applyNumberFormat="1" applyFont="1" applyBorder="1" applyAlignment="1" applyProtection="1">
      <alignment horizontal="left" vertical="center" wrapText="1"/>
      <protection locked="0"/>
    </xf>
    <xf numFmtId="184" fontId="102" fillId="0" borderId="1" xfId="9" applyNumberFormat="1" applyFont="1" applyBorder="1" applyAlignment="1">
      <alignment horizontal="center" vertical="center" wrapText="1"/>
    </xf>
    <xf numFmtId="183" fontId="102" fillId="0" borderId="1" xfId="9" applyNumberFormat="1" applyFont="1" applyBorder="1" applyAlignment="1" applyProtection="1">
      <alignment horizontal="center" vertical="center" wrapText="1"/>
      <protection locked="0"/>
    </xf>
    <xf numFmtId="184" fontId="102" fillId="0" borderId="1" xfId="9" applyNumberFormat="1" applyFont="1" applyBorder="1" applyAlignment="1" applyProtection="1">
      <alignment horizontal="center" vertical="center" wrapText="1"/>
      <protection locked="0"/>
    </xf>
    <xf numFmtId="184" fontId="102" fillId="0" borderId="1" xfId="9" applyNumberFormat="1" applyFont="1" applyBorder="1" applyAlignment="1">
      <alignment horizontal="center" vertical="center" wrapText="1" readingOrder="1"/>
    </xf>
    <xf numFmtId="183" fontId="102" fillId="0" borderId="268" xfId="9" applyNumberFormat="1" applyFont="1" applyBorder="1" applyAlignment="1" applyProtection="1">
      <alignment horizontal="center" vertical="center" wrapText="1"/>
      <protection locked="0"/>
    </xf>
    <xf numFmtId="176" fontId="102" fillId="0" borderId="268" xfId="9" applyNumberFormat="1" applyFont="1" applyBorder="1" applyAlignment="1" applyProtection="1">
      <alignment horizontal="center" vertical="center" wrapText="1"/>
      <protection locked="0"/>
    </xf>
    <xf numFmtId="183" fontId="102" fillId="0" borderId="1" xfId="4" applyNumberFormat="1" applyFont="1" applyBorder="1" applyAlignment="1" applyProtection="1">
      <alignment horizontal="center" vertical="center" wrapText="1"/>
      <protection locked="0"/>
    </xf>
    <xf numFmtId="176" fontId="102" fillId="0" borderId="1" xfId="4" applyNumberFormat="1" applyFont="1" applyBorder="1" applyAlignment="1" applyProtection="1">
      <alignment horizontal="center" vertical="center" wrapText="1"/>
      <protection locked="0"/>
    </xf>
    <xf numFmtId="184" fontId="102" fillId="0" borderId="1" xfId="4" applyNumberFormat="1" applyFont="1" applyBorder="1" applyAlignment="1" applyProtection="1">
      <alignment horizontal="center" vertical="center" wrapText="1"/>
      <protection locked="0"/>
    </xf>
    <xf numFmtId="0" fontId="102" fillId="0" borderId="1" xfId="9" applyFont="1" applyBorder="1" applyAlignment="1">
      <alignment horizontal="center" vertical="center"/>
    </xf>
    <xf numFmtId="38" fontId="102" fillId="0" borderId="1" xfId="31" applyFont="1" applyFill="1" applyBorder="1" applyAlignment="1" applyProtection="1">
      <alignment horizontal="center" vertical="center"/>
    </xf>
    <xf numFmtId="38" fontId="102" fillId="0" borderId="1" xfId="31" applyFont="1" applyFill="1" applyBorder="1" applyAlignment="1" applyProtection="1">
      <alignment horizontal="center" vertical="center" wrapText="1"/>
    </xf>
    <xf numFmtId="0" fontId="103" fillId="0" borderId="1" xfId="9" applyFont="1" applyBorder="1" applyAlignment="1">
      <alignment horizontal="center" vertical="center"/>
    </xf>
    <xf numFmtId="184" fontId="103" fillId="0" borderId="1" xfId="9" applyNumberFormat="1" applyFont="1" applyBorder="1" applyAlignment="1">
      <alignment horizontal="center" vertical="center"/>
    </xf>
    <xf numFmtId="183" fontId="102" fillId="0" borderId="268" xfId="9" applyNumberFormat="1" applyFont="1" applyBorder="1" applyAlignment="1" applyProtection="1">
      <alignment horizontal="center" vertical="center"/>
      <protection locked="0"/>
    </xf>
    <xf numFmtId="176" fontId="102" fillId="0" borderId="268" xfId="9" applyNumberFormat="1" applyFont="1" applyBorder="1" applyAlignment="1" applyProtection="1">
      <alignment horizontal="center" vertical="center"/>
      <protection locked="0"/>
    </xf>
    <xf numFmtId="176" fontId="101" fillId="0" borderId="1" xfId="32" applyNumberFormat="1" applyFont="1" applyBorder="1" applyAlignment="1" applyProtection="1">
      <alignment horizontal="left" vertical="center"/>
      <protection locked="0"/>
    </xf>
    <xf numFmtId="176" fontId="101" fillId="0" borderId="1" xfId="32" applyNumberFormat="1" applyFont="1" applyBorder="1" applyAlignment="1" applyProtection="1">
      <alignment horizontal="left" vertical="center" wrapText="1"/>
      <protection locked="0"/>
    </xf>
    <xf numFmtId="183" fontId="102" fillId="40" borderId="1" xfId="9" applyNumberFormat="1" applyFont="1" applyFill="1" applyBorder="1" applyAlignment="1" applyProtection="1">
      <alignment horizontal="center" vertical="center"/>
      <protection locked="0"/>
    </xf>
    <xf numFmtId="0" fontId="65" fillId="0" borderId="1" xfId="9" applyFont="1" applyBorder="1" applyAlignment="1">
      <alignment horizontal="center" vertical="center" wrapText="1" readingOrder="1"/>
    </xf>
    <xf numFmtId="0" fontId="92" fillId="0" borderId="1" xfId="9" applyFont="1" applyBorder="1" applyAlignment="1">
      <alignment horizontal="center" vertical="center" wrapText="1" readingOrder="1"/>
    </xf>
    <xf numFmtId="0" fontId="105" fillId="40" borderId="1" xfId="9" applyFont="1" applyFill="1" applyBorder="1">
      <alignment vertical="center"/>
    </xf>
    <xf numFmtId="0" fontId="0" fillId="33" borderId="1" xfId="0" applyFill="1" applyBorder="1" applyAlignment="1" applyProtection="1">
      <alignment horizontal="center" vertical="center"/>
      <protection locked="0"/>
    </xf>
    <xf numFmtId="0" fontId="45" fillId="35" borderId="117" xfId="23" applyFont="1" applyFill="1" applyBorder="1">
      <alignment vertical="center"/>
    </xf>
    <xf numFmtId="0" fontId="45" fillId="35" borderId="143" xfId="23" applyFont="1" applyFill="1" applyBorder="1">
      <alignment vertical="center"/>
    </xf>
    <xf numFmtId="49" fontId="65" fillId="0" borderId="31" xfId="0" applyNumberFormat="1" applyFont="1" applyBorder="1">
      <alignment vertical="center"/>
    </xf>
    <xf numFmtId="49" fontId="65" fillId="0" borderId="5" xfId="0" applyNumberFormat="1" applyFont="1" applyBorder="1">
      <alignment vertical="center"/>
    </xf>
    <xf numFmtId="0" fontId="73" fillId="0" borderId="0" xfId="0" applyFont="1">
      <alignment vertical="center"/>
    </xf>
    <xf numFmtId="0" fontId="73" fillId="0" borderId="0" xfId="0" applyFont="1" applyAlignment="1">
      <alignment horizontal="center" vertical="center"/>
    </xf>
    <xf numFmtId="0" fontId="16" fillId="15" borderId="1" xfId="0" applyFont="1" applyFill="1" applyBorder="1" applyAlignment="1" applyProtection="1">
      <alignment horizontal="center" vertical="center"/>
      <protection locked="0"/>
    </xf>
    <xf numFmtId="0" fontId="54" fillId="16" borderId="1" xfId="0" applyFont="1" applyFill="1" applyBorder="1" applyProtection="1">
      <alignment vertical="center"/>
      <protection locked="0"/>
    </xf>
    <xf numFmtId="0" fontId="13" fillId="48" borderId="269" xfId="0" applyFont="1" applyFill="1" applyBorder="1" applyAlignment="1" applyProtection="1">
      <alignment horizontal="center" vertical="center"/>
      <protection locked="0"/>
    </xf>
    <xf numFmtId="0" fontId="43" fillId="0" borderId="0" xfId="0" applyFont="1">
      <alignment vertical="center"/>
    </xf>
    <xf numFmtId="0" fontId="92" fillId="46" borderId="260" xfId="9" applyFont="1" applyFill="1" applyBorder="1" applyAlignment="1">
      <alignment horizontal="center" vertical="center" wrapText="1" readingOrder="1"/>
    </xf>
    <xf numFmtId="0" fontId="92" fillId="46" borderId="261" xfId="9" applyFont="1" applyFill="1" applyBorder="1" applyAlignment="1">
      <alignment horizontal="center" vertical="center" wrapText="1" readingOrder="1"/>
    </xf>
    <xf numFmtId="0" fontId="92" fillId="46" borderId="238" xfId="9" applyFont="1" applyFill="1" applyBorder="1" applyAlignment="1">
      <alignment horizontal="center" vertical="center" wrapText="1" readingOrder="1"/>
    </xf>
    <xf numFmtId="0" fontId="92" fillId="46" borderId="263" xfId="9" applyFont="1" applyFill="1" applyBorder="1" applyAlignment="1">
      <alignment horizontal="center" vertical="center" wrapText="1" readingOrder="1"/>
    </xf>
    <xf numFmtId="0" fontId="92" fillId="46" borderId="0" xfId="9" applyFont="1" applyFill="1" applyAlignment="1">
      <alignment horizontal="center" vertical="center" wrapText="1" readingOrder="1"/>
    </xf>
    <xf numFmtId="0" fontId="65" fillId="46" borderId="252" xfId="9" applyFont="1" applyFill="1" applyBorder="1" applyAlignment="1">
      <alignment horizontal="center" vertical="center" wrapText="1" readingOrder="1"/>
    </xf>
    <xf numFmtId="0" fontId="65" fillId="46" borderId="251" xfId="9" applyFont="1" applyFill="1" applyBorder="1" applyAlignment="1">
      <alignment horizontal="center" vertical="center" wrapText="1" readingOrder="1"/>
    </xf>
    <xf numFmtId="0" fontId="65" fillId="46" borderId="264" xfId="9" applyFont="1" applyFill="1" applyBorder="1" applyAlignment="1">
      <alignment horizontal="center" vertical="center" wrapText="1" readingOrder="1"/>
    </xf>
    <xf numFmtId="0" fontId="65" fillId="45" borderId="239" xfId="9" applyFont="1" applyFill="1" applyBorder="1" applyAlignment="1">
      <alignment horizontal="center" vertical="center" wrapText="1"/>
    </xf>
    <xf numFmtId="0" fontId="65" fillId="46" borderId="249" xfId="9" applyFont="1" applyFill="1" applyBorder="1" applyAlignment="1">
      <alignment horizontal="center" vertical="center" wrapText="1" readingOrder="1"/>
    </xf>
    <xf numFmtId="0" fontId="92" fillId="46" borderId="270" xfId="9" applyFont="1" applyFill="1" applyBorder="1" applyAlignment="1">
      <alignment horizontal="center" vertical="center" wrapText="1" readingOrder="1"/>
    </xf>
    <xf numFmtId="0" fontId="92" fillId="46" borderId="224" xfId="9" applyFont="1" applyFill="1" applyBorder="1" applyAlignment="1">
      <alignment horizontal="center" vertical="center" wrapText="1" readingOrder="1"/>
    </xf>
    <xf numFmtId="0" fontId="37" fillId="0" borderId="117" xfId="9" applyFont="1" applyBorder="1" applyAlignment="1">
      <alignment horizontal="left" vertical="center"/>
    </xf>
    <xf numFmtId="183" fontId="34" fillId="0" borderId="117" xfId="9" applyNumberFormat="1" applyBorder="1">
      <alignment vertical="center"/>
    </xf>
    <xf numFmtId="181" fontId="34" fillId="0" borderId="117" xfId="9" applyNumberFormat="1" applyBorder="1">
      <alignment vertical="center"/>
    </xf>
    <xf numFmtId="183" fontId="34" fillId="40" borderId="117" xfId="9" applyNumberFormat="1" applyFill="1" applyBorder="1" applyProtection="1">
      <alignment vertical="center"/>
      <protection locked="0"/>
    </xf>
    <xf numFmtId="0" fontId="17" fillId="19" borderId="0" xfId="0" applyFont="1" applyFill="1" applyAlignment="1">
      <alignment horizontal="left" vertical="center"/>
    </xf>
    <xf numFmtId="38" fontId="16" fillId="3" borderId="3" xfId="0" applyNumberFormat="1" applyFont="1" applyFill="1" applyBorder="1" applyAlignment="1" applyProtection="1">
      <alignment horizontal="center" vertical="center"/>
      <protection locked="0"/>
    </xf>
    <xf numFmtId="0" fontId="12" fillId="0" borderId="5" xfId="0" applyFont="1" applyBorder="1" applyAlignment="1">
      <alignment horizontal="center" vertical="center" wrapText="1"/>
    </xf>
    <xf numFmtId="0" fontId="70" fillId="0" borderId="0" xfId="0" applyFont="1" applyAlignment="1">
      <alignment horizontal="right" vertical="center"/>
    </xf>
    <xf numFmtId="0" fontId="58" fillId="0" borderId="21" xfId="0" applyFont="1" applyBorder="1" applyAlignment="1">
      <alignment horizontal="left" vertical="center" wrapText="1"/>
    </xf>
    <xf numFmtId="0" fontId="58" fillId="0" borderId="136" xfId="0" applyFont="1" applyBorder="1" applyAlignment="1">
      <alignment vertical="center" wrapText="1"/>
    </xf>
    <xf numFmtId="0" fontId="58" fillId="0" borderId="155" xfId="0" applyFont="1" applyBorder="1" applyAlignment="1">
      <alignment vertical="center" wrapText="1"/>
    </xf>
    <xf numFmtId="0" fontId="58" fillId="0" borderId="157" xfId="0" applyFont="1" applyBorder="1" applyAlignment="1">
      <alignment horizontal="right" vertical="center" wrapText="1"/>
    </xf>
    <xf numFmtId="0" fontId="58" fillId="0" borderId="146" xfId="0" applyFont="1" applyBorder="1" applyAlignment="1">
      <alignment horizontal="right" vertical="center" wrapText="1"/>
    </xf>
    <xf numFmtId="0" fontId="58" fillId="0" borderId="206" xfId="0" applyFont="1" applyBorder="1" applyAlignment="1">
      <alignment vertical="center" wrapText="1"/>
    </xf>
    <xf numFmtId="0" fontId="58" fillId="0" borderId="156" xfId="0" quotePrefix="1" applyFont="1" applyBorder="1" applyAlignment="1">
      <alignment horizontal="left" vertical="center" wrapText="1"/>
    </xf>
    <xf numFmtId="0" fontId="16" fillId="18" borderId="192" xfId="0" applyFont="1" applyFill="1" applyBorder="1" applyAlignment="1">
      <alignment horizontal="center" vertical="center" wrapText="1"/>
    </xf>
    <xf numFmtId="0" fontId="16" fillId="14" borderId="1" xfId="0" applyFont="1" applyFill="1" applyBorder="1" applyAlignment="1">
      <alignment horizontal="left" vertical="center" wrapText="1"/>
    </xf>
    <xf numFmtId="0" fontId="17" fillId="18" borderId="41" xfId="0" applyFont="1" applyFill="1" applyBorder="1" applyAlignment="1">
      <alignment horizontal="center" vertical="center" wrapText="1"/>
    </xf>
    <xf numFmtId="181" fontId="94" fillId="0" borderId="117" xfId="9" applyNumberFormat="1" applyFont="1" applyBorder="1">
      <alignment vertical="center"/>
    </xf>
    <xf numFmtId="31" fontId="0" fillId="14" borderId="117" xfId="0" applyNumberFormat="1" applyFill="1" applyBorder="1" applyAlignment="1" applyProtection="1">
      <alignment horizontal="center" vertical="center"/>
      <protection locked="0"/>
    </xf>
    <xf numFmtId="0" fontId="34" fillId="14" borderId="1" xfId="9" applyFill="1" applyBorder="1" applyAlignment="1" applyProtection="1">
      <alignment horizontal="center" vertical="center" wrapText="1" shrinkToFit="1"/>
      <protection locked="0"/>
    </xf>
    <xf numFmtId="0" fontId="109" fillId="14" borderId="1" xfId="9" applyFont="1" applyFill="1" applyBorder="1" applyAlignment="1" applyProtection="1">
      <alignment horizontal="left" vertical="center" wrapText="1" shrinkToFit="1"/>
      <protection locked="0"/>
    </xf>
    <xf numFmtId="0" fontId="0" fillId="40" borderId="118" xfId="0" applyFill="1" applyBorder="1" applyAlignment="1">
      <alignment horizontal="center" vertical="center" wrapText="1"/>
    </xf>
    <xf numFmtId="0" fontId="0" fillId="40" borderId="119" xfId="0" applyFill="1" applyBorder="1" applyAlignment="1">
      <alignment horizontal="center" vertical="center" wrapText="1"/>
    </xf>
    <xf numFmtId="0" fontId="0" fillId="40" borderId="114" xfId="0" applyFill="1" applyBorder="1" applyAlignment="1">
      <alignment horizontal="center" vertical="center" wrapText="1"/>
    </xf>
    <xf numFmtId="0" fontId="13" fillId="8" borderId="75" xfId="0" applyFont="1" applyFill="1" applyBorder="1" applyAlignment="1" applyProtection="1">
      <alignment horizontal="left" vertical="center"/>
      <protection locked="0"/>
    </xf>
    <xf numFmtId="0" fontId="13" fillId="8" borderId="76" xfId="0" applyFont="1" applyFill="1" applyBorder="1" applyAlignment="1" applyProtection="1">
      <alignment horizontal="left" vertical="center"/>
      <protection locked="0"/>
    </xf>
    <xf numFmtId="0" fontId="28" fillId="0" borderId="5" xfId="0" applyFont="1" applyBorder="1" applyAlignment="1">
      <alignment horizontal="left" vertical="center" wrapText="1"/>
    </xf>
    <xf numFmtId="179" fontId="13" fillId="0" borderId="118" xfId="0" applyNumberFormat="1" applyFont="1" applyBorder="1" applyAlignment="1" applyProtection="1">
      <alignment horizontal="center" vertical="center" shrinkToFit="1"/>
      <protection hidden="1"/>
    </xf>
    <xf numFmtId="179" fontId="13" fillId="0" borderId="114" xfId="0" applyNumberFormat="1" applyFont="1" applyBorder="1" applyAlignment="1" applyProtection="1">
      <alignment horizontal="center" vertical="center" shrinkToFit="1"/>
      <protection hidden="1"/>
    </xf>
    <xf numFmtId="0" fontId="19" fillId="21" borderId="11" xfId="0" applyFont="1" applyFill="1" applyBorder="1" applyAlignment="1">
      <alignment horizontal="center" vertical="center" textRotation="255" wrapText="1"/>
    </xf>
    <xf numFmtId="0" fontId="19" fillId="21" borderId="0" xfId="0" applyFont="1" applyFill="1" applyAlignment="1">
      <alignment horizontal="center" vertical="center" textRotation="255" wrapText="1"/>
    </xf>
    <xf numFmtId="0" fontId="12" fillId="0" borderId="19" xfId="0" applyFont="1" applyBorder="1" applyAlignment="1">
      <alignment horizontal="left" vertical="top" wrapText="1"/>
    </xf>
    <xf numFmtId="0" fontId="12" fillId="0" borderId="5" xfId="0" applyFont="1" applyBorder="1" applyAlignment="1">
      <alignment horizontal="left" vertical="top" wrapText="1"/>
    </xf>
    <xf numFmtId="0" fontId="12" fillId="0" borderId="30" xfId="0" applyFont="1" applyBorder="1" applyAlignment="1">
      <alignment horizontal="left" vertical="top" wrapText="1"/>
    </xf>
    <xf numFmtId="0" fontId="13" fillId="11" borderId="28" xfId="0" applyFont="1" applyFill="1" applyBorder="1" applyAlignment="1" applyProtection="1">
      <alignment horizontal="center" vertical="center" wrapText="1"/>
      <protection locked="0"/>
    </xf>
    <xf numFmtId="0" fontId="13" fillId="11" borderId="13" xfId="0" applyFont="1" applyFill="1" applyBorder="1" applyAlignment="1" applyProtection="1">
      <alignment horizontal="center" vertical="center" wrapText="1"/>
      <protection locked="0"/>
    </xf>
    <xf numFmtId="0" fontId="13" fillId="11" borderId="58" xfId="0" applyFont="1" applyFill="1" applyBorder="1" applyAlignment="1" applyProtection="1">
      <alignment horizontal="center" vertical="center" wrapText="1"/>
      <protection locked="0"/>
    </xf>
    <xf numFmtId="49" fontId="13" fillId="11" borderId="28" xfId="0" applyNumberFormat="1" applyFont="1" applyFill="1" applyBorder="1" applyAlignment="1" applyProtection="1">
      <alignment horizontal="left" vertical="center"/>
      <protection locked="0"/>
    </xf>
    <xf numFmtId="49" fontId="0" fillId="11" borderId="13" xfId="0" applyNumberFormat="1" applyFill="1" applyBorder="1" applyAlignment="1" applyProtection="1">
      <alignment horizontal="left" vertical="center"/>
      <protection locked="0"/>
    </xf>
    <xf numFmtId="49" fontId="0" fillId="11" borderId="58" xfId="0" applyNumberFormat="1" applyFill="1" applyBorder="1" applyAlignment="1" applyProtection="1">
      <alignment horizontal="left" vertical="center"/>
      <protection locked="0"/>
    </xf>
    <xf numFmtId="0" fontId="69" fillId="0" borderId="169" xfId="0" applyFont="1" applyBorder="1" applyAlignment="1">
      <alignment horizontal="center" vertical="center" shrinkToFit="1"/>
    </xf>
    <xf numFmtId="0" fontId="69" fillId="0" borderId="5" xfId="0" applyFont="1" applyBorder="1" applyAlignment="1">
      <alignment horizontal="center" vertical="center" shrinkToFit="1"/>
    </xf>
    <xf numFmtId="0" fontId="15" fillId="0" borderId="77" xfId="0" applyFont="1" applyBorder="1" applyAlignment="1">
      <alignment horizontal="center" vertical="center" wrapText="1"/>
    </xf>
    <xf numFmtId="179" fontId="60" fillId="0" borderId="0" xfId="0" applyNumberFormat="1" applyFont="1" applyAlignment="1">
      <alignment horizontal="left" wrapText="1"/>
    </xf>
    <xf numFmtId="0" fontId="13" fillId="8" borderId="28" xfId="0" applyFont="1" applyFill="1" applyBorder="1" applyAlignment="1" applyProtection="1">
      <alignment horizontal="left" vertical="center"/>
      <protection locked="0"/>
    </xf>
    <xf numFmtId="0" fontId="13" fillId="8" borderId="13" xfId="0" applyFont="1" applyFill="1" applyBorder="1" applyAlignment="1" applyProtection="1">
      <alignment horizontal="left" vertical="center"/>
      <protection locked="0"/>
    </xf>
    <xf numFmtId="0" fontId="13" fillId="8" borderId="58" xfId="0" applyFont="1" applyFill="1" applyBorder="1" applyAlignment="1" applyProtection="1">
      <alignment horizontal="left" vertical="center"/>
      <protection locked="0"/>
    </xf>
    <xf numFmtId="49" fontId="87" fillId="11" borderId="28" xfId="2" applyNumberFormat="1" applyFont="1" applyFill="1" applyBorder="1" applyAlignment="1" applyProtection="1">
      <alignment horizontal="left" vertical="center"/>
      <protection locked="0"/>
    </xf>
    <xf numFmtId="49" fontId="13" fillId="11" borderId="13" xfId="0" applyNumberFormat="1" applyFont="1" applyFill="1" applyBorder="1" applyAlignment="1" applyProtection="1">
      <alignment horizontal="left" vertical="center"/>
      <protection locked="0"/>
    </xf>
    <xf numFmtId="49" fontId="13" fillId="11" borderId="58" xfId="0" applyNumberFormat="1" applyFont="1" applyFill="1" applyBorder="1" applyAlignment="1" applyProtection="1">
      <alignment horizontal="left" vertical="center"/>
      <protection locked="0"/>
    </xf>
    <xf numFmtId="0" fontId="96" fillId="0" borderId="0" xfId="0" applyFont="1" applyAlignment="1">
      <alignment horizontal="center" vertical="center"/>
    </xf>
    <xf numFmtId="179" fontId="13" fillId="0" borderId="118" xfId="0" applyNumberFormat="1" applyFont="1" applyBorder="1" applyAlignment="1">
      <alignment horizontal="left" vertical="center"/>
    </xf>
    <xf numFmtId="179" fontId="0" fillId="0" borderId="119" xfId="0" applyNumberFormat="1" applyBorder="1" applyAlignment="1">
      <alignment horizontal="left" vertical="center"/>
    </xf>
    <xf numFmtId="179" fontId="0" fillId="0" borderId="114" xfId="0" applyNumberFormat="1" applyBorder="1" applyAlignment="1">
      <alignment horizontal="left" vertical="center"/>
    </xf>
    <xf numFmtId="0" fontId="13" fillId="49" borderId="28" xfId="0" applyFont="1" applyFill="1" applyBorder="1" applyAlignment="1" applyProtection="1">
      <alignment horizontal="left" vertical="center"/>
      <protection locked="0"/>
    </xf>
    <xf numFmtId="0" fontId="0" fillId="49" borderId="13" xfId="0" applyFill="1" applyBorder="1" applyAlignment="1" applyProtection="1">
      <alignment horizontal="left" vertical="center"/>
      <protection locked="0"/>
    </xf>
    <xf numFmtId="0" fontId="0" fillId="49" borderId="58" xfId="0" applyFill="1" applyBorder="1" applyAlignment="1" applyProtection="1">
      <alignment horizontal="left" vertical="center"/>
      <protection locked="0"/>
    </xf>
    <xf numFmtId="0" fontId="64" fillId="0" borderId="0" xfId="0" applyFont="1" applyAlignment="1">
      <alignment horizontal="center" vertical="center"/>
    </xf>
    <xf numFmtId="0" fontId="13" fillId="8" borderId="28" xfId="0" applyFont="1" applyFill="1" applyBorder="1" applyProtection="1">
      <alignment vertical="center"/>
      <protection locked="0"/>
    </xf>
    <xf numFmtId="0" fontId="13" fillId="8" borderId="13" xfId="0" applyFont="1" applyFill="1" applyBorder="1" applyProtection="1">
      <alignment vertical="center"/>
      <protection locked="0"/>
    </xf>
    <xf numFmtId="0" fontId="13" fillId="8" borderId="58" xfId="0" applyFont="1" applyFill="1" applyBorder="1" applyProtection="1">
      <alignment vertical="center"/>
      <protection locked="0"/>
    </xf>
    <xf numFmtId="177" fontId="13" fillId="11" borderId="28" xfId="0" applyNumberFormat="1" applyFont="1" applyFill="1" applyBorder="1" applyAlignment="1" applyProtection="1">
      <alignment horizontal="left" vertical="center"/>
      <protection locked="0"/>
    </xf>
    <xf numFmtId="177" fontId="13" fillId="11" borderId="13" xfId="0" applyNumberFormat="1" applyFont="1" applyFill="1" applyBorder="1" applyAlignment="1" applyProtection="1">
      <alignment horizontal="left" vertical="center"/>
      <protection locked="0"/>
    </xf>
    <xf numFmtId="177" fontId="13" fillId="11" borderId="58" xfId="0" applyNumberFormat="1" applyFont="1" applyFill="1" applyBorder="1" applyAlignment="1" applyProtection="1">
      <alignment horizontal="left" vertical="center"/>
      <protection locked="0"/>
    </xf>
    <xf numFmtId="0" fontId="12" fillId="19" borderId="10" xfId="0" applyFont="1" applyFill="1" applyBorder="1" applyAlignment="1">
      <alignment vertical="center" wrapText="1"/>
    </xf>
    <xf numFmtId="0" fontId="0" fillId="19" borderId="10" xfId="0" applyFill="1" applyBorder="1" applyAlignment="1">
      <alignment vertical="center" wrapText="1"/>
    </xf>
    <xf numFmtId="0" fontId="12" fillId="0" borderId="5" xfId="0" applyFont="1" applyBorder="1" applyAlignment="1">
      <alignment horizontal="left" vertical="center" wrapText="1"/>
    </xf>
    <xf numFmtId="0" fontId="12" fillId="0" borderId="16" xfId="0" applyFont="1" applyBorder="1" applyAlignment="1">
      <alignment horizontal="left" vertical="center" wrapText="1"/>
    </xf>
    <xf numFmtId="0" fontId="65" fillId="0" borderId="0" xfId="0" applyFont="1" applyAlignment="1">
      <alignment horizontal="left" vertical="center" wrapText="1"/>
    </xf>
    <xf numFmtId="0" fontId="12" fillId="0" borderId="53" xfId="0" applyFont="1" applyBorder="1" applyAlignment="1">
      <alignment horizontal="left" vertical="center" wrapText="1"/>
    </xf>
    <xf numFmtId="0" fontId="12" fillId="0" borderId="0" xfId="0" applyFont="1" applyAlignment="1">
      <alignment horizontal="left" vertical="center" wrapText="1"/>
    </xf>
    <xf numFmtId="0" fontId="12" fillId="0" borderId="19" xfId="0" applyFont="1" applyBorder="1" applyAlignment="1">
      <alignment horizontal="left" vertical="center" wrapText="1"/>
    </xf>
    <xf numFmtId="0" fontId="12" fillId="0" borderId="30" xfId="0" applyFont="1" applyBorder="1" applyAlignment="1">
      <alignment horizontal="left" vertical="center" wrapText="1"/>
    </xf>
    <xf numFmtId="0" fontId="58" fillId="0" borderId="118" xfId="0" applyFont="1" applyBorder="1" applyAlignment="1">
      <alignment horizontal="left" vertical="center" wrapText="1"/>
    </xf>
    <xf numFmtId="0" fontId="58" fillId="0" borderId="119" xfId="0" applyFont="1" applyBorder="1" applyAlignment="1">
      <alignment horizontal="left" vertical="center"/>
    </xf>
    <xf numFmtId="0" fontId="58" fillId="0" borderId="114" xfId="0" applyFont="1" applyBorder="1" applyAlignment="1">
      <alignment horizontal="left" vertical="center"/>
    </xf>
    <xf numFmtId="0" fontId="0" fillId="19" borderId="2" xfId="0" applyFill="1" applyBorder="1" applyAlignment="1">
      <alignment horizontal="center" vertical="center"/>
    </xf>
    <xf numFmtId="0" fontId="0" fillId="19" borderId="87" xfId="0" applyFill="1" applyBorder="1" applyAlignment="1">
      <alignment horizontal="center" vertical="center"/>
    </xf>
    <xf numFmtId="0" fontId="0" fillId="19" borderId="3" xfId="0" applyFill="1" applyBorder="1" applyAlignment="1">
      <alignment horizontal="center" vertical="center"/>
    </xf>
    <xf numFmtId="0" fontId="0" fillId="19" borderId="2" xfId="0" applyFill="1" applyBorder="1" applyAlignment="1">
      <alignment horizontal="center" vertical="center" wrapText="1"/>
    </xf>
    <xf numFmtId="0" fontId="0" fillId="19" borderId="87" xfId="0" applyFill="1" applyBorder="1" applyAlignment="1">
      <alignment horizontal="center" vertical="center" wrapText="1"/>
    </xf>
    <xf numFmtId="0" fontId="0" fillId="19" borderId="3" xfId="0" applyFill="1" applyBorder="1" applyAlignment="1">
      <alignment horizontal="center" vertical="center" wrapText="1"/>
    </xf>
    <xf numFmtId="0" fontId="107" fillId="0" borderId="0" xfId="2" applyFont="1" applyAlignment="1" applyProtection="1">
      <alignment horizontal="left" vertical="center"/>
    </xf>
    <xf numFmtId="0" fontId="16" fillId="5" borderId="28" xfId="0" applyFont="1" applyFill="1" applyBorder="1" applyAlignment="1" applyProtection="1">
      <alignment horizontal="left" vertical="center" wrapText="1"/>
      <protection locked="0"/>
    </xf>
    <xf numFmtId="0" fontId="16" fillId="5" borderId="58" xfId="0" applyFont="1" applyFill="1" applyBorder="1" applyAlignment="1" applyProtection="1">
      <alignment horizontal="left" vertical="center" wrapText="1"/>
      <protection locked="0"/>
    </xf>
    <xf numFmtId="0" fontId="41" fillId="0" borderId="0" xfId="0" applyFont="1" applyAlignment="1">
      <alignment horizontal="left" vertical="top" wrapText="1"/>
    </xf>
    <xf numFmtId="0" fontId="16" fillId="14" borderId="28" xfId="0" applyFont="1" applyFill="1" applyBorder="1" applyAlignment="1">
      <alignment horizontal="left" vertical="center" wrapText="1"/>
    </xf>
    <xf numFmtId="0" fontId="16" fillId="14" borderId="58" xfId="0" applyFont="1" applyFill="1" applyBorder="1" applyAlignment="1">
      <alignment horizontal="left" vertical="center" wrapText="1"/>
    </xf>
    <xf numFmtId="0" fontId="58" fillId="0" borderId="0" xfId="0" applyFont="1" applyAlignment="1">
      <alignment horizontal="left" vertical="top" wrapText="1"/>
    </xf>
    <xf numFmtId="0" fontId="18" fillId="9" borderId="0" xfId="0" applyFont="1" applyFill="1" applyAlignment="1">
      <alignment horizontal="center" vertical="center" wrapText="1"/>
    </xf>
    <xf numFmtId="0" fontId="18" fillId="9" borderId="0" xfId="0" applyFont="1" applyFill="1" applyAlignment="1">
      <alignment horizontal="center" vertical="center"/>
    </xf>
    <xf numFmtId="0" fontId="48" fillId="0" borderId="0" xfId="0" applyFont="1" applyAlignment="1">
      <alignment horizontal="right" vertical="center" wrapText="1"/>
    </xf>
    <xf numFmtId="0" fontId="0" fillId="0" borderId="0" xfId="0" applyAlignment="1">
      <alignment horizontal="right" vertical="center" wrapText="1"/>
    </xf>
    <xf numFmtId="179" fontId="10" fillId="9" borderId="118" xfId="0" applyNumberFormat="1" applyFont="1" applyFill="1" applyBorder="1" applyAlignment="1">
      <alignment horizontal="left" vertical="center" shrinkToFit="1"/>
    </xf>
    <xf numFmtId="179" fontId="10" fillId="9" borderId="114" xfId="0" applyNumberFormat="1" applyFont="1" applyFill="1" applyBorder="1" applyAlignment="1">
      <alignment horizontal="left" vertical="center" shrinkToFit="1"/>
    </xf>
    <xf numFmtId="0" fontId="54" fillId="9" borderId="127" xfId="0" applyFont="1" applyFill="1" applyBorder="1" applyAlignment="1">
      <alignment horizontal="left" vertical="center" wrapText="1"/>
    </xf>
    <xf numFmtId="0" fontId="16" fillId="2" borderId="66" xfId="0" applyFont="1" applyFill="1" applyBorder="1" applyAlignment="1">
      <alignment horizontal="center" vertical="center"/>
    </xf>
    <xf numFmtId="0" fontId="16" fillId="2" borderId="67" xfId="0" applyFont="1" applyFill="1" applyBorder="1" applyAlignment="1">
      <alignment horizontal="center" vertical="center"/>
    </xf>
    <xf numFmtId="0" fontId="45" fillId="15" borderId="118" xfId="21" applyFont="1" applyFill="1" applyBorder="1" applyAlignment="1">
      <alignment horizontal="center" vertical="center"/>
    </xf>
    <xf numFmtId="0" fontId="45" fillId="15" borderId="119" xfId="21" applyFont="1" applyFill="1" applyBorder="1" applyAlignment="1">
      <alignment horizontal="center" vertical="center"/>
    </xf>
    <xf numFmtId="0" fontId="45" fillId="15" borderId="114" xfId="21" applyFont="1" applyFill="1" applyBorder="1" applyAlignment="1">
      <alignment horizontal="center" vertical="center"/>
    </xf>
    <xf numFmtId="0" fontId="45" fillId="15" borderId="192" xfId="21" applyFont="1" applyFill="1" applyBorder="1" applyAlignment="1">
      <alignment horizontal="center" vertical="center" wrapText="1"/>
    </xf>
    <xf numFmtId="0" fontId="45" fillId="15" borderId="206" xfId="21" applyFont="1" applyFill="1" applyBorder="1" applyAlignment="1">
      <alignment horizontal="center" vertical="center" wrapText="1"/>
    </xf>
    <xf numFmtId="0" fontId="45" fillId="15" borderId="43" xfId="21" applyFont="1" applyFill="1" applyBorder="1" applyAlignment="1">
      <alignment horizontal="center" vertical="center" wrapText="1"/>
    </xf>
    <xf numFmtId="0" fontId="45" fillId="15" borderId="117" xfId="21" applyFont="1" applyFill="1" applyBorder="1" applyAlignment="1">
      <alignment horizontal="center" vertical="center" wrapText="1"/>
    </xf>
    <xf numFmtId="0" fontId="45" fillId="15" borderId="117" xfId="21" applyFont="1" applyFill="1" applyBorder="1" applyAlignment="1">
      <alignment horizontal="center" vertical="center"/>
    </xf>
    <xf numFmtId="0" fontId="45" fillId="15" borderId="43" xfId="21" applyFont="1" applyFill="1" applyBorder="1" applyAlignment="1">
      <alignment horizontal="center" vertical="center"/>
    </xf>
    <xf numFmtId="0" fontId="45" fillId="15" borderId="192" xfId="21" applyFont="1" applyFill="1" applyBorder="1" applyAlignment="1">
      <alignment horizontal="center" vertical="center"/>
    </xf>
    <xf numFmtId="0" fontId="45" fillId="19" borderId="192" xfId="21" applyFont="1" applyFill="1" applyBorder="1" applyAlignment="1">
      <alignment horizontal="center" vertical="center"/>
    </xf>
    <xf numFmtId="0" fontId="45" fillId="19" borderId="43" xfId="21" applyFont="1" applyFill="1" applyBorder="1" applyAlignment="1">
      <alignment horizontal="center" vertical="center"/>
    </xf>
    <xf numFmtId="0" fontId="18" fillId="10" borderId="0" xfId="0" applyFont="1" applyFill="1" applyAlignment="1">
      <alignment horizontal="center" vertical="center"/>
    </xf>
    <xf numFmtId="0" fontId="0" fillId="0" borderId="65" xfId="0" applyBorder="1" applyAlignment="1">
      <alignment horizontal="right" vertical="center" wrapText="1"/>
    </xf>
    <xf numFmtId="179" fontId="0" fillId="10" borderId="118" xfId="0" applyNumberFormat="1" applyFill="1" applyBorder="1" applyAlignment="1">
      <alignment horizontal="left" vertical="center" shrinkToFit="1"/>
    </xf>
    <xf numFmtId="179" fontId="0" fillId="10" borderId="119" xfId="0" applyNumberFormat="1" applyFill="1" applyBorder="1" applyAlignment="1">
      <alignment horizontal="left" vertical="center" shrinkToFit="1"/>
    </xf>
    <xf numFmtId="179" fontId="0" fillId="10" borderId="114" xfId="0" applyNumberFormat="1" applyFill="1" applyBorder="1" applyAlignment="1">
      <alignment horizontal="left" vertical="center" shrinkToFit="1"/>
    </xf>
    <xf numFmtId="0" fontId="98" fillId="0" borderId="0" xfId="21" applyFont="1" applyAlignment="1">
      <alignment vertical="top" wrapText="1"/>
    </xf>
    <xf numFmtId="0" fontId="61" fillId="0" borderId="118" xfId="21" applyFont="1" applyBorder="1" applyAlignment="1">
      <alignment horizontal="center" vertical="center"/>
    </xf>
    <xf numFmtId="0" fontId="61" fillId="0" borderId="119" xfId="21" applyFont="1" applyBorder="1" applyAlignment="1">
      <alignment horizontal="center" vertical="center"/>
    </xf>
    <xf numFmtId="0" fontId="61" fillId="0" borderId="114" xfId="21" applyFont="1" applyBorder="1" applyAlignment="1">
      <alignment horizontal="center" vertical="center"/>
    </xf>
    <xf numFmtId="0" fontId="61" fillId="0" borderId="117" xfId="21" applyFont="1" applyBorder="1" applyAlignment="1">
      <alignment horizontal="center" vertical="center"/>
    </xf>
    <xf numFmtId="0" fontId="99" fillId="10" borderId="0" xfId="0" applyFont="1" applyFill="1" applyAlignment="1">
      <alignment horizontal="center" vertical="center"/>
    </xf>
    <xf numFmtId="179" fontId="41" fillId="0" borderId="0" xfId="0" applyNumberFormat="1" applyFont="1" applyAlignment="1">
      <alignment horizontal="left" vertical="top" wrapText="1"/>
    </xf>
    <xf numFmtId="0" fontId="54" fillId="2" borderId="190" xfId="0" applyFont="1" applyFill="1" applyBorder="1" applyAlignment="1">
      <alignment horizontal="left" vertical="center" wrapText="1"/>
    </xf>
    <xf numFmtId="0" fontId="54" fillId="2" borderId="122" xfId="0" applyFont="1" applyFill="1" applyBorder="1" applyAlignment="1">
      <alignment horizontal="left" vertical="center" wrapText="1"/>
    </xf>
    <xf numFmtId="0" fontId="16" fillId="14" borderId="28" xfId="0" applyFont="1" applyFill="1" applyBorder="1" applyAlignment="1" applyProtection="1">
      <alignment horizontal="center" vertical="center" wrapText="1"/>
      <protection locked="0"/>
    </xf>
    <xf numFmtId="0" fontId="16" fillId="14" borderId="13" xfId="0" applyFont="1" applyFill="1" applyBorder="1" applyAlignment="1" applyProtection="1">
      <alignment horizontal="center" vertical="center" wrapText="1"/>
      <protection locked="0"/>
    </xf>
    <xf numFmtId="0" fontId="16" fillId="14" borderId="58" xfId="0" applyFont="1" applyFill="1" applyBorder="1" applyAlignment="1" applyProtection="1">
      <alignment horizontal="center" vertical="center" wrapText="1"/>
      <protection locked="0"/>
    </xf>
    <xf numFmtId="0" fontId="16" fillId="14" borderId="55" xfId="0" applyFont="1" applyFill="1" applyBorder="1" applyAlignment="1" applyProtection="1">
      <alignment horizontal="center" vertical="center" wrapText="1"/>
      <protection locked="0"/>
    </xf>
    <xf numFmtId="0" fontId="16" fillId="14" borderId="14" xfId="0" applyFont="1" applyFill="1" applyBorder="1" applyAlignment="1" applyProtection="1">
      <alignment horizontal="center" vertical="center" wrapText="1"/>
      <protection locked="0"/>
    </xf>
    <xf numFmtId="0" fontId="16" fillId="14" borderId="59" xfId="0" applyFont="1" applyFill="1" applyBorder="1" applyAlignment="1" applyProtection="1">
      <alignment horizontal="center" vertical="center" wrapText="1"/>
      <protection locked="0"/>
    </xf>
    <xf numFmtId="0" fontId="54" fillId="18" borderId="118" xfId="0" applyFont="1" applyFill="1" applyBorder="1" applyAlignment="1">
      <alignment horizontal="left" vertical="center" wrapText="1"/>
    </xf>
    <xf numFmtId="0" fontId="54" fillId="18" borderId="119" xfId="0" applyFont="1" applyFill="1" applyBorder="1" applyAlignment="1">
      <alignment horizontal="left" vertical="center" wrapText="1"/>
    </xf>
    <xf numFmtId="0" fontId="16" fillId="2" borderId="190" xfId="0" applyFont="1" applyFill="1" applyBorder="1" applyAlignment="1">
      <alignment horizontal="center" vertical="center" wrapText="1"/>
    </xf>
    <xf numFmtId="0" fontId="16" fillId="2" borderId="201" xfId="0" applyFont="1" applyFill="1" applyBorder="1" applyAlignment="1">
      <alignment horizontal="center" vertical="center"/>
    </xf>
    <xf numFmtId="0" fontId="16" fillId="2" borderId="191" xfId="0" applyFont="1" applyFill="1" applyBorder="1" applyAlignment="1">
      <alignment horizontal="center" vertical="center"/>
    </xf>
    <xf numFmtId="0" fontId="16" fillId="2" borderId="122" xfId="0" applyFont="1" applyFill="1" applyBorder="1" applyAlignment="1">
      <alignment horizontal="center" vertical="center"/>
    </xf>
    <xf numFmtId="0" fontId="16" fillId="2" borderId="0" xfId="0" applyFont="1" applyFill="1" applyAlignment="1">
      <alignment horizontal="center" vertical="center"/>
    </xf>
    <xf numFmtId="0" fontId="16" fillId="2" borderId="21" xfId="0" applyFont="1" applyFill="1" applyBorder="1" applyAlignment="1">
      <alignment horizontal="center" vertical="center"/>
    </xf>
    <xf numFmtId="0" fontId="54" fillId="10" borderId="176" xfId="0" applyFont="1" applyFill="1" applyBorder="1" applyAlignment="1">
      <alignment horizontal="center" vertical="center" wrapText="1"/>
    </xf>
    <xf numFmtId="0" fontId="16" fillId="5" borderId="68" xfId="0" applyFont="1" applyFill="1" applyBorder="1" applyAlignment="1" applyProtection="1">
      <alignment horizontal="left" vertical="top" wrapText="1"/>
      <protection locked="0"/>
    </xf>
    <xf numFmtId="0" fontId="16" fillId="5" borderId="71" xfId="0" applyFont="1" applyFill="1" applyBorder="1" applyAlignment="1" applyProtection="1">
      <alignment horizontal="left" vertical="top" wrapText="1"/>
      <protection locked="0"/>
    </xf>
    <xf numFmtId="0" fontId="16" fillId="5" borderId="60" xfId="0" applyFont="1" applyFill="1" applyBorder="1" applyAlignment="1" applyProtection="1">
      <alignment horizontal="left" vertical="top" wrapText="1"/>
      <protection locked="0"/>
    </xf>
    <xf numFmtId="0" fontId="16" fillId="5" borderId="52" xfId="0" applyFont="1" applyFill="1" applyBorder="1" applyAlignment="1" applyProtection="1">
      <alignment horizontal="left" vertical="top" wrapText="1"/>
      <protection locked="0"/>
    </xf>
    <xf numFmtId="0" fontId="16" fillId="5" borderId="0" xfId="0" applyFont="1" applyFill="1" applyAlignment="1" applyProtection="1">
      <alignment horizontal="left" vertical="top" wrapText="1"/>
      <protection locked="0"/>
    </xf>
    <xf numFmtId="0" fontId="16" fillId="5" borderId="61" xfId="0" applyFont="1" applyFill="1" applyBorder="1" applyAlignment="1" applyProtection="1">
      <alignment horizontal="left" vertical="top" wrapText="1"/>
      <protection locked="0"/>
    </xf>
    <xf numFmtId="0" fontId="16" fillId="5" borderId="55" xfId="0" applyFont="1" applyFill="1" applyBorder="1" applyAlignment="1" applyProtection="1">
      <alignment horizontal="left" vertical="top" wrapText="1"/>
      <protection locked="0"/>
    </xf>
    <xf numFmtId="0" fontId="16" fillId="5" borderId="14" xfId="0" applyFont="1" applyFill="1" applyBorder="1" applyAlignment="1" applyProtection="1">
      <alignment horizontal="left" vertical="top" wrapText="1"/>
      <protection locked="0"/>
    </xf>
    <xf numFmtId="0" fontId="16" fillId="5" borderId="59" xfId="0" applyFont="1" applyFill="1" applyBorder="1" applyAlignment="1" applyProtection="1">
      <alignment horizontal="left" vertical="top" wrapText="1"/>
      <protection locked="0"/>
    </xf>
    <xf numFmtId="0" fontId="54" fillId="9" borderId="0" xfId="0" applyFont="1" applyFill="1" applyAlignment="1">
      <alignment horizontal="left" vertical="center" wrapText="1"/>
    </xf>
    <xf numFmtId="0" fontId="10" fillId="2" borderId="192" xfId="0" applyFont="1" applyFill="1" applyBorder="1" applyAlignment="1">
      <alignment horizontal="center" vertical="center"/>
    </xf>
    <xf numFmtId="0" fontId="10" fillId="2" borderId="43" xfId="0" applyFont="1" applyFill="1" applyBorder="1" applyAlignment="1">
      <alignment horizontal="center" vertical="center"/>
    </xf>
    <xf numFmtId="0" fontId="0" fillId="2" borderId="190" xfId="0" applyFill="1" applyBorder="1" applyAlignment="1">
      <alignment horizontal="left" vertical="center" wrapText="1"/>
    </xf>
    <xf numFmtId="0" fontId="10" fillId="2" borderId="201" xfId="0" applyFont="1" applyFill="1" applyBorder="1" applyAlignment="1">
      <alignment horizontal="left" vertical="center" wrapText="1"/>
    </xf>
    <xf numFmtId="0" fontId="10" fillId="2" borderId="83" xfId="0" applyFont="1" applyFill="1" applyBorder="1" applyAlignment="1">
      <alignment horizontal="left" vertical="center" wrapText="1"/>
    </xf>
    <xf numFmtId="0" fontId="10" fillId="2" borderId="127" xfId="0" applyFont="1" applyFill="1" applyBorder="1" applyAlignment="1">
      <alignment horizontal="left" vertical="center" wrapText="1"/>
    </xf>
    <xf numFmtId="0" fontId="10" fillId="2" borderId="192" xfId="0" applyFont="1" applyFill="1" applyBorder="1" applyAlignment="1">
      <alignment horizontal="center" vertical="center" wrapText="1"/>
    </xf>
    <xf numFmtId="0" fontId="0" fillId="0" borderId="206" xfId="0" applyBorder="1" applyAlignment="1">
      <alignment horizontal="center" vertical="center" wrapText="1"/>
    </xf>
    <xf numFmtId="0" fontId="0" fillId="0" borderId="43" xfId="0" applyBorder="1" applyAlignment="1">
      <alignment horizontal="center" vertical="center" wrapText="1"/>
    </xf>
    <xf numFmtId="0" fontId="10" fillId="2" borderId="118" xfId="0" applyFont="1" applyFill="1" applyBorder="1" applyAlignment="1">
      <alignment horizontal="left" vertical="center"/>
    </xf>
    <xf numFmtId="0" fontId="10" fillId="2" borderId="119" xfId="0" applyFont="1" applyFill="1" applyBorder="1" applyAlignment="1">
      <alignment horizontal="left" vertical="center"/>
    </xf>
    <xf numFmtId="0" fontId="0" fillId="2" borderId="118" xfId="0" applyFill="1" applyBorder="1" applyAlignment="1">
      <alignment horizontal="left" vertical="center"/>
    </xf>
    <xf numFmtId="0" fontId="0" fillId="2" borderId="119" xfId="0" applyFill="1" applyBorder="1" applyAlignment="1">
      <alignment horizontal="left" vertical="center"/>
    </xf>
    <xf numFmtId="0" fontId="0" fillId="2" borderId="118" xfId="0" applyFill="1" applyBorder="1" applyAlignment="1">
      <alignment horizontal="left" vertical="center" wrapText="1"/>
    </xf>
    <xf numFmtId="0" fontId="0" fillId="2" borderId="119" xfId="0" applyFill="1" applyBorder="1" applyAlignment="1">
      <alignment horizontal="left" vertical="center" wrapText="1"/>
    </xf>
    <xf numFmtId="0" fontId="0" fillId="2" borderId="6" xfId="0" applyFill="1" applyBorder="1" applyAlignment="1">
      <alignment horizontal="left" vertical="center" wrapText="1"/>
    </xf>
    <xf numFmtId="0" fontId="0" fillId="2" borderId="4" xfId="0" applyFill="1" applyBorder="1" applyAlignment="1">
      <alignment horizontal="left" vertical="center" wrapText="1"/>
    </xf>
    <xf numFmtId="0" fontId="0" fillId="2" borderId="201" xfId="0" applyFill="1" applyBorder="1" applyAlignment="1">
      <alignment horizontal="left" vertical="center" wrapText="1"/>
    </xf>
    <xf numFmtId="0" fontId="10" fillId="2" borderId="8" xfId="0" applyFont="1" applyFill="1" applyBorder="1" applyAlignment="1">
      <alignment horizontal="center" vertical="center" wrapText="1"/>
    </xf>
    <xf numFmtId="0" fontId="10" fillId="2" borderId="5" xfId="0" applyFont="1" applyFill="1" applyBorder="1" applyAlignment="1">
      <alignment horizontal="center" vertical="center" wrapText="1"/>
    </xf>
    <xf numFmtId="0" fontId="0" fillId="2" borderId="32" xfId="0" applyFill="1" applyBorder="1" applyAlignment="1">
      <alignment horizontal="center" vertical="center" wrapText="1"/>
    </xf>
    <xf numFmtId="0" fontId="0" fillId="0" borderId="33" xfId="0" applyBorder="1" applyAlignment="1">
      <alignment horizontal="center" vertical="center" wrapText="1"/>
    </xf>
    <xf numFmtId="0" fontId="0" fillId="0" borderId="111" xfId="0" applyBorder="1" applyAlignment="1">
      <alignment horizontal="center" vertical="center" wrapText="1"/>
    </xf>
    <xf numFmtId="0" fontId="16" fillId="2" borderId="28" xfId="0" applyFont="1" applyFill="1" applyBorder="1" applyAlignment="1">
      <alignment horizontal="center" vertical="center" wrapText="1"/>
    </xf>
    <xf numFmtId="0" fontId="16" fillId="2" borderId="13" xfId="0" applyFont="1" applyFill="1" applyBorder="1" applyAlignment="1">
      <alignment horizontal="center" vertical="center" wrapText="1"/>
    </xf>
    <xf numFmtId="0" fontId="16" fillId="2" borderId="58" xfId="0" applyFont="1" applyFill="1" applyBorder="1" applyAlignment="1">
      <alignment horizontal="center" vertical="center" wrapText="1"/>
    </xf>
    <xf numFmtId="0" fontId="16" fillId="5" borderId="202" xfId="0" applyFont="1" applyFill="1" applyBorder="1" applyAlignment="1" applyProtection="1">
      <alignment horizontal="left" vertical="center" wrapText="1"/>
      <protection locked="0"/>
    </xf>
    <xf numFmtId="0" fontId="16" fillId="5" borderId="203" xfId="0" applyFont="1" applyFill="1" applyBorder="1" applyAlignment="1" applyProtection="1">
      <alignment horizontal="left" vertical="center" wrapText="1"/>
      <protection locked="0"/>
    </xf>
    <xf numFmtId="0" fontId="16" fillId="5" borderId="204" xfId="0" applyFont="1" applyFill="1" applyBorder="1" applyAlignment="1" applyProtection="1">
      <alignment horizontal="left" vertical="center" wrapText="1"/>
      <protection locked="0"/>
    </xf>
    <xf numFmtId="0" fontId="108" fillId="5" borderId="28" xfId="2" applyFont="1" applyFill="1" applyBorder="1" applyAlignment="1" applyProtection="1">
      <alignment horizontal="left" vertical="center" wrapText="1"/>
      <protection locked="0"/>
    </xf>
    <xf numFmtId="0" fontId="12" fillId="5" borderId="13" xfId="0" applyFont="1" applyFill="1" applyBorder="1" applyAlignment="1" applyProtection="1">
      <alignment horizontal="left" vertical="center" wrapText="1"/>
      <protection locked="0"/>
    </xf>
    <xf numFmtId="0" fontId="12" fillId="5" borderId="58" xfId="0" applyFont="1" applyFill="1" applyBorder="1" applyAlignment="1" applyProtection="1">
      <alignment horizontal="left" vertical="center" wrapText="1"/>
      <protection locked="0"/>
    </xf>
    <xf numFmtId="0" fontId="16" fillId="5" borderId="13" xfId="0" applyFont="1" applyFill="1" applyBorder="1" applyAlignment="1" applyProtection="1">
      <alignment horizontal="left" vertical="center" wrapText="1"/>
      <protection locked="0"/>
    </xf>
    <xf numFmtId="49" fontId="16" fillId="5" borderId="28" xfId="0" applyNumberFormat="1" applyFont="1" applyFill="1" applyBorder="1" applyAlignment="1" applyProtection="1">
      <alignment horizontal="left" vertical="center" wrapText="1"/>
      <protection locked="0"/>
    </xf>
    <xf numFmtId="49" fontId="16" fillId="5" borderId="13" xfId="0" applyNumberFormat="1" applyFont="1" applyFill="1" applyBorder="1" applyAlignment="1" applyProtection="1">
      <alignment horizontal="left" vertical="center" wrapText="1"/>
      <protection locked="0"/>
    </xf>
    <xf numFmtId="49" fontId="16" fillId="5" borderId="58" xfId="0" applyNumberFormat="1" applyFont="1" applyFill="1" applyBorder="1" applyAlignment="1" applyProtection="1">
      <alignment horizontal="left" vertical="center" wrapText="1"/>
      <protection locked="0"/>
    </xf>
    <xf numFmtId="49" fontId="16" fillId="15" borderId="28" xfId="0" applyNumberFormat="1" applyFont="1" applyFill="1" applyBorder="1" applyAlignment="1" applyProtection="1">
      <alignment horizontal="center" vertical="center"/>
      <protection locked="0"/>
    </xf>
    <xf numFmtId="49" fontId="16" fillId="15" borderId="13" xfId="0" applyNumberFormat="1" applyFont="1" applyFill="1" applyBorder="1" applyAlignment="1" applyProtection="1">
      <alignment horizontal="center" vertical="center"/>
      <protection locked="0"/>
    </xf>
    <xf numFmtId="49" fontId="16" fillId="15" borderId="58" xfId="0" applyNumberFormat="1" applyFont="1" applyFill="1" applyBorder="1" applyAlignment="1" applyProtection="1">
      <alignment horizontal="center" vertical="center"/>
      <protection locked="0"/>
    </xf>
    <xf numFmtId="0" fontId="9" fillId="0" borderId="0" xfId="0" applyFont="1" applyAlignment="1">
      <alignment horizontal="right" vertical="center" wrapText="1"/>
    </xf>
    <xf numFmtId="0" fontId="9" fillId="0" borderId="65" xfId="0" applyFont="1" applyBorder="1" applyAlignment="1">
      <alignment horizontal="right" vertical="center" wrapText="1"/>
    </xf>
    <xf numFmtId="179" fontId="0" fillId="9" borderId="117" xfId="0" applyNumberFormat="1" applyFill="1" applyBorder="1" applyAlignment="1">
      <alignment horizontal="left" vertical="center" shrinkToFit="1"/>
    </xf>
    <xf numFmtId="179" fontId="0" fillId="9" borderId="117" xfId="0" applyNumberFormat="1" applyFill="1" applyBorder="1" applyAlignment="1">
      <alignment vertical="center" shrinkToFit="1"/>
    </xf>
    <xf numFmtId="0" fontId="10" fillId="2" borderId="118" xfId="0" applyFont="1" applyFill="1" applyBorder="1" applyAlignment="1">
      <alignment horizontal="left" vertical="center" wrapText="1"/>
    </xf>
    <xf numFmtId="0" fontId="10" fillId="2" borderId="119" xfId="0" applyFont="1" applyFill="1" applyBorder="1" applyAlignment="1">
      <alignment horizontal="left" vertical="center" wrapText="1"/>
    </xf>
    <xf numFmtId="0" fontId="10" fillId="2" borderId="16" xfId="0" applyFont="1" applyFill="1" applyBorder="1" applyAlignment="1">
      <alignment horizontal="center" vertical="center" wrapText="1"/>
    </xf>
    <xf numFmtId="0" fontId="16" fillId="2" borderId="0" xfId="0" applyFont="1" applyFill="1" applyAlignment="1">
      <alignment horizontal="center" vertical="center" wrapText="1"/>
    </xf>
    <xf numFmtId="0" fontId="17" fillId="2" borderId="32" xfId="0" applyFont="1" applyFill="1" applyBorder="1" applyAlignment="1">
      <alignment horizontal="center" vertical="center" wrapText="1"/>
    </xf>
    <xf numFmtId="0" fontId="17" fillId="2" borderId="33" xfId="0" applyFont="1" applyFill="1" applyBorder="1" applyAlignment="1">
      <alignment horizontal="center" vertical="center" wrapText="1"/>
    </xf>
    <xf numFmtId="0" fontId="17" fillId="2" borderId="111" xfId="0" applyFont="1" applyFill="1" applyBorder="1" applyAlignment="1">
      <alignment horizontal="center" vertical="center" wrapText="1"/>
    </xf>
    <xf numFmtId="49" fontId="16" fillId="5" borderId="52" xfId="0" applyNumberFormat="1" applyFont="1" applyFill="1" applyBorder="1" applyAlignment="1" applyProtection="1">
      <alignment horizontal="left" vertical="center" wrapText="1"/>
      <protection locked="0"/>
    </xf>
    <xf numFmtId="49" fontId="16" fillId="5" borderId="0" xfId="0" applyNumberFormat="1" applyFont="1" applyFill="1" applyAlignment="1" applyProtection="1">
      <alignment horizontal="left" vertical="center" wrapText="1"/>
      <protection locked="0"/>
    </xf>
    <xf numFmtId="49" fontId="16" fillId="5" borderId="61" xfId="0" applyNumberFormat="1" applyFont="1" applyFill="1" applyBorder="1" applyAlignment="1" applyProtection="1">
      <alignment horizontal="left" vertical="center" wrapText="1"/>
      <protection locked="0"/>
    </xf>
    <xf numFmtId="0" fontId="16" fillId="18" borderId="192" xfId="0" applyFont="1" applyFill="1" applyBorder="1" applyAlignment="1">
      <alignment horizontal="center" vertical="center"/>
    </xf>
    <xf numFmtId="0" fontId="16" fillId="18" borderId="206" xfId="0" applyFont="1" applyFill="1" applyBorder="1" applyAlignment="1">
      <alignment horizontal="center" vertical="center"/>
    </xf>
    <xf numFmtId="0" fontId="16" fillId="18" borderId="43" xfId="0" applyFont="1" applyFill="1" applyBorder="1" applyAlignment="1">
      <alignment horizontal="center" vertical="center"/>
    </xf>
    <xf numFmtId="0" fontId="16" fillId="15" borderId="55" xfId="0" applyFont="1" applyFill="1" applyBorder="1" applyAlignment="1" applyProtection="1">
      <alignment horizontal="center" vertical="center"/>
      <protection locked="0"/>
    </xf>
    <xf numFmtId="0" fontId="16" fillId="15" borderId="14" xfId="0" applyFont="1" applyFill="1" applyBorder="1" applyAlignment="1" applyProtection="1">
      <alignment horizontal="center" vertical="center"/>
      <protection locked="0"/>
    </xf>
    <xf numFmtId="0" fontId="16" fillId="15" borderId="59" xfId="0" applyFont="1" applyFill="1" applyBorder="1" applyAlignment="1" applyProtection="1">
      <alignment horizontal="center" vertical="center"/>
      <protection locked="0"/>
    </xf>
    <xf numFmtId="179" fontId="0" fillId="9" borderId="118" xfId="0" applyNumberFormat="1" applyFill="1" applyBorder="1" applyAlignment="1">
      <alignment horizontal="left" vertical="center" shrinkToFit="1"/>
    </xf>
    <xf numFmtId="179" fontId="0" fillId="9" borderId="119" xfId="0" applyNumberFormat="1" applyFill="1" applyBorder="1" applyAlignment="1">
      <alignment horizontal="left" vertical="center" shrinkToFit="1"/>
    </xf>
    <xf numFmtId="179" fontId="0" fillId="9" borderId="114" xfId="0" applyNumberFormat="1" applyFill="1" applyBorder="1" applyAlignment="1">
      <alignment horizontal="left" vertical="center" shrinkToFit="1"/>
    </xf>
    <xf numFmtId="0" fontId="16" fillId="2" borderId="118" xfId="0" applyFont="1" applyFill="1" applyBorder="1" applyAlignment="1">
      <alignment horizontal="left" vertical="center"/>
    </xf>
    <xf numFmtId="0" fontId="16" fillId="2" borderId="119" xfId="0" applyFont="1" applyFill="1" applyBorder="1" applyAlignment="1">
      <alignment horizontal="left" vertical="center"/>
    </xf>
    <xf numFmtId="0" fontId="16" fillId="4" borderId="28" xfId="0" applyFont="1" applyFill="1" applyBorder="1" applyAlignment="1" applyProtection="1">
      <alignment horizontal="center" vertical="center"/>
      <protection locked="0"/>
    </xf>
    <xf numFmtId="0" fontId="16" fillId="4" borderId="13" xfId="0" applyFont="1" applyFill="1" applyBorder="1" applyAlignment="1" applyProtection="1">
      <alignment horizontal="center" vertical="center"/>
      <protection locked="0"/>
    </xf>
    <xf numFmtId="0" fontId="16" fillId="4" borderId="58" xfId="0" applyFont="1" applyFill="1" applyBorder="1" applyAlignment="1" applyProtection="1">
      <alignment horizontal="center" vertical="center"/>
      <protection locked="0"/>
    </xf>
    <xf numFmtId="0" fontId="16" fillId="4" borderId="28" xfId="0" applyFont="1" applyFill="1" applyBorder="1" applyAlignment="1" applyProtection="1">
      <alignment horizontal="center" vertical="center" shrinkToFit="1"/>
      <protection locked="0"/>
    </xf>
    <xf numFmtId="0" fontId="16" fillId="4" borderId="13" xfId="0" applyFont="1" applyFill="1" applyBorder="1" applyAlignment="1" applyProtection="1">
      <alignment horizontal="center" vertical="center" shrinkToFit="1"/>
      <protection locked="0"/>
    </xf>
    <xf numFmtId="0" fontId="16" fillId="4" borderId="58" xfId="0" applyFont="1" applyFill="1" applyBorder="1" applyAlignment="1" applyProtection="1">
      <alignment horizontal="center" vertical="center" shrinkToFit="1"/>
      <protection locked="0"/>
    </xf>
    <xf numFmtId="0" fontId="16" fillId="18" borderId="117" xfId="0" applyFont="1" applyFill="1" applyBorder="1" applyAlignment="1">
      <alignment horizontal="center" vertical="center"/>
    </xf>
    <xf numFmtId="0" fontId="16" fillId="18" borderId="117" xfId="0" applyFont="1" applyFill="1" applyBorder="1" applyAlignment="1">
      <alignment horizontal="left" vertical="center"/>
    </xf>
    <xf numFmtId="0" fontId="16" fillId="18" borderId="43" xfId="0" applyFont="1" applyFill="1" applyBorder="1" applyAlignment="1">
      <alignment horizontal="left" vertical="center"/>
    </xf>
    <xf numFmtId="0" fontId="16" fillId="18" borderId="118" xfId="0" applyFont="1" applyFill="1" applyBorder="1" applyAlignment="1">
      <alignment horizontal="left" vertical="center"/>
    </xf>
    <xf numFmtId="0" fontId="16" fillId="2" borderId="192" xfId="0" applyFont="1" applyFill="1" applyBorder="1" applyAlignment="1">
      <alignment horizontal="center" vertical="center"/>
    </xf>
    <xf numFmtId="0" fontId="16" fillId="2" borderId="43" xfId="0" applyFont="1" applyFill="1" applyBorder="1" applyAlignment="1">
      <alignment horizontal="center" vertical="center"/>
    </xf>
    <xf numFmtId="0" fontId="16" fillId="2" borderId="190" xfId="0" applyFont="1" applyFill="1" applyBorder="1" applyAlignment="1">
      <alignment horizontal="left" vertical="center" wrapText="1"/>
    </xf>
    <xf numFmtId="0" fontId="16" fillId="2" borderId="201" xfId="0" applyFont="1" applyFill="1" applyBorder="1" applyAlignment="1">
      <alignment horizontal="left" vertical="center" wrapText="1"/>
    </xf>
    <xf numFmtId="0" fontId="16" fillId="2" borderId="193" xfId="0" applyFont="1" applyFill="1" applyBorder="1" applyAlignment="1">
      <alignment horizontal="left" vertical="center" wrapText="1"/>
    </xf>
    <xf numFmtId="0" fontId="16" fillId="2" borderId="83" xfId="0" applyFont="1" applyFill="1" applyBorder="1" applyAlignment="1">
      <alignment horizontal="left" vertical="center" wrapText="1"/>
    </xf>
    <xf numFmtId="0" fontId="16" fillId="2" borderId="127" xfId="0" applyFont="1" applyFill="1" applyBorder="1" applyAlignment="1">
      <alignment horizontal="left" vertical="center" wrapText="1"/>
    </xf>
    <xf numFmtId="0" fontId="16" fillId="2" borderId="207" xfId="0" applyFont="1" applyFill="1" applyBorder="1" applyAlignment="1">
      <alignment horizontal="left" vertical="center" wrapText="1"/>
    </xf>
    <xf numFmtId="0" fontId="16" fillId="5" borderId="28" xfId="0" applyFont="1" applyFill="1" applyBorder="1" applyAlignment="1" applyProtection="1">
      <alignment horizontal="left" vertical="center" wrapText="1" shrinkToFit="1"/>
      <protection locked="0"/>
    </xf>
    <xf numFmtId="0" fontId="16" fillId="5" borderId="13" xfId="0" applyFont="1" applyFill="1" applyBorder="1" applyAlignment="1" applyProtection="1">
      <alignment horizontal="left" vertical="center" wrapText="1" shrinkToFit="1"/>
      <protection locked="0"/>
    </xf>
    <xf numFmtId="0" fontId="16" fillId="5" borderId="58" xfId="0" applyFont="1" applyFill="1" applyBorder="1" applyAlignment="1" applyProtection="1">
      <alignment horizontal="left" vertical="center" wrapText="1" shrinkToFit="1"/>
      <protection locked="0"/>
    </xf>
    <xf numFmtId="0" fontId="16" fillId="5" borderId="28" xfId="2" applyFont="1" applyFill="1" applyBorder="1" applyAlignment="1" applyProtection="1">
      <alignment horizontal="left" vertical="center" wrapText="1"/>
      <protection locked="0"/>
    </xf>
    <xf numFmtId="0" fontId="16" fillId="5" borderId="13" xfId="2" applyFont="1" applyFill="1" applyBorder="1" applyAlignment="1" applyProtection="1">
      <alignment horizontal="left" vertical="center" wrapText="1"/>
      <protection locked="0"/>
    </xf>
    <xf numFmtId="0" fontId="16" fillId="5" borderId="58" xfId="2" applyFont="1" applyFill="1" applyBorder="1" applyAlignment="1" applyProtection="1">
      <alignment horizontal="left" vertical="center" wrapText="1"/>
      <protection locked="0"/>
    </xf>
    <xf numFmtId="0" fontId="16" fillId="18" borderId="192" xfId="0" applyFont="1" applyFill="1" applyBorder="1" applyAlignment="1">
      <alignment horizontal="left" vertical="center"/>
    </xf>
    <xf numFmtId="0" fontId="16" fillId="18" borderId="190" xfId="0" applyFont="1" applyFill="1" applyBorder="1" applyAlignment="1">
      <alignment horizontal="left" vertical="center"/>
    </xf>
    <xf numFmtId="0" fontId="16" fillId="15" borderId="28" xfId="0" applyFont="1" applyFill="1" applyBorder="1" applyAlignment="1" applyProtection="1">
      <alignment horizontal="center" vertical="center"/>
      <protection locked="0"/>
    </xf>
    <xf numFmtId="0" fontId="16" fillId="15" borderId="58" xfId="0" applyFont="1" applyFill="1" applyBorder="1" applyAlignment="1" applyProtection="1">
      <alignment horizontal="center" vertical="center"/>
      <protection locked="0"/>
    </xf>
    <xf numFmtId="0" fontId="16" fillId="2" borderId="206" xfId="0" applyFont="1" applyFill="1" applyBorder="1" applyAlignment="1">
      <alignment horizontal="center" vertical="center"/>
    </xf>
    <xf numFmtId="0" fontId="73" fillId="2" borderId="190" xfId="0" applyFont="1" applyFill="1" applyBorder="1" applyAlignment="1">
      <alignment horizontal="left" vertical="center" wrapText="1"/>
    </xf>
    <xf numFmtId="0" fontId="16" fillId="2" borderId="191" xfId="0" applyFont="1" applyFill="1" applyBorder="1" applyAlignment="1">
      <alignment horizontal="left" vertical="center" wrapText="1"/>
    </xf>
    <xf numFmtId="0" fontId="16" fillId="2" borderId="122" xfId="0" applyFont="1" applyFill="1" applyBorder="1" applyAlignment="1">
      <alignment horizontal="left" vertical="center" wrapText="1"/>
    </xf>
    <xf numFmtId="0" fontId="16" fillId="2" borderId="0" xfId="0" applyFont="1" applyFill="1" applyAlignment="1">
      <alignment horizontal="left" vertical="center" wrapText="1"/>
    </xf>
    <xf numFmtId="0" fontId="16" fillId="9" borderId="190" xfId="0" applyFont="1" applyFill="1" applyBorder="1" applyAlignment="1">
      <alignment horizontal="left" vertical="center"/>
    </xf>
    <xf numFmtId="0" fontId="16" fillId="9" borderId="201" xfId="0" applyFont="1" applyFill="1" applyBorder="1" applyAlignment="1">
      <alignment horizontal="left" vertical="center"/>
    </xf>
    <xf numFmtId="0" fontId="16" fillId="9" borderId="193" xfId="0" applyFont="1" applyFill="1" applyBorder="1" applyAlignment="1">
      <alignment horizontal="left" vertical="center"/>
    </xf>
    <xf numFmtId="0" fontId="16" fillId="9" borderId="66" xfId="0" applyFont="1" applyFill="1" applyBorder="1">
      <alignment vertical="center"/>
    </xf>
    <xf numFmtId="0" fontId="16" fillId="9" borderId="64" xfId="0" applyFont="1" applyFill="1" applyBorder="1">
      <alignment vertical="center"/>
    </xf>
    <xf numFmtId="0" fontId="16" fillId="9" borderId="69" xfId="0" applyFont="1" applyFill="1" applyBorder="1">
      <alignment vertical="center"/>
    </xf>
    <xf numFmtId="0" fontId="16" fillId="13" borderId="28" xfId="0" applyFont="1" applyFill="1" applyBorder="1" applyAlignment="1" applyProtection="1">
      <alignment horizontal="left" vertical="center" wrapText="1" shrinkToFit="1"/>
      <protection locked="0"/>
    </xf>
    <xf numFmtId="0" fontId="16" fillId="13" borderId="13" xfId="0" applyFont="1" applyFill="1" applyBorder="1" applyAlignment="1" applyProtection="1">
      <alignment horizontal="left" vertical="center" wrapText="1" shrinkToFit="1"/>
      <protection locked="0"/>
    </xf>
    <xf numFmtId="0" fontId="16" fillId="13" borderId="58" xfId="0" applyFont="1" applyFill="1" applyBorder="1" applyAlignment="1" applyProtection="1">
      <alignment horizontal="left" vertical="center" wrapText="1" shrinkToFit="1"/>
      <protection locked="0"/>
    </xf>
    <xf numFmtId="0" fontId="16" fillId="13" borderId="28" xfId="0" applyFont="1" applyFill="1" applyBorder="1" applyAlignment="1" applyProtection="1">
      <alignment horizontal="left" vertical="center" wrapText="1"/>
      <protection locked="0"/>
    </xf>
    <xf numFmtId="0" fontId="16" fillId="13" borderId="13" xfId="0" applyFont="1" applyFill="1" applyBorder="1" applyAlignment="1" applyProtection="1">
      <alignment horizontal="left" vertical="center" wrapText="1"/>
      <protection locked="0"/>
    </xf>
    <xf numFmtId="0" fontId="16" fillId="13" borderId="58" xfId="0" applyFont="1" applyFill="1" applyBorder="1" applyAlignment="1" applyProtection="1">
      <alignment horizontal="left" vertical="center" wrapText="1"/>
      <protection locked="0"/>
    </xf>
    <xf numFmtId="0" fontId="16" fillId="13" borderId="28" xfId="0" applyFont="1" applyFill="1" applyBorder="1" applyAlignment="1" applyProtection="1">
      <alignment vertical="center" wrapText="1"/>
      <protection locked="0"/>
    </xf>
    <xf numFmtId="0" fontId="16" fillId="13" borderId="13" xfId="0" applyFont="1" applyFill="1" applyBorder="1" applyAlignment="1" applyProtection="1">
      <alignment vertical="center" wrapText="1"/>
      <protection locked="0"/>
    </xf>
    <xf numFmtId="0" fontId="16" fillId="13" borderId="58" xfId="0" applyFont="1" applyFill="1" applyBorder="1" applyAlignment="1" applyProtection="1">
      <alignment vertical="center" wrapText="1"/>
      <protection locked="0"/>
    </xf>
    <xf numFmtId="0" fontId="16" fillId="5" borderId="68" xfId="0" applyFont="1" applyFill="1" applyBorder="1" applyAlignment="1" applyProtection="1">
      <alignment horizontal="left" vertical="center" wrapText="1" shrinkToFit="1"/>
      <protection locked="0"/>
    </xf>
    <xf numFmtId="0" fontId="16" fillId="5" borderId="71" xfId="0" applyFont="1" applyFill="1" applyBorder="1" applyAlignment="1" applyProtection="1">
      <alignment horizontal="left" vertical="center" wrapText="1" shrinkToFit="1"/>
      <protection locked="0"/>
    </xf>
    <xf numFmtId="0" fontId="16" fillId="5" borderId="60" xfId="0" applyFont="1" applyFill="1" applyBorder="1" applyAlignment="1" applyProtection="1">
      <alignment horizontal="left" vertical="center" wrapText="1" shrinkToFit="1"/>
      <protection locked="0"/>
    </xf>
    <xf numFmtId="182" fontId="16" fillId="15" borderId="28" xfId="0" applyNumberFormat="1" applyFont="1" applyFill="1" applyBorder="1" applyAlignment="1" applyProtection="1">
      <alignment horizontal="center" vertical="center"/>
      <protection locked="0"/>
    </xf>
    <xf numFmtId="182" fontId="16" fillId="15" borderId="13" xfId="0" applyNumberFormat="1" applyFont="1" applyFill="1" applyBorder="1" applyAlignment="1" applyProtection="1">
      <alignment horizontal="center" vertical="center"/>
      <protection locked="0"/>
    </xf>
    <xf numFmtId="182" fontId="16" fillId="15" borderId="58" xfId="0" applyNumberFormat="1" applyFont="1" applyFill="1" applyBorder="1" applyAlignment="1" applyProtection="1">
      <alignment horizontal="center" vertical="center"/>
      <protection locked="0"/>
    </xf>
    <xf numFmtId="0" fontId="16" fillId="2" borderId="192" xfId="0" applyFont="1" applyFill="1" applyBorder="1" applyAlignment="1">
      <alignment horizontal="center" vertical="center" wrapText="1"/>
    </xf>
    <xf numFmtId="0" fontId="16" fillId="2" borderId="6" xfId="0" applyFont="1" applyFill="1" applyBorder="1" applyAlignment="1">
      <alignment horizontal="left" vertical="center" wrapText="1"/>
    </xf>
    <xf numFmtId="0" fontId="16" fillId="2" borderId="4" xfId="0" applyFont="1" applyFill="1" applyBorder="1" applyAlignment="1">
      <alignment horizontal="left" vertical="center" wrapText="1"/>
    </xf>
    <xf numFmtId="0" fontId="16" fillId="2" borderId="10" xfId="0" applyFont="1" applyFill="1" applyBorder="1" applyAlignment="1">
      <alignment horizontal="left" vertical="center" wrapText="1"/>
    </xf>
    <xf numFmtId="0" fontId="16" fillId="2" borderId="8" xfId="0" applyFont="1" applyFill="1" applyBorder="1" applyAlignment="1">
      <alignment horizontal="center" vertical="center" wrapText="1"/>
    </xf>
    <xf numFmtId="0" fontId="16" fillId="2" borderId="5" xfId="0" applyFont="1" applyFill="1" applyBorder="1" applyAlignment="1">
      <alignment horizontal="center" vertical="center" wrapText="1"/>
    </xf>
    <xf numFmtId="0" fontId="16" fillId="5" borderId="28" xfId="0" applyFont="1" applyFill="1" applyBorder="1" applyAlignment="1" applyProtection="1">
      <alignment horizontal="left" vertical="center"/>
      <protection locked="0"/>
    </xf>
    <xf numFmtId="0" fontId="16" fillId="5" borderId="13" xfId="0" applyFont="1" applyFill="1" applyBorder="1" applyAlignment="1" applyProtection="1">
      <alignment horizontal="left" vertical="center"/>
      <protection locked="0"/>
    </xf>
    <xf numFmtId="0" fontId="16" fillId="5" borderId="58" xfId="0" applyFont="1" applyFill="1" applyBorder="1" applyAlignment="1" applyProtection="1">
      <alignment horizontal="left" vertical="center"/>
      <protection locked="0"/>
    </xf>
    <xf numFmtId="0" fontId="0" fillId="0" borderId="5" xfId="0" applyBorder="1" applyAlignment="1">
      <alignment horizontal="center" vertical="center" wrapText="1"/>
    </xf>
    <xf numFmtId="0" fontId="0" fillId="0" borderId="16" xfId="0" applyBorder="1" applyAlignment="1">
      <alignment horizontal="center" vertical="center" wrapText="1"/>
    </xf>
    <xf numFmtId="0" fontId="17" fillId="2" borderId="32" xfId="0" applyFont="1" applyFill="1" applyBorder="1" applyAlignment="1">
      <alignment horizontal="left" vertical="center" wrapText="1"/>
    </xf>
    <xf numFmtId="0" fontId="17" fillId="2" borderId="33" xfId="0" applyFont="1" applyFill="1" applyBorder="1" applyAlignment="1">
      <alignment horizontal="left" vertical="center" wrapText="1"/>
    </xf>
    <xf numFmtId="0" fontId="17" fillId="2" borderId="208" xfId="0" applyFont="1" applyFill="1" applyBorder="1" applyAlignment="1">
      <alignment horizontal="left" vertical="center" wrapText="1"/>
    </xf>
    <xf numFmtId="0" fontId="17" fillId="2" borderId="118" xfId="0" applyFont="1" applyFill="1" applyBorder="1" applyAlignment="1">
      <alignment horizontal="left" vertical="center" wrapText="1"/>
    </xf>
    <xf numFmtId="0" fontId="17" fillId="2" borderId="119" xfId="0" applyFont="1" applyFill="1" applyBorder="1" applyAlignment="1">
      <alignment horizontal="left" vertical="center" wrapText="1"/>
    </xf>
    <xf numFmtId="0" fontId="17" fillId="2" borderId="209" xfId="0" applyFont="1" applyFill="1" applyBorder="1" applyAlignment="1">
      <alignment horizontal="left" vertical="center" wrapText="1"/>
    </xf>
    <xf numFmtId="0" fontId="16" fillId="2" borderId="83" xfId="0" applyFont="1" applyFill="1" applyBorder="1" applyAlignment="1">
      <alignment horizontal="center" vertical="center" wrapText="1"/>
    </xf>
    <xf numFmtId="0" fontId="22" fillId="9" borderId="122" xfId="0" applyFont="1" applyFill="1" applyBorder="1" applyAlignment="1">
      <alignment horizontal="left" vertical="center" wrapText="1"/>
    </xf>
    <xf numFmtId="0" fontId="22" fillId="9" borderId="0" xfId="0" applyFont="1" applyFill="1" applyAlignment="1">
      <alignment horizontal="left" vertical="center" wrapText="1"/>
    </xf>
    <xf numFmtId="0" fontId="22" fillId="9" borderId="21" xfId="0" applyFont="1" applyFill="1" applyBorder="1" applyAlignment="1">
      <alignment horizontal="left" vertical="center" wrapText="1"/>
    </xf>
    <xf numFmtId="0" fontId="16" fillId="5" borderId="1" xfId="0" applyFont="1" applyFill="1" applyBorder="1" applyAlignment="1" applyProtection="1">
      <alignment horizontal="left" vertical="center" wrapText="1"/>
      <protection locked="0"/>
    </xf>
    <xf numFmtId="0" fontId="17" fillId="2" borderId="122" xfId="0" applyFont="1" applyFill="1" applyBorder="1" applyAlignment="1">
      <alignment horizontal="left" vertical="center" wrapText="1"/>
    </xf>
    <xf numFmtId="0" fontId="17" fillId="2" borderId="0" xfId="0" applyFont="1" applyFill="1" applyAlignment="1">
      <alignment horizontal="left" vertical="center" wrapText="1"/>
    </xf>
    <xf numFmtId="0" fontId="17" fillId="2" borderId="29" xfId="0" applyFont="1" applyFill="1" applyBorder="1" applyAlignment="1">
      <alignment horizontal="left" vertical="center" wrapText="1"/>
    </xf>
    <xf numFmtId="0" fontId="17" fillId="2" borderId="83" xfId="0" applyFont="1" applyFill="1" applyBorder="1" applyAlignment="1">
      <alignment horizontal="left" vertical="center" wrapText="1"/>
    </xf>
    <xf numFmtId="0" fontId="17" fillId="2" borderId="127" xfId="0" applyFont="1" applyFill="1" applyBorder="1" applyAlignment="1">
      <alignment horizontal="left" vertical="center" wrapText="1"/>
    </xf>
    <xf numFmtId="0" fontId="17" fillId="2" borderId="207" xfId="0" applyFont="1" applyFill="1" applyBorder="1" applyAlignment="1">
      <alignment horizontal="left" vertical="center" wrapText="1"/>
    </xf>
    <xf numFmtId="0" fontId="16" fillId="13" borderId="1" xfId="0" applyFont="1" applyFill="1" applyBorder="1" applyAlignment="1" applyProtection="1">
      <alignment horizontal="left" vertical="center" wrapText="1" shrinkToFit="1"/>
      <protection locked="0"/>
    </xf>
    <xf numFmtId="0" fontId="16" fillId="5" borderId="1" xfId="2" applyFont="1" applyFill="1" applyBorder="1" applyAlignment="1" applyProtection="1">
      <alignment horizontal="left" vertical="center" wrapText="1"/>
      <protection locked="0"/>
    </xf>
    <xf numFmtId="0" fontId="26" fillId="9" borderId="190" xfId="0" applyFont="1" applyFill="1" applyBorder="1" applyAlignment="1">
      <alignment horizontal="left" vertical="center" wrapText="1"/>
    </xf>
    <xf numFmtId="0" fontId="26" fillId="9" borderId="201" xfId="0" applyFont="1" applyFill="1" applyBorder="1" applyAlignment="1">
      <alignment horizontal="left" vertical="center" wrapText="1"/>
    </xf>
    <xf numFmtId="0" fontId="26" fillId="9" borderId="0" xfId="0" applyFont="1" applyFill="1" applyAlignment="1">
      <alignment horizontal="left" vertical="center" wrapText="1"/>
    </xf>
    <xf numFmtId="0" fontId="26" fillId="9" borderId="21" xfId="0" applyFont="1" applyFill="1" applyBorder="1" applyAlignment="1">
      <alignment horizontal="left" vertical="center" wrapText="1"/>
    </xf>
    <xf numFmtId="0" fontId="22" fillId="5" borderId="1" xfId="0" applyFont="1" applyFill="1" applyBorder="1" applyAlignment="1" applyProtection="1">
      <alignment horizontal="left" vertical="center" wrapText="1"/>
      <protection locked="0"/>
    </xf>
    <xf numFmtId="0" fontId="16" fillId="5" borderId="59" xfId="0" applyFont="1" applyFill="1" applyBorder="1" applyAlignment="1" applyProtection="1">
      <alignment horizontal="left" vertical="center"/>
      <protection locked="0"/>
    </xf>
    <xf numFmtId="0" fontId="16" fillId="0" borderId="206" xfId="0" applyFont="1" applyBorder="1" applyAlignment="1">
      <alignment horizontal="left" vertical="center"/>
    </xf>
    <xf numFmtId="0" fontId="16" fillId="0" borderId="122" xfId="0" applyFont="1" applyBorder="1" applyAlignment="1">
      <alignment horizontal="left" vertical="center"/>
    </xf>
    <xf numFmtId="0" fontId="16" fillId="14" borderId="28" xfId="0" applyFont="1" applyFill="1" applyBorder="1" applyAlignment="1" applyProtection="1">
      <alignment horizontal="left" vertical="top" wrapText="1"/>
      <protection locked="0"/>
    </xf>
    <xf numFmtId="0" fontId="16" fillId="14" borderId="13" xfId="0" applyFont="1" applyFill="1" applyBorder="1" applyAlignment="1" applyProtection="1">
      <alignment horizontal="left" vertical="top" wrapText="1"/>
      <protection locked="0"/>
    </xf>
    <xf numFmtId="0" fontId="16" fillId="14" borderId="58" xfId="0" applyFont="1" applyFill="1" applyBorder="1" applyAlignment="1" applyProtection="1">
      <alignment horizontal="left" vertical="top" wrapText="1"/>
      <protection locked="0"/>
    </xf>
    <xf numFmtId="0" fontId="0" fillId="0" borderId="0" xfId="0" applyAlignment="1">
      <alignment horizontal="left" vertical="top" wrapText="1"/>
    </xf>
    <xf numFmtId="0" fontId="0" fillId="0" borderId="21" xfId="0" applyBorder="1" applyAlignment="1">
      <alignment horizontal="left" vertical="top" wrapText="1"/>
    </xf>
    <xf numFmtId="0" fontId="0" fillId="0" borderId="127" xfId="0" applyBorder="1" applyAlignment="1">
      <alignment horizontal="left" vertical="top" wrapText="1"/>
    </xf>
    <xf numFmtId="0" fontId="0" fillId="0" borderId="128" xfId="0" applyBorder="1" applyAlignment="1">
      <alignment horizontal="left" vertical="top" wrapText="1"/>
    </xf>
    <xf numFmtId="0" fontId="16" fillId="0" borderId="113" xfId="0" applyFont="1" applyBorder="1" applyAlignment="1">
      <alignment horizontal="left" vertical="center"/>
    </xf>
    <xf numFmtId="0" fontId="16" fillId="0" borderId="141" xfId="0" applyFont="1" applyBorder="1" applyAlignment="1">
      <alignment horizontal="left" vertical="center"/>
    </xf>
    <xf numFmtId="0" fontId="16" fillId="0" borderId="43" xfId="0" applyFont="1" applyBorder="1" applyAlignment="1">
      <alignment horizontal="left" vertical="center"/>
    </xf>
    <xf numFmtId="0" fontId="16" fillId="0" borderId="83" xfId="0" applyFont="1" applyBorder="1" applyAlignment="1">
      <alignment horizontal="left" vertical="center"/>
    </xf>
    <xf numFmtId="0" fontId="18" fillId="0" borderId="0" xfId="0" applyFont="1" applyAlignment="1">
      <alignment horizontal="center" vertical="center"/>
    </xf>
    <xf numFmtId="179" fontId="0" fillId="0" borderId="118" xfId="0" applyNumberFormat="1" applyBorder="1" applyAlignment="1">
      <alignment horizontal="left" vertical="center" shrinkToFit="1"/>
    </xf>
    <xf numFmtId="179" fontId="0" fillId="0" borderId="119" xfId="0" applyNumberFormat="1" applyBorder="1" applyAlignment="1">
      <alignment horizontal="left" vertical="center" shrinkToFit="1"/>
    </xf>
    <xf numFmtId="179" fontId="0" fillId="0" borderId="114" xfId="0" applyNumberFormat="1" applyBorder="1" applyAlignment="1">
      <alignment horizontal="left" vertical="center" shrinkToFit="1"/>
    </xf>
    <xf numFmtId="0" fontId="27" fillId="0" borderId="190" xfId="0" applyFont="1" applyBorder="1" applyAlignment="1">
      <alignment horizontal="left" vertical="center" wrapText="1"/>
    </xf>
    <xf numFmtId="0" fontId="27" fillId="0" borderId="201" xfId="0" applyFont="1" applyBorder="1" applyAlignment="1">
      <alignment horizontal="left" vertical="center" wrapText="1"/>
    </xf>
    <xf numFmtId="0" fontId="27" fillId="0" borderId="191" xfId="0" applyFont="1" applyBorder="1" applyAlignment="1">
      <alignment horizontal="left" vertical="center" wrapText="1"/>
    </xf>
    <xf numFmtId="0" fontId="73" fillId="14" borderId="28" xfId="0" applyFont="1" applyFill="1" applyBorder="1" applyAlignment="1" applyProtection="1">
      <alignment horizontal="left" vertical="top" wrapText="1"/>
      <protection locked="0"/>
    </xf>
    <xf numFmtId="0" fontId="73" fillId="14" borderId="13" xfId="0" applyFont="1" applyFill="1" applyBorder="1" applyAlignment="1" applyProtection="1">
      <alignment horizontal="left" vertical="top"/>
      <protection locked="0"/>
    </xf>
    <xf numFmtId="0" fontId="73" fillId="14" borderId="58" xfId="0" applyFont="1" applyFill="1" applyBorder="1" applyAlignment="1" applyProtection="1">
      <alignment horizontal="left" vertical="top"/>
      <protection locked="0"/>
    </xf>
    <xf numFmtId="0" fontId="73" fillId="14" borderId="28" xfId="0" applyFont="1" applyFill="1" applyBorder="1" applyAlignment="1" applyProtection="1">
      <alignment horizontal="left" vertical="top"/>
      <protection locked="0"/>
    </xf>
    <xf numFmtId="0" fontId="16" fillId="18" borderId="1" xfId="0" applyFont="1" applyFill="1" applyBorder="1">
      <alignment vertical="center"/>
    </xf>
    <xf numFmtId="0" fontId="16" fillId="18" borderId="28" xfId="0" applyFont="1" applyFill="1" applyBorder="1" applyAlignment="1">
      <alignment horizontal="left" vertical="center" wrapText="1"/>
    </xf>
    <xf numFmtId="0" fontId="16" fillId="18" borderId="13" xfId="0" applyFont="1" applyFill="1" applyBorder="1" applyAlignment="1">
      <alignment horizontal="left" vertical="center" wrapText="1"/>
    </xf>
    <xf numFmtId="0" fontId="16" fillId="18" borderId="58" xfId="0" applyFont="1" applyFill="1" applyBorder="1" applyAlignment="1">
      <alignment horizontal="left" vertical="center" wrapText="1"/>
    </xf>
    <xf numFmtId="0" fontId="73" fillId="14" borderId="13" xfId="0" applyFont="1" applyFill="1" applyBorder="1" applyAlignment="1" applyProtection="1">
      <alignment horizontal="left" vertical="top" wrapText="1"/>
      <protection locked="0"/>
    </xf>
    <xf numFmtId="0" fontId="73" fillId="14" borderId="58" xfId="0" applyFont="1" applyFill="1" applyBorder="1" applyAlignment="1" applyProtection="1">
      <alignment horizontal="left" vertical="top" wrapText="1"/>
      <protection locked="0"/>
    </xf>
    <xf numFmtId="0" fontId="18" fillId="22" borderId="0" xfId="0" applyFont="1" applyFill="1" applyAlignment="1">
      <alignment horizontal="center" vertical="center" wrapText="1"/>
    </xf>
    <xf numFmtId="0" fontId="42" fillId="22" borderId="0" xfId="0" applyFont="1" applyFill="1" applyAlignment="1">
      <alignment horizontal="right" vertical="center" shrinkToFit="1"/>
    </xf>
    <xf numFmtId="0" fontId="16" fillId="27" borderId="1" xfId="0" applyFont="1" applyFill="1" applyBorder="1" applyAlignment="1" applyProtection="1">
      <alignment horizontal="center" vertical="center" wrapText="1"/>
      <protection locked="0"/>
    </xf>
    <xf numFmtId="0" fontId="16" fillId="0" borderId="78" xfId="0" applyFont="1" applyBorder="1" applyAlignment="1">
      <alignment horizontal="left" vertical="center" wrapText="1"/>
    </xf>
    <xf numFmtId="0" fontId="16" fillId="0" borderId="14" xfId="0" applyFont="1" applyBorder="1" applyAlignment="1">
      <alignment horizontal="left" vertical="center" wrapText="1"/>
    </xf>
    <xf numFmtId="0" fontId="41" fillId="22" borderId="0" xfId="0" applyFont="1" applyFill="1" applyAlignment="1">
      <alignment horizontal="left" vertical="top" wrapText="1"/>
    </xf>
    <xf numFmtId="0" fontId="16" fillId="23" borderId="1" xfId="0" applyFont="1" applyFill="1" applyBorder="1" applyAlignment="1">
      <alignment horizontal="center" vertical="center" wrapText="1"/>
    </xf>
    <xf numFmtId="0" fontId="16" fillId="22" borderId="1" xfId="0" applyFont="1" applyFill="1" applyBorder="1" applyAlignment="1">
      <alignment horizontal="center" vertical="center" wrapText="1"/>
    </xf>
    <xf numFmtId="0" fontId="16" fillId="22" borderId="0" xfId="0" applyFont="1" applyFill="1" applyAlignment="1">
      <alignment vertical="center" wrapText="1"/>
    </xf>
    <xf numFmtId="0" fontId="16" fillId="19" borderId="52" xfId="0" applyFont="1" applyFill="1" applyBorder="1" applyAlignment="1">
      <alignment horizontal="center" vertical="center" shrinkToFit="1"/>
    </xf>
    <xf numFmtId="0" fontId="16" fillId="19" borderId="0" xfId="0" applyFont="1" applyFill="1" applyAlignment="1">
      <alignment horizontal="center" vertical="center" shrinkToFit="1"/>
    </xf>
    <xf numFmtId="0" fontId="16" fillId="7" borderId="28" xfId="0" applyFont="1" applyFill="1" applyBorder="1" applyAlignment="1" applyProtection="1">
      <alignment horizontal="center" vertical="center"/>
      <protection locked="0"/>
    </xf>
    <xf numFmtId="0" fontId="16" fillId="7" borderId="13" xfId="0" applyFont="1" applyFill="1" applyBorder="1" applyAlignment="1" applyProtection="1">
      <alignment horizontal="center" vertical="center"/>
      <protection locked="0"/>
    </xf>
    <xf numFmtId="0" fontId="16" fillId="7" borderId="58" xfId="0" applyFont="1" applyFill="1" applyBorder="1" applyAlignment="1" applyProtection="1">
      <alignment horizontal="center" vertical="center"/>
      <protection locked="0"/>
    </xf>
    <xf numFmtId="0" fontId="16" fillId="19" borderId="172" xfId="0" applyFont="1" applyFill="1" applyBorder="1" applyAlignment="1">
      <alignment horizontal="center" vertical="center" shrinkToFit="1"/>
    </xf>
    <xf numFmtId="0" fontId="16" fillId="19" borderId="201" xfId="0" applyFont="1" applyFill="1" applyBorder="1" applyAlignment="1">
      <alignment horizontal="center" vertical="center" shrinkToFit="1"/>
    </xf>
    <xf numFmtId="0" fontId="16" fillId="18" borderId="190" xfId="0" applyFont="1" applyFill="1" applyBorder="1" applyAlignment="1">
      <alignment horizontal="left" vertical="center" wrapText="1"/>
    </xf>
    <xf numFmtId="0" fontId="16" fillId="18" borderId="201" xfId="0" applyFont="1" applyFill="1" applyBorder="1" applyAlignment="1">
      <alignment horizontal="left" vertical="center" wrapText="1"/>
    </xf>
    <xf numFmtId="0" fontId="16" fillId="18" borderId="194" xfId="0" applyFont="1" applyFill="1" applyBorder="1" applyAlignment="1">
      <alignment horizontal="left" vertical="center" wrapText="1"/>
    </xf>
    <xf numFmtId="0" fontId="16" fillId="14" borderId="190" xfId="0" applyFont="1" applyFill="1" applyBorder="1" applyAlignment="1" applyProtection="1">
      <alignment horizontal="left" vertical="top" wrapText="1"/>
      <protection locked="0"/>
    </xf>
    <xf numFmtId="0" fontId="16" fillId="14" borderId="201" xfId="0" applyFont="1" applyFill="1" applyBorder="1" applyAlignment="1" applyProtection="1">
      <alignment horizontal="left" vertical="top"/>
      <protection locked="0"/>
    </xf>
    <xf numFmtId="0" fontId="16" fillId="14" borderId="191" xfId="0" applyFont="1" applyFill="1" applyBorder="1" applyAlignment="1" applyProtection="1">
      <alignment horizontal="left" vertical="top"/>
      <protection locked="0"/>
    </xf>
    <xf numFmtId="0" fontId="16" fillId="14" borderId="122" xfId="0" applyFont="1" applyFill="1" applyBorder="1" applyAlignment="1" applyProtection="1">
      <alignment horizontal="left" vertical="top"/>
      <protection locked="0"/>
    </xf>
    <xf numFmtId="0" fontId="16" fillId="14" borderId="0" xfId="0" applyFont="1" applyFill="1" applyAlignment="1" applyProtection="1">
      <alignment horizontal="left" vertical="top"/>
      <protection locked="0"/>
    </xf>
    <xf numFmtId="0" fontId="16" fillId="14" borderId="21" xfId="0" applyFont="1" applyFill="1" applyBorder="1" applyAlignment="1" applyProtection="1">
      <alignment horizontal="left" vertical="top"/>
      <protection locked="0"/>
    </xf>
    <xf numFmtId="0" fontId="16" fillId="14" borderId="83" xfId="0" applyFont="1" applyFill="1" applyBorder="1" applyAlignment="1" applyProtection="1">
      <alignment horizontal="left" vertical="top"/>
      <protection locked="0"/>
    </xf>
    <xf numFmtId="0" fontId="16" fillId="14" borderId="127" xfId="0" applyFont="1" applyFill="1" applyBorder="1" applyAlignment="1" applyProtection="1">
      <alignment horizontal="left" vertical="top"/>
      <protection locked="0"/>
    </xf>
    <xf numFmtId="0" fontId="16" fillId="14" borderId="128" xfId="0" applyFont="1" applyFill="1" applyBorder="1" applyAlignment="1" applyProtection="1">
      <alignment horizontal="left" vertical="top"/>
      <protection locked="0"/>
    </xf>
    <xf numFmtId="0" fontId="16" fillId="2" borderId="190" xfId="0" applyFont="1" applyFill="1" applyBorder="1" applyAlignment="1">
      <alignment horizontal="center" vertical="center"/>
    </xf>
    <xf numFmtId="0" fontId="16" fillId="2" borderId="83" xfId="0" applyFont="1" applyFill="1" applyBorder="1" applyAlignment="1">
      <alignment horizontal="center" vertical="center"/>
    </xf>
    <xf numFmtId="0" fontId="34" fillId="14" borderId="28" xfId="9" applyFill="1" applyBorder="1" applyAlignment="1" applyProtection="1">
      <alignment horizontal="left" vertical="top" shrinkToFit="1"/>
      <protection locked="0"/>
    </xf>
    <xf numFmtId="0" fontId="34" fillId="14" borderId="13" xfId="9" applyFill="1" applyBorder="1" applyAlignment="1" applyProtection="1">
      <alignment horizontal="left" vertical="top" shrinkToFit="1"/>
      <protection locked="0"/>
    </xf>
    <xf numFmtId="0" fontId="34" fillId="14" borderId="58" xfId="9" applyFill="1" applyBorder="1" applyAlignment="1" applyProtection="1">
      <alignment horizontal="left" vertical="top" shrinkToFit="1"/>
      <protection locked="0"/>
    </xf>
    <xf numFmtId="0" fontId="45" fillId="14" borderId="28" xfId="9" applyFont="1" applyFill="1" applyBorder="1" applyAlignment="1" applyProtection="1">
      <alignment horizontal="left" vertical="top" wrapText="1" shrinkToFit="1"/>
      <protection locked="0"/>
    </xf>
    <xf numFmtId="0" fontId="45" fillId="14" borderId="13" xfId="9" applyFont="1" applyFill="1" applyBorder="1" applyAlignment="1" applyProtection="1">
      <alignment horizontal="left" vertical="top" shrinkToFit="1"/>
      <protection locked="0"/>
    </xf>
    <xf numFmtId="0" fontId="45" fillId="14" borderId="58" xfId="9" applyFont="1" applyFill="1" applyBorder="1" applyAlignment="1" applyProtection="1">
      <alignment horizontal="left" vertical="top" shrinkToFit="1"/>
      <protection locked="0"/>
    </xf>
    <xf numFmtId="0" fontId="16" fillId="2" borderId="117" xfId="0" applyFont="1" applyFill="1" applyBorder="1" applyAlignment="1">
      <alignment horizontal="center" vertical="center"/>
    </xf>
    <xf numFmtId="0" fontId="16" fillId="2" borderId="118" xfId="0" applyFont="1" applyFill="1" applyBorder="1" applyAlignment="1">
      <alignment horizontal="center" vertical="center"/>
    </xf>
    <xf numFmtId="0" fontId="45" fillId="14" borderId="28" xfId="9" applyFont="1" applyFill="1" applyBorder="1" applyAlignment="1" applyProtection="1">
      <alignment horizontal="left" vertical="top" shrinkToFit="1"/>
      <protection locked="0"/>
    </xf>
    <xf numFmtId="0" fontId="0" fillId="9" borderId="71" xfId="0" applyFill="1" applyBorder="1" applyAlignment="1">
      <alignment horizontal="left" vertical="center"/>
    </xf>
    <xf numFmtId="0" fontId="0" fillId="9" borderId="102" xfId="0" applyFill="1" applyBorder="1" applyAlignment="1">
      <alignment horizontal="left" vertical="center"/>
    </xf>
    <xf numFmtId="0" fontId="22" fillId="14" borderId="28" xfId="0" applyFont="1" applyFill="1" applyBorder="1" applyAlignment="1" applyProtection="1">
      <alignment horizontal="left" vertical="center"/>
      <protection locked="0"/>
    </xf>
    <xf numFmtId="0" fontId="22" fillId="14" borderId="13" xfId="0" applyFont="1" applyFill="1" applyBorder="1" applyAlignment="1" applyProtection="1">
      <alignment horizontal="left" vertical="center"/>
      <protection locked="0"/>
    </xf>
    <xf numFmtId="0" fontId="22" fillId="18" borderId="28" xfId="0" applyFont="1" applyFill="1" applyBorder="1" applyAlignment="1">
      <alignment horizontal="left" vertical="center"/>
    </xf>
    <xf numFmtId="0" fontId="22" fillId="18" borderId="58" xfId="0" applyFont="1" applyFill="1" applyBorder="1" applyAlignment="1">
      <alignment horizontal="left" vertical="center"/>
    </xf>
    <xf numFmtId="0" fontId="22" fillId="18" borderId="66" xfId="0" applyFont="1" applyFill="1" applyBorder="1" applyAlignment="1">
      <alignment horizontal="center" vertical="center"/>
    </xf>
    <xf numFmtId="0" fontId="22" fillId="18" borderId="67" xfId="0" applyFont="1" applyFill="1" applyBorder="1" applyAlignment="1">
      <alignment horizontal="center" vertical="center"/>
    </xf>
    <xf numFmtId="0" fontId="39" fillId="9" borderId="0" xfId="0" applyFont="1" applyFill="1" applyAlignment="1">
      <alignment horizontal="left" vertical="top" wrapText="1"/>
    </xf>
    <xf numFmtId="0" fontId="52" fillId="10" borderId="0" xfId="0" applyFont="1" applyFill="1" applyAlignment="1">
      <alignment horizontal="center" vertical="center"/>
    </xf>
    <xf numFmtId="0" fontId="9" fillId="10" borderId="0" xfId="0" applyFont="1" applyFill="1" applyAlignment="1">
      <alignment horizontal="left" vertical="center" wrapText="1"/>
    </xf>
    <xf numFmtId="0" fontId="22" fillId="19" borderId="0" xfId="0" applyFont="1" applyFill="1" applyAlignment="1">
      <alignment horizontal="left" vertical="center" wrapText="1"/>
    </xf>
    <xf numFmtId="179" fontId="9" fillId="10" borderId="118" xfId="0" applyNumberFormat="1" applyFont="1" applyFill="1" applyBorder="1" applyAlignment="1">
      <alignment horizontal="center" vertical="center" shrinkToFit="1"/>
    </xf>
    <xf numFmtId="179" fontId="9" fillId="10" borderId="119" xfId="0" applyNumberFormat="1" applyFont="1" applyFill="1" applyBorder="1" applyAlignment="1">
      <alignment horizontal="center" vertical="center" shrinkToFit="1"/>
    </xf>
    <xf numFmtId="179" fontId="9" fillId="10" borderId="114" xfId="0" applyNumberFormat="1" applyFont="1" applyFill="1" applyBorder="1" applyAlignment="1">
      <alignment horizontal="center" vertical="center" shrinkToFit="1"/>
    </xf>
    <xf numFmtId="0" fontId="0" fillId="10" borderId="0" xfId="0" applyFill="1" applyAlignment="1">
      <alignment horizontal="left" vertical="center" wrapText="1"/>
    </xf>
    <xf numFmtId="0" fontId="0" fillId="0" borderId="0" xfId="0" applyAlignment="1">
      <alignment horizontal="left" vertical="center" wrapText="1"/>
    </xf>
    <xf numFmtId="0" fontId="18" fillId="9" borderId="0" xfId="3" applyFont="1" applyFill="1" applyAlignment="1">
      <alignment horizontal="center" vertical="center" wrapText="1"/>
    </xf>
    <xf numFmtId="49" fontId="16" fillId="5" borderId="28" xfId="0" applyNumberFormat="1" applyFont="1" applyFill="1" applyBorder="1" applyAlignment="1" applyProtection="1">
      <alignment horizontal="left" vertical="center"/>
      <protection locked="0"/>
    </xf>
    <xf numFmtId="49" fontId="16" fillId="5" borderId="13" xfId="0" applyNumberFormat="1" applyFont="1" applyFill="1" applyBorder="1" applyAlignment="1" applyProtection="1">
      <alignment horizontal="left" vertical="center"/>
      <protection locked="0"/>
    </xf>
    <xf numFmtId="49" fontId="16" fillId="5" borderId="58" xfId="0" applyNumberFormat="1" applyFont="1" applyFill="1" applyBorder="1" applyAlignment="1" applyProtection="1">
      <alignment horizontal="left" vertical="center"/>
      <protection locked="0"/>
    </xf>
    <xf numFmtId="0" fontId="0" fillId="2" borderId="122" xfId="0" applyFill="1" applyBorder="1" applyAlignment="1">
      <alignment horizontal="center" vertical="center" wrapText="1"/>
    </xf>
    <xf numFmtId="0" fontId="0" fillId="0" borderId="61" xfId="0" applyBorder="1" applyAlignment="1">
      <alignment horizontal="center" vertical="center" wrapText="1"/>
    </xf>
    <xf numFmtId="0" fontId="0" fillId="2" borderId="83" xfId="0" applyFill="1" applyBorder="1" applyAlignment="1">
      <alignment horizontal="center" vertical="center" wrapText="1"/>
    </xf>
    <xf numFmtId="0" fontId="0" fillId="0" borderId="96" xfId="0" applyBorder="1" applyAlignment="1">
      <alignment horizontal="center" vertical="center" wrapText="1"/>
    </xf>
    <xf numFmtId="0" fontId="16" fillId="9" borderId="0" xfId="0" applyFont="1" applyFill="1" applyAlignment="1">
      <alignment horizontal="left" vertical="center"/>
    </xf>
    <xf numFmtId="179" fontId="10" fillId="9" borderId="119" xfId="0" applyNumberFormat="1" applyFont="1" applyFill="1" applyBorder="1" applyAlignment="1">
      <alignment horizontal="left" vertical="center" shrinkToFit="1"/>
    </xf>
    <xf numFmtId="0" fontId="24" fillId="2" borderId="122" xfId="0" applyFont="1" applyFill="1" applyBorder="1" applyAlignment="1">
      <alignment horizontal="left" vertical="center" wrapText="1"/>
    </xf>
    <xf numFmtId="0" fontId="0" fillId="0" borderId="61" xfId="0" applyBorder="1" applyAlignment="1">
      <alignment horizontal="left" vertical="center" wrapText="1"/>
    </xf>
    <xf numFmtId="0" fontId="17" fillId="0" borderId="0" xfId="0" applyFont="1" applyAlignment="1">
      <alignment horizontal="left" vertical="center" wrapText="1"/>
    </xf>
    <xf numFmtId="0" fontId="9" fillId="9" borderId="118" xfId="0" applyFont="1" applyFill="1" applyBorder="1" applyAlignment="1">
      <alignment horizontal="center" vertical="center" wrapText="1"/>
    </xf>
    <xf numFmtId="0" fontId="9" fillId="9" borderId="119" xfId="0" applyFont="1" applyFill="1" applyBorder="1" applyAlignment="1">
      <alignment horizontal="center" vertical="center" wrapText="1"/>
    </xf>
    <xf numFmtId="0" fontId="9" fillId="2" borderId="190" xfId="0" applyFont="1" applyFill="1" applyBorder="1" applyAlignment="1">
      <alignment horizontal="center" vertical="center" wrapText="1"/>
    </xf>
    <xf numFmtId="0" fontId="9" fillId="2" borderId="191" xfId="0" applyFont="1" applyFill="1" applyBorder="1" applyAlignment="1">
      <alignment horizontal="center" vertical="center" wrapText="1"/>
    </xf>
    <xf numFmtId="0" fontId="0" fillId="9" borderId="118" xfId="0" applyFill="1" applyBorder="1" applyAlignment="1">
      <alignment horizontal="center" vertical="center"/>
    </xf>
    <xf numFmtId="0" fontId="0" fillId="9" borderId="114" xfId="0" applyFill="1" applyBorder="1" applyAlignment="1">
      <alignment horizontal="center" vertical="center"/>
    </xf>
    <xf numFmtId="0" fontId="71" fillId="0" borderId="127" xfId="0" applyFont="1" applyBorder="1" applyAlignment="1">
      <alignment horizontal="left" wrapText="1"/>
    </xf>
    <xf numFmtId="0" fontId="71" fillId="0" borderId="0" xfId="0" applyFont="1" applyAlignment="1">
      <alignment horizontal="left" wrapText="1"/>
    </xf>
    <xf numFmtId="0" fontId="58" fillId="2" borderId="118" xfId="0" applyFont="1" applyFill="1" applyBorder="1" applyAlignment="1">
      <alignment horizontal="center" vertical="center" wrapText="1"/>
    </xf>
    <xf numFmtId="0" fontId="58" fillId="2" borderId="114" xfId="0" applyFont="1" applyFill="1" applyBorder="1" applyAlignment="1">
      <alignment horizontal="center" vertical="center" wrapText="1"/>
    </xf>
    <xf numFmtId="0" fontId="0" fillId="18" borderId="190" xfId="0" applyFill="1" applyBorder="1" applyAlignment="1">
      <alignment horizontal="left" vertical="center"/>
    </xf>
    <xf numFmtId="0" fontId="0" fillId="18" borderId="201" xfId="0" applyFill="1" applyBorder="1" applyAlignment="1">
      <alignment horizontal="left" vertical="center"/>
    </xf>
    <xf numFmtId="0" fontId="0" fillId="18" borderId="191" xfId="0" applyFill="1" applyBorder="1" applyAlignment="1">
      <alignment horizontal="left" vertical="center"/>
    </xf>
    <xf numFmtId="0" fontId="0" fillId="14" borderId="68" xfId="0" applyFill="1" applyBorder="1" applyAlignment="1" applyProtection="1">
      <alignment horizontal="left" vertical="center"/>
      <protection locked="0"/>
    </xf>
    <xf numFmtId="0" fontId="0" fillId="14" borderId="71" xfId="0" applyFill="1" applyBorder="1" applyAlignment="1" applyProtection="1">
      <alignment horizontal="left" vertical="center"/>
      <protection locked="0"/>
    </xf>
    <xf numFmtId="0" fontId="0" fillId="14" borderId="60" xfId="0" applyFill="1" applyBorder="1" applyAlignment="1" applyProtection="1">
      <alignment horizontal="left" vertical="center"/>
      <protection locked="0"/>
    </xf>
    <xf numFmtId="0" fontId="0" fillId="14" borderId="52" xfId="0" applyFill="1" applyBorder="1" applyAlignment="1" applyProtection="1">
      <alignment horizontal="left" vertical="center"/>
      <protection locked="0"/>
    </xf>
    <xf numFmtId="0" fontId="0" fillId="14" borderId="0" xfId="0" applyFill="1" applyAlignment="1" applyProtection="1">
      <alignment horizontal="left" vertical="center"/>
      <protection locked="0"/>
    </xf>
    <xf numFmtId="0" fontId="0" fillId="14" borderId="61" xfId="0" applyFill="1" applyBorder="1" applyAlignment="1" applyProtection="1">
      <alignment horizontal="left" vertical="center"/>
      <protection locked="0"/>
    </xf>
    <xf numFmtId="0" fontId="0" fillId="14" borderId="55" xfId="0" applyFill="1" applyBorder="1" applyAlignment="1" applyProtection="1">
      <alignment horizontal="left" vertical="center"/>
      <protection locked="0"/>
    </xf>
    <xf numFmtId="0" fontId="0" fillId="14" borderId="14" xfId="0" applyFill="1" applyBorder="1" applyAlignment="1" applyProtection="1">
      <alignment horizontal="left" vertical="center"/>
      <protection locked="0"/>
    </xf>
    <xf numFmtId="0" fontId="0" fillId="14" borderId="59" xfId="0" applyFill="1" applyBorder="1" applyAlignment="1" applyProtection="1">
      <alignment horizontal="left" vertical="center"/>
      <protection locked="0"/>
    </xf>
    <xf numFmtId="179" fontId="10" fillId="9" borderId="118" xfId="0" applyNumberFormat="1" applyFont="1" applyFill="1" applyBorder="1" applyAlignment="1">
      <alignment horizontal="left" vertical="center" wrapText="1"/>
    </xf>
    <xf numFmtId="179" fontId="10" fillId="9" borderId="119" xfId="0" applyNumberFormat="1" applyFont="1" applyFill="1" applyBorder="1" applyAlignment="1">
      <alignment horizontal="left" vertical="center" wrapText="1"/>
    </xf>
    <xf numFmtId="179" fontId="10" fillId="9" borderId="114" xfId="0" applyNumberFormat="1" applyFont="1" applyFill="1" applyBorder="1" applyAlignment="1">
      <alignment horizontal="left" vertical="center" wrapText="1"/>
    </xf>
    <xf numFmtId="0" fontId="13" fillId="9" borderId="0" xfId="0" applyFont="1" applyFill="1" applyAlignment="1">
      <alignment horizontal="left" wrapText="1"/>
    </xf>
    <xf numFmtId="0" fontId="0" fillId="4" borderId="28" xfId="0" applyFill="1" applyBorder="1" applyAlignment="1" applyProtection="1">
      <alignment horizontal="center" vertical="center" shrinkToFit="1"/>
      <protection locked="0"/>
    </xf>
    <xf numFmtId="0" fontId="0" fillId="4" borderId="58" xfId="0" applyFill="1" applyBorder="1" applyAlignment="1" applyProtection="1">
      <alignment horizontal="center" vertical="center" shrinkToFit="1"/>
      <protection locked="0"/>
    </xf>
    <xf numFmtId="0" fontId="0" fillId="0" borderId="66" xfId="0" applyBorder="1" applyAlignment="1">
      <alignment horizontal="center" vertical="center" shrinkToFit="1"/>
    </xf>
    <xf numFmtId="0" fontId="0" fillId="0" borderId="67" xfId="0" applyBorder="1" applyAlignment="1">
      <alignment horizontal="center" vertical="center" shrinkToFit="1"/>
    </xf>
    <xf numFmtId="0" fontId="0" fillId="15" borderId="28" xfId="0" applyFill="1" applyBorder="1" applyAlignment="1" applyProtection="1">
      <alignment horizontal="center" vertical="center" shrinkToFit="1"/>
      <protection locked="0"/>
    </xf>
    <xf numFmtId="0" fontId="0" fillId="15" borderId="58" xfId="0" applyFill="1" applyBorder="1" applyAlignment="1" applyProtection="1">
      <alignment horizontal="center" vertical="center" shrinkToFit="1"/>
      <protection locked="0"/>
    </xf>
    <xf numFmtId="0" fontId="0" fillId="0" borderId="118" xfId="0" applyBorder="1" applyAlignment="1">
      <alignment horizontal="center" vertical="center" shrinkToFit="1"/>
    </xf>
    <xf numFmtId="0" fontId="0" fillId="0" borderId="114" xfId="0" applyBorder="1" applyAlignment="1">
      <alignment horizontal="center" vertical="center" shrinkToFit="1"/>
    </xf>
    <xf numFmtId="0" fontId="1" fillId="33" borderId="28" xfId="19" applyFont="1" applyFill="1" applyBorder="1" applyAlignment="1" applyProtection="1">
      <alignment horizontal="center" vertical="center" wrapText="1"/>
      <protection locked="0"/>
    </xf>
    <xf numFmtId="0" fontId="34" fillId="33" borderId="58" xfId="19" applyFont="1" applyFill="1" applyBorder="1" applyAlignment="1" applyProtection="1">
      <alignment horizontal="center" vertical="center" wrapText="1"/>
      <protection locked="0"/>
    </xf>
    <xf numFmtId="0" fontId="4" fillId="33" borderId="28" xfId="19" applyFont="1" applyFill="1" applyBorder="1" applyAlignment="1" applyProtection="1">
      <alignment horizontal="center" vertical="center" wrapText="1"/>
      <protection locked="0"/>
    </xf>
    <xf numFmtId="0" fontId="16" fillId="9" borderId="52" xfId="0" applyFont="1" applyFill="1" applyBorder="1" applyAlignment="1">
      <alignment horizontal="left" vertical="center" wrapText="1"/>
    </xf>
    <xf numFmtId="0" fontId="16" fillId="9" borderId="0" xfId="0" applyFont="1" applyFill="1" applyAlignment="1">
      <alignment horizontal="left" vertical="center" wrapText="1"/>
    </xf>
    <xf numFmtId="0" fontId="54" fillId="14" borderId="28" xfId="0" applyFont="1" applyFill="1" applyBorder="1" applyAlignment="1" applyProtection="1">
      <alignment horizontal="center" vertical="center" wrapText="1"/>
      <protection locked="0"/>
    </xf>
    <xf numFmtId="0" fontId="54" fillId="14" borderId="58" xfId="0" applyFont="1" applyFill="1" applyBorder="1" applyAlignment="1" applyProtection="1">
      <alignment horizontal="center" vertical="center" wrapText="1"/>
      <protection locked="0"/>
    </xf>
    <xf numFmtId="0" fontId="16" fillId="9" borderId="61" xfId="0" applyFont="1" applyFill="1" applyBorder="1" applyAlignment="1">
      <alignment horizontal="left" vertical="center"/>
    </xf>
    <xf numFmtId="0" fontId="54" fillId="19" borderId="13" xfId="0" applyFont="1" applyFill="1" applyBorder="1" applyAlignment="1">
      <alignment horizontal="center" vertical="center" wrapText="1"/>
    </xf>
    <xf numFmtId="0" fontId="41" fillId="9" borderId="0" xfId="0" applyFont="1" applyFill="1" applyAlignment="1">
      <alignment horizontal="left" vertical="top" wrapText="1"/>
    </xf>
    <xf numFmtId="0" fontId="16" fillId="2" borderId="127" xfId="0" applyFont="1" applyFill="1" applyBorder="1" applyAlignment="1">
      <alignment horizontal="center" vertical="center"/>
    </xf>
    <xf numFmtId="0" fontId="16" fillId="2" borderId="128" xfId="0" applyFont="1" applyFill="1" applyBorder="1" applyAlignment="1">
      <alignment horizontal="center" vertical="center"/>
    </xf>
    <xf numFmtId="0" fontId="16" fillId="2" borderId="117" xfId="0" applyFont="1" applyFill="1" applyBorder="1" applyAlignment="1">
      <alignment horizontal="center" vertical="center" shrinkToFit="1"/>
    </xf>
    <xf numFmtId="0" fontId="16" fillId="9" borderId="118" xfId="0" applyFont="1" applyFill="1" applyBorder="1" applyAlignment="1">
      <alignment horizontal="left" vertical="center" wrapText="1"/>
    </xf>
    <xf numFmtId="0" fontId="16" fillId="9" borderId="119" xfId="0" applyFont="1" applyFill="1" applyBorder="1" applyAlignment="1">
      <alignment horizontal="left" vertical="center" wrapText="1"/>
    </xf>
    <xf numFmtId="0" fontId="16" fillId="9" borderId="114" xfId="0" applyFont="1" applyFill="1" applyBorder="1" applyAlignment="1">
      <alignment horizontal="left" vertical="center" wrapText="1"/>
    </xf>
    <xf numFmtId="0" fontId="16" fillId="9" borderId="66" xfId="0" applyFont="1" applyFill="1" applyBorder="1" applyAlignment="1">
      <alignment horizontal="left" vertical="center" wrapText="1"/>
    </xf>
    <xf numFmtId="0" fontId="16" fillId="9" borderId="64" xfId="0" applyFont="1" applyFill="1" applyBorder="1" applyAlignment="1">
      <alignment horizontal="left" vertical="center" wrapText="1"/>
    </xf>
    <xf numFmtId="0" fontId="16" fillId="9" borderId="67" xfId="0" applyFont="1" applyFill="1" applyBorder="1" applyAlignment="1">
      <alignment horizontal="left" vertical="center" wrapText="1"/>
    </xf>
    <xf numFmtId="0" fontId="27" fillId="9" borderId="0" xfId="0" applyFont="1" applyFill="1" applyAlignment="1">
      <alignment horizontal="left" vertical="center" wrapText="1"/>
    </xf>
    <xf numFmtId="0" fontId="16" fillId="5" borderId="68" xfId="0" applyFont="1" applyFill="1" applyBorder="1" applyAlignment="1" applyProtection="1">
      <alignment horizontal="left" vertical="center" wrapText="1"/>
      <protection locked="0"/>
    </xf>
    <xf numFmtId="0" fontId="16" fillId="5" borderId="71" xfId="0" applyFont="1" applyFill="1" applyBorder="1" applyAlignment="1" applyProtection="1">
      <alignment horizontal="left" vertical="center" wrapText="1"/>
      <protection locked="0"/>
    </xf>
    <xf numFmtId="0" fontId="16" fillId="5" borderId="60" xfId="0" applyFont="1" applyFill="1" applyBorder="1" applyAlignment="1" applyProtection="1">
      <alignment horizontal="left" vertical="center" wrapText="1"/>
      <protection locked="0"/>
    </xf>
    <xf numFmtId="0" fontId="16" fillId="5" borderId="52" xfId="0" applyFont="1" applyFill="1" applyBorder="1" applyAlignment="1" applyProtection="1">
      <alignment horizontal="left" vertical="center" wrapText="1"/>
      <protection locked="0"/>
    </xf>
    <xf numFmtId="0" fontId="16" fillId="5" borderId="0" xfId="0" applyFont="1" applyFill="1" applyAlignment="1" applyProtection="1">
      <alignment horizontal="left" vertical="center" wrapText="1"/>
      <protection locked="0"/>
    </xf>
    <xf numFmtId="0" fontId="16" fillId="5" borderId="61" xfId="0" applyFont="1" applyFill="1" applyBorder="1" applyAlignment="1" applyProtection="1">
      <alignment horizontal="left" vertical="center" wrapText="1"/>
      <protection locked="0"/>
    </xf>
    <xf numFmtId="0" fontId="16" fillId="5" borderId="55" xfId="0" applyFont="1" applyFill="1" applyBorder="1" applyAlignment="1" applyProtection="1">
      <alignment horizontal="left" vertical="center" wrapText="1"/>
      <protection locked="0"/>
    </xf>
    <xf numFmtId="0" fontId="16" fillId="5" borderId="14" xfId="0" applyFont="1" applyFill="1" applyBorder="1" applyAlignment="1" applyProtection="1">
      <alignment horizontal="left" vertical="center" wrapText="1"/>
      <protection locked="0"/>
    </xf>
    <xf numFmtId="0" fontId="16" fillId="5" borderId="59" xfId="0" applyFont="1" applyFill="1" applyBorder="1" applyAlignment="1" applyProtection="1">
      <alignment horizontal="left" vertical="center" wrapText="1"/>
      <protection locked="0"/>
    </xf>
    <xf numFmtId="0" fontId="10" fillId="2" borderId="66" xfId="0" applyFont="1" applyFill="1" applyBorder="1" applyAlignment="1">
      <alignment horizontal="left" vertical="center" wrapText="1"/>
    </xf>
    <xf numFmtId="0" fontId="10" fillId="2" borderId="64" xfId="0" applyFont="1" applyFill="1" applyBorder="1" applyAlignment="1">
      <alignment horizontal="left" vertical="center" wrapText="1"/>
    </xf>
    <xf numFmtId="0" fontId="10" fillId="2" borderId="14" xfId="0" applyFont="1" applyFill="1" applyBorder="1" applyAlignment="1">
      <alignment horizontal="left" vertical="center" wrapText="1"/>
    </xf>
    <xf numFmtId="0" fontId="0" fillId="9" borderId="119" xfId="0" applyFill="1" applyBorder="1" applyAlignment="1">
      <alignment horizontal="left" vertical="center"/>
    </xf>
    <xf numFmtId="0" fontId="0" fillId="9" borderId="0" xfId="0" applyFill="1" applyAlignment="1">
      <alignment horizontal="left" vertical="center"/>
    </xf>
    <xf numFmtId="0" fontId="24" fillId="2" borderId="196" xfId="0" applyFont="1" applyFill="1" applyBorder="1" applyAlignment="1">
      <alignment horizontal="left" vertical="center"/>
    </xf>
    <xf numFmtId="0" fontId="24" fillId="2" borderId="98" xfId="0" applyFont="1" applyFill="1" applyBorder="1" applyAlignment="1">
      <alignment horizontal="left" vertical="center"/>
    </xf>
    <xf numFmtId="0" fontId="24" fillId="2" borderId="71" xfId="0" applyFont="1" applyFill="1" applyBorder="1" applyAlignment="1">
      <alignment horizontal="left" vertical="center"/>
    </xf>
    <xf numFmtId="0" fontId="24" fillId="2" borderId="196" xfId="0" applyFont="1" applyFill="1" applyBorder="1" applyAlignment="1">
      <alignment horizontal="left" vertical="center" wrapText="1"/>
    </xf>
    <xf numFmtId="0" fontId="24" fillId="9" borderId="98" xfId="0" applyFont="1" applyFill="1" applyBorder="1" applyAlignment="1">
      <alignment horizontal="left" vertical="center" wrapText="1"/>
    </xf>
    <xf numFmtId="0" fontId="0" fillId="9" borderId="119" xfId="0" applyFill="1" applyBorder="1" applyAlignment="1">
      <alignment horizontal="left" vertical="center" wrapText="1"/>
    </xf>
    <xf numFmtId="0" fontId="19" fillId="9" borderId="71" xfId="0" applyFont="1" applyFill="1" applyBorder="1" applyAlignment="1">
      <alignment horizontal="left" vertical="center" wrapText="1"/>
    </xf>
    <xf numFmtId="0" fontId="19" fillId="9" borderId="60" xfId="0" applyFont="1" applyFill="1" applyBorder="1" applyAlignment="1">
      <alignment horizontal="left" vertical="center" wrapText="1"/>
    </xf>
    <xf numFmtId="0" fontId="19" fillId="9" borderId="14" xfId="0" applyFont="1" applyFill="1" applyBorder="1" applyAlignment="1">
      <alignment horizontal="left" vertical="center" wrapText="1"/>
    </xf>
    <xf numFmtId="0" fontId="19" fillId="9" borderId="59" xfId="0" applyFont="1" applyFill="1" applyBorder="1" applyAlignment="1">
      <alignment horizontal="left" vertical="center" wrapText="1"/>
    </xf>
    <xf numFmtId="0" fontId="0" fillId="2" borderId="184" xfId="0" applyFill="1" applyBorder="1" applyAlignment="1">
      <alignment horizontal="center" vertical="center"/>
    </xf>
    <xf numFmtId="0" fontId="0" fillId="9" borderId="184" xfId="0" applyFill="1" applyBorder="1" applyAlignment="1">
      <alignment horizontal="left" vertical="center" wrapText="1"/>
    </xf>
    <xf numFmtId="0" fontId="0" fillId="19" borderId="0" xfId="0" applyFill="1" applyAlignment="1">
      <alignment horizontal="left" vertical="center" wrapText="1"/>
    </xf>
    <xf numFmtId="0" fontId="10" fillId="19" borderId="0" xfId="0" applyFont="1" applyFill="1" applyAlignment="1">
      <alignment horizontal="left" vertical="center" wrapText="1"/>
    </xf>
    <xf numFmtId="179" fontId="10" fillId="10" borderId="118" xfId="0" applyNumberFormat="1" applyFont="1" applyFill="1" applyBorder="1" applyAlignment="1">
      <alignment horizontal="left" vertical="center" shrinkToFit="1"/>
    </xf>
    <xf numFmtId="179" fontId="10" fillId="10" borderId="119" xfId="0" applyNumberFormat="1" applyFont="1" applyFill="1" applyBorder="1" applyAlignment="1">
      <alignment horizontal="left" vertical="center" shrinkToFit="1"/>
    </xf>
    <xf numFmtId="179" fontId="10" fillId="10" borderId="114" xfId="0" applyNumberFormat="1" applyFont="1" applyFill="1" applyBorder="1" applyAlignment="1">
      <alignment horizontal="left" vertical="center" shrinkToFit="1"/>
    </xf>
    <xf numFmtId="0" fontId="0" fillId="9" borderId="185" xfId="0" applyFill="1" applyBorder="1" applyAlignment="1">
      <alignment horizontal="left" vertical="center" wrapText="1"/>
    </xf>
    <xf numFmtId="0" fontId="0" fillId="9" borderId="186" xfId="0" applyFill="1" applyBorder="1" applyAlignment="1">
      <alignment horizontal="left" vertical="center" wrapText="1"/>
    </xf>
    <xf numFmtId="0" fontId="0" fillId="9" borderId="187" xfId="0" applyFill="1" applyBorder="1" applyAlignment="1">
      <alignment horizontal="left" vertical="center" wrapText="1"/>
    </xf>
    <xf numFmtId="0" fontId="0" fillId="2" borderId="83" xfId="0" applyFill="1" applyBorder="1" applyAlignment="1">
      <alignment horizontal="left" vertical="center" wrapText="1"/>
    </xf>
    <xf numFmtId="0" fontId="0" fillId="2" borderId="127" xfId="0" applyFill="1" applyBorder="1" applyAlignment="1">
      <alignment horizontal="left" vertical="center" wrapText="1"/>
    </xf>
    <xf numFmtId="0" fontId="0" fillId="9" borderId="188" xfId="0" applyFill="1" applyBorder="1" applyAlignment="1">
      <alignment horizontal="left" vertical="center" wrapText="1"/>
    </xf>
    <xf numFmtId="0" fontId="0" fillId="9" borderId="211" xfId="0" applyFill="1" applyBorder="1" applyAlignment="1">
      <alignment horizontal="left" vertical="center" wrapText="1"/>
    </xf>
    <xf numFmtId="0" fontId="0" fillId="9" borderId="91" xfId="0" applyFill="1" applyBorder="1" applyAlignment="1">
      <alignment horizontal="left" vertical="center" wrapText="1"/>
    </xf>
    <xf numFmtId="0" fontId="0" fillId="9" borderId="184" xfId="0" applyFill="1" applyBorder="1" applyAlignment="1">
      <alignment horizontal="left" vertical="center"/>
    </xf>
    <xf numFmtId="0" fontId="0" fillId="2" borderId="66" xfId="0" applyFill="1" applyBorder="1" applyAlignment="1">
      <alignment horizontal="left" vertical="center" wrapText="1"/>
    </xf>
    <xf numFmtId="0" fontId="13" fillId="10" borderId="0" xfId="0" applyFont="1" applyFill="1" applyAlignment="1">
      <alignment horizontal="left" vertical="center"/>
    </xf>
    <xf numFmtId="0" fontId="0" fillId="9" borderId="13" xfId="0" applyFill="1" applyBorder="1" applyAlignment="1" applyProtection="1">
      <alignment horizontal="center" vertical="center"/>
      <protection locked="0"/>
    </xf>
    <xf numFmtId="0" fontId="0" fillId="9" borderId="58" xfId="0" applyFill="1" applyBorder="1" applyAlignment="1" applyProtection="1">
      <alignment horizontal="center" vertical="center"/>
      <protection locked="0"/>
    </xf>
    <xf numFmtId="0" fontId="17" fillId="2" borderId="41" xfId="0" applyFont="1" applyFill="1" applyBorder="1" applyAlignment="1">
      <alignment horizontal="center" vertical="center" wrapText="1"/>
    </xf>
    <xf numFmtId="0" fontId="29" fillId="9" borderId="0" xfId="0" applyFont="1" applyFill="1">
      <alignment vertical="center"/>
    </xf>
    <xf numFmtId="0" fontId="17" fillId="2" borderId="118" xfId="0" applyFont="1" applyFill="1" applyBorder="1" applyAlignment="1">
      <alignment horizontal="center" vertical="center"/>
    </xf>
    <xf numFmtId="0" fontId="17" fillId="2" borderId="40" xfId="0" applyFont="1" applyFill="1" applyBorder="1" applyAlignment="1">
      <alignment horizontal="center" vertical="center" wrapText="1"/>
    </xf>
    <xf numFmtId="0" fontId="19" fillId="2" borderId="41" xfId="0" applyFont="1" applyFill="1" applyBorder="1" applyAlignment="1">
      <alignment horizontal="center" vertical="center" wrapText="1"/>
    </xf>
    <xf numFmtId="0" fontId="17" fillId="9" borderId="0" xfId="0" applyFont="1" applyFill="1">
      <alignment vertical="center"/>
    </xf>
    <xf numFmtId="0" fontId="75" fillId="10" borderId="0" xfId="0" applyFont="1" applyFill="1" applyAlignment="1">
      <alignment horizontal="left" vertical="center" wrapText="1"/>
    </xf>
    <xf numFmtId="0" fontId="55" fillId="10" borderId="0" xfId="0" applyFont="1" applyFill="1" applyAlignment="1">
      <alignment horizontal="left" vertical="center" wrapText="1"/>
    </xf>
    <xf numFmtId="0" fontId="16" fillId="2" borderId="13" xfId="0" applyFont="1" applyFill="1" applyBorder="1" applyAlignment="1">
      <alignment horizontal="center" vertical="center"/>
    </xf>
    <xf numFmtId="0" fontId="107" fillId="5" borderId="28" xfId="2" applyFont="1" applyFill="1" applyBorder="1" applyAlignment="1" applyProtection="1">
      <alignment horizontal="left" vertical="center" wrapText="1"/>
      <protection locked="0"/>
    </xf>
    <xf numFmtId="0" fontId="10" fillId="5" borderId="13" xfId="0" applyFont="1" applyFill="1" applyBorder="1" applyAlignment="1" applyProtection="1">
      <alignment horizontal="left" vertical="center" wrapText="1"/>
      <protection locked="0"/>
    </xf>
    <xf numFmtId="0" fontId="10" fillId="5" borderId="58" xfId="0" applyFont="1" applyFill="1" applyBorder="1" applyAlignment="1" applyProtection="1">
      <alignment horizontal="left" vertical="center" wrapText="1"/>
      <protection locked="0"/>
    </xf>
    <xf numFmtId="0" fontId="16" fillId="2" borderId="83" xfId="0" applyFont="1" applyFill="1" applyBorder="1" applyAlignment="1">
      <alignment horizontal="left" vertical="center"/>
    </xf>
    <xf numFmtId="0" fontId="16" fillId="2" borderId="127" xfId="0" applyFont="1" applyFill="1" applyBorder="1" applyAlignment="1">
      <alignment horizontal="left" vertical="center"/>
    </xf>
    <xf numFmtId="0" fontId="16" fillId="2" borderId="96" xfId="0" applyFont="1" applyFill="1" applyBorder="1" applyAlignment="1">
      <alignment horizontal="left" vertical="center"/>
    </xf>
    <xf numFmtId="0" fontId="16" fillId="9" borderId="13" xfId="0" applyFont="1" applyFill="1" applyBorder="1" applyAlignment="1" applyProtection="1">
      <alignment horizontal="center" vertical="center" shrinkToFit="1"/>
      <protection locked="0"/>
    </xf>
    <xf numFmtId="0" fontId="16" fillId="9" borderId="58" xfId="0" applyFont="1" applyFill="1" applyBorder="1" applyAlignment="1" applyProtection="1">
      <alignment horizontal="center" vertical="center" shrinkToFit="1"/>
      <protection locked="0"/>
    </xf>
    <xf numFmtId="0" fontId="16" fillId="18" borderId="95" xfId="0" applyFont="1" applyFill="1" applyBorder="1" applyAlignment="1">
      <alignment horizontal="center" vertical="center"/>
    </xf>
    <xf numFmtId="0" fontId="16" fillId="18" borderId="94" xfId="0" applyFont="1" applyFill="1" applyBorder="1" applyAlignment="1">
      <alignment horizontal="center" vertical="center"/>
    </xf>
    <xf numFmtId="0" fontId="16" fillId="16" borderId="93" xfId="0" applyFont="1" applyFill="1" applyBorder="1" applyAlignment="1" applyProtection="1">
      <alignment horizontal="center" vertical="center"/>
      <protection locked="0"/>
    </xf>
    <xf numFmtId="0" fontId="16" fillId="16" borderId="92" xfId="0" applyFont="1" applyFill="1" applyBorder="1" applyAlignment="1" applyProtection="1">
      <alignment horizontal="center" vertical="center"/>
      <protection locked="0"/>
    </xf>
    <xf numFmtId="0" fontId="16" fillId="18" borderId="67" xfId="0" applyFont="1" applyFill="1" applyBorder="1" applyAlignment="1">
      <alignment horizontal="center" vertical="center"/>
    </xf>
    <xf numFmtId="0" fontId="16" fillId="18" borderId="66" xfId="0" applyFont="1" applyFill="1" applyBorder="1" applyAlignment="1">
      <alignment horizontal="center" vertical="center"/>
    </xf>
    <xf numFmtId="0" fontId="16" fillId="18" borderId="84" xfId="0" applyFont="1" applyFill="1" applyBorder="1" applyAlignment="1">
      <alignment horizontal="center" vertical="center"/>
    </xf>
    <xf numFmtId="0" fontId="17" fillId="2" borderId="46" xfId="0" applyFont="1" applyFill="1" applyBorder="1" applyAlignment="1">
      <alignment horizontal="left" vertical="center" wrapText="1"/>
    </xf>
    <xf numFmtId="0" fontId="17" fillId="2" borderId="70" xfId="0" applyFont="1" applyFill="1" applyBorder="1" applyAlignment="1">
      <alignment horizontal="left" vertical="center" wrapText="1"/>
    </xf>
    <xf numFmtId="0" fontId="16" fillId="2" borderId="32" xfId="0" applyFont="1" applyFill="1" applyBorder="1" applyAlignment="1">
      <alignment horizontal="center" vertical="center" wrapText="1"/>
    </xf>
    <xf numFmtId="0" fontId="16" fillId="2" borderId="111" xfId="0" applyFont="1" applyFill="1" applyBorder="1" applyAlignment="1">
      <alignment horizontal="center" vertical="center" wrapText="1"/>
    </xf>
    <xf numFmtId="0" fontId="0" fillId="0" borderId="206" xfId="0" applyBorder="1">
      <alignment vertical="center"/>
    </xf>
    <xf numFmtId="0" fontId="0" fillId="0" borderId="43" xfId="0" applyBorder="1">
      <alignment vertical="center"/>
    </xf>
    <xf numFmtId="0" fontId="16" fillId="2" borderId="116" xfId="0" applyFont="1" applyFill="1" applyBorder="1" applyAlignment="1">
      <alignment horizontal="left" vertical="center"/>
    </xf>
    <xf numFmtId="0" fontId="16" fillId="2" borderId="128" xfId="0" applyFont="1" applyFill="1" applyBorder="1" applyAlignment="1">
      <alignment horizontal="left" vertical="center"/>
    </xf>
    <xf numFmtId="179" fontId="16" fillId="10" borderId="118" xfId="0" applyNumberFormat="1" applyFont="1" applyFill="1" applyBorder="1" applyAlignment="1">
      <alignment horizontal="left" vertical="center" shrinkToFit="1"/>
    </xf>
    <xf numFmtId="179" fontId="16" fillId="10" borderId="119" xfId="0" applyNumberFormat="1" applyFont="1" applyFill="1" applyBorder="1" applyAlignment="1">
      <alignment horizontal="left" vertical="center" shrinkToFit="1"/>
    </xf>
    <xf numFmtId="179" fontId="16" fillId="10" borderId="114" xfId="0" applyNumberFormat="1" applyFont="1" applyFill="1" applyBorder="1" applyAlignment="1">
      <alignment horizontal="left" vertical="center" shrinkToFit="1"/>
    </xf>
    <xf numFmtId="0" fontId="9" fillId="4" borderId="75" xfId="0" applyFont="1" applyFill="1" applyBorder="1" applyAlignment="1">
      <alignment horizontal="center" vertical="center"/>
    </xf>
    <xf numFmtId="0" fontId="9" fillId="4" borderId="81" xfId="0" applyFont="1" applyFill="1" applyBorder="1" applyAlignment="1">
      <alignment horizontal="center" vertical="center"/>
    </xf>
    <xf numFmtId="0" fontId="9" fillId="4" borderId="76" xfId="0" applyFont="1" applyFill="1" applyBorder="1" applyAlignment="1">
      <alignment horizontal="center" vertical="center"/>
    </xf>
    <xf numFmtId="0" fontId="9" fillId="0" borderId="0" xfId="0" applyFont="1" applyAlignment="1">
      <alignment horizontal="right" vertical="center"/>
    </xf>
    <xf numFmtId="0" fontId="9" fillId="0" borderId="198" xfId="0" applyFont="1" applyBorder="1" applyAlignment="1">
      <alignment horizontal="right" vertical="center"/>
    </xf>
    <xf numFmtId="0" fontId="16" fillId="4" borderId="83" xfId="0" applyFont="1" applyFill="1" applyBorder="1" applyAlignment="1" applyProtection="1">
      <alignment horizontal="center" vertical="center" shrinkToFit="1"/>
      <protection locked="0"/>
    </xf>
    <xf numFmtId="0" fontId="16" fillId="9" borderId="127" xfId="0" applyFont="1" applyFill="1" applyBorder="1" applyAlignment="1" applyProtection="1">
      <alignment horizontal="center" vertical="center" shrinkToFit="1"/>
      <protection locked="0"/>
    </xf>
    <xf numFmtId="0" fontId="16" fillId="9" borderId="128" xfId="0" applyFont="1" applyFill="1" applyBorder="1" applyAlignment="1" applyProtection="1">
      <alignment horizontal="center" vertical="center" shrinkToFit="1"/>
      <protection locked="0"/>
    </xf>
    <xf numFmtId="0" fontId="16" fillId="2" borderId="118" xfId="0" applyFont="1" applyFill="1" applyBorder="1" applyAlignment="1">
      <alignment horizontal="left" vertical="center" shrinkToFit="1"/>
    </xf>
    <xf numFmtId="0" fontId="16" fillId="2" borderId="119" xfId="0" applyFont="1" applyFill="1" applyBorder="1" applyAlignment="1">
      <alignment horizontal="left" vertical="center" shrinkToFit="1"/>
    </xf>
    <xf numFmtId="0" fontId="16" fillId="2" borderId="116" xfId="0" applyFont="1" applyFill="1" applyBorder="1" applyAlignment="1">
      <alignment horizontal="left" vertical="center" shrinkToFit="1"/>
    </xf>
    <xf numFmtId="0" fontId="16" fillId="10" borderId="0" xfId="0" applyFont="1" applyFill="1" applyAlignment="1">
      <alignment horizontal="left" vertical="center"/>
    </xf>
    <xf numFmtId="0" fontId="16" fillId="18" borderId="118" xfId="0" applyFont="1" applyFill="1" applyBorder="1" applyAlignment="1">
      <alignment horizontal="left" vertical="center" wrapText="1"/>
    </xf>
    <xf numFmtId="0" fontId="16" fillId="18" borderId="119" xfId="0" applyFont="1" applyFill="1" applyBorder="1" applyAlignment="1">
      <alignment horizontal="left" vertical="center"/>
    </xf>
    <xf numFmtId="0" fontId="16" fillId="18" borderId="116" xfId="0" applyFont="1" applyFill="1" applyBorder="1" applyAlignment="1">
      <alignment horizontal="left" vertical="center"/>
    </xf>
    <xf numFmtId="0" fontId="16" fillId="18" borderId="6" xfId="0" applyFont="1" applyFill="1" applyBorder="1" applyAlignment="1">
      <alignment horizontal="left" vertical="center" wrapText="1"/>
    </xf>
    <xf numFmtId="0" fontId="16" fillId="18" borderId="4" xfId="0" applyFont="1" applyFill="1" applyBorder="1" applyAlignment="1">
      <alignment horizontal="left" vertical="center"/>
    </xf>
    <xf numFmtId="0" fontId="16" fillId="18" borderId="199" xfId="0" applyFont="1" applyFill="1" applyBorder="1" applyAlignment="1">
      <alignment horizontal="left" vertical="center"/>
    </xf>
    <xf numFmtId="0" fontId="39" fillId="18" borderId="4" xfId="0" applyFont="1" applyFill="1" applyBorder="1" applyAlignment="1">
      <alignment horizontal="left" vertical="center"/>
    </xf>
    <xf numFmtId="0" fontId="39" fillId="18" borderId="199" xfId="0" applyFont="1" applyFill="1" applyBorder="1" applyAlignment="1">
      <alignment horizontal="left" vertical="center"/>
    </xf>
    <xf numFmtId="0" fontId="16" fillId="18" borderId="4" xfId="0" applyFont="1" applyFill="1" applyBorder="1" applyAlignment="1">
      <alignment horizontal="left" vertical="center" wrapText="1"/>
    </xf>
    <xf numFmtId="0" fontId="16" fillId="18" borderId="199" xfId="0" applyFont="1" applyFill="1" applyBorder="1" applyAlignment="1">
      <alignment horizontal="left" vertical="center" wrapText="1"/>
    </xf>
    <xf numFmtId="179" fontId="16" fillId="9" borderId="118" xfId="0" applyNumberFormat="1" applyFont="1" applyFill="1" applyBorder="1" applyAlignment="1">
      <alignment horizontal="left" vertical="center" shrinkToFit="1"/>
    </xf>
    <xf numFmtId="179" fontId="16" fillId="9" borderId="119" xfId="0" applyNumberFormat="1" applyFont="1" applyFill="1" applyBorder="1" applyAlignment="1">
      <alignment horizontal="left" vertical="center" shrinkToFit="1"/>
    </xf>
    <xf numFmtId="179" fontId="16" fillId="9" borderId="114" xfId="0" applyNumberFormat="1" applyFont="1" applyFill="1" applyBorder="1" applyAlignment="1">
      <alignment horizontal="left" vertical="center" shrinkToFit="1"/>
    </xf>
    <xf numFmtId="0" fontId="16" fillId="32" borderId="127" xfId="0" applyFont="1" applyFill="1" applyBorder="1" applyAlignment="1">
      <alignment horizontal="left" vertical="center" wrapText="1"/>
    </xf>
    <xf numFmtId="0" fontId="18" fillId="31" borderId="0" xfId="0" applyFont="1" applyFill="1" applyAlignment="1">
      <alignment horizontal="center" vertical="center" wrapText="1"/>
    </xf>
    <xf numFmtId="179" fontId="10" fillId="32" borderId="118" xfId="0" applyNumberFormat="1" applyFont="1" applyFill="1" applyBorder="1" applyAlignment="1">
      <alignment horizontal="left" vertical="center" shrinkToFit="1"/>
    </xf>
    <xf numFmtId="179" fontId="10" fillId="32" borderId="119" xfId="0" applyNumberFormat="1" applyFont="1" applyFill="1" applyBorder="1" applyAlignment="1">
      <alignment horizontal="left" vertical="center" shrinkToFit="1"/>
    </xf>
    <xf numFmtId="179" fontId="10" fillId="32" borderId="114" xfId="0" applyNumberFormat="1" applyFont="1" applyFill="1" applyBorder="1" applyAlignment="1">
      <alignment horizontal="left" vertical="center" shrinkToFit="1"/>
    </xf>
    <xf numFmtId="0" fontId="16" fillId="32" borderId="0" xfId="0" applyFont="1" applyFill="1" applyAlignment="1">
      <alignment vertical="center" wrapText="1"/>
    </xf>
    <xf numFmtId="0" fontId="16" fillId="31" borderId="0" xfId="0" applyFont="1" applyFill="1" applyAlignment="1">
      <alignment vertical="center" wrapText="1"/>
    </xf>
    <xf numFmtId="0" fontId="41" fillId="19" borderId="0" xfId="0" applyFont="1" applyFill="1" applyAlignment="1">
      <alignment horizontal="left" vertical="top" wrapText="1"/>
    </xf>
    <xf numFmtId="0" fontId="0" fillId="0" borderId="117" xfId="0" applyBorder="1" applyAlignment="1">
      <alignment horizontal="center" vertical="center" wrapText="1"/>
    </xf>
    <xf numFmtId="0" fontId="0" fillId="0" borderId="117" xfId="0" applyBorder="1" applyAlignment="1">
      <alignment horizontal="center" vertical="center"/>
    </xf>
    <xf numFmtId="0" fontId="22" fillId="2" borderId="190" xfId="0" applyFont="1" applyFill="1" applyBorder="1" applyAlignment="1">
      <alignment horizontal="center" vertical="center"/>
    </xf>
    <xf numFmtId="0" fontId="22" fillId="2" borderId="191" xfId="0" applyFont="1" applyFill="1" applyBorder="1" applyAlignment="1">
      <alignment horizontal="center" vertical="center"/>
    </xf>
    <xf numFmtId="0" fontId="22" fillId="2" borderId="122" xfId="0" applyFont="1" applyFill="1" applyBorder="1" applyAlignment="1">
      <alignment horizontal="center" vertical="center"/>
    </xf>
    <xf numFmtId="0" fontId="22" fillId="2" borderId="21" xfId="0" applyFont="1" applyFill="1" applyBorder="1" applyAlignment="1">
      <alignment horizontal="center" vertical="center"/>
    </xf>
    <xf numFmtId="0" fontId="0" fillId="18" borderId="117" xfId="0" applyFill="1" applyBorder="1" applyAlignment="1">
      <alignment horizontal="center" vertical="center"/>
    </xf>
    <xf numFmtId="0" fontId="16" fillId="0" borderId="103" xfId="0" applyFont="1" applyBorder="1" applyAlignment="1">
      <alignment horizontal="center" vertical="center"/>
    </xf>
    <xf numFmtId="0" fontId="16" fillId="0" borderId="104" xfId="0" applyFont="1" applyBorder="1" applyAlignment="1">
      <alignment horizontal="center" vertical="center"/>
    </xf>
    <xf numFmtId="0" fontId="16" fillId="0" borderId="121" xfId="0" applyFont="1" applyBorder="1" applyAlignment="1">
      <alignment horizontal="center" vertical="center"/>
    </xf>
    <xf numFmtId="0" fontId="17" fillId="14" borderId="28" xfId="0" applyFont="1" applyFill="1" applyBorder="1" applyAlignment="1" applyProtection="1">
      <alignment horizontal="center" vertical="center" wrapText="1"/>
      <protection locked="0"/>
    </xf>
    <xf numFmtId="0" fontId="17" fillId="14" borderId="58" xfId="0" applyFont="1" applyFill="1" applyBorder="1" applyAlignment="1" applyProtection="1">
      <alignment horizontal="center" vertical="center" wrapText="1"/>
      <protection locked="0"/>
    </xf>
    <xf numFmtId="0" fontId="0" fillId="18" borderId="192" xfId="0" applyFill="1" applyBorder="1" applyAlignment="1">
      <alignment horizontal="center" vertical="center" wrapText="1"/>
    </xf>
    <xf numFmtId="0" fontId="0" fillId="0" borderId="43" xfId="0" applyBorder="1" applyAlignment="1">
      <alignment horizontal="center" vertical="center"/>
    </xf>
    <xf numFmtId="49" fontId="26" fillId="2" borderId="97" xfId="0" applyNumberFormat="1" applyFont="1" applyFill="1" applyBorder="1" applyAlignment="1">
      <alignment horizontal="center" vertical="center" wrapText="1"/>
    </xf>
    <xf numFmtId="49" fontId="26" fillId="2" borderId="80" xfId="0" applyNumberFormat="1" applyFont="1" applyFill="1" applyBorder="1" applyAlignment="1">
      <alignment horizontal="center" vertical="center" wrapText="1"/>
    </xf>
    <xf numFmtId="0" fontId="26" fillId="2" borderId="44" xfId="0" applyFont="1" applyFill="1" applyBorder="1" applyAlignment="1">
      <alignment horizontal="center" vertical="center"/>
    </xf>
    <xf numFmtId="0" fontId="26" fillId="2" borderId="47" xfId="0" applyFont="1" applyFill="1" applyBorder="1" applyAlignment="1">
      <alignment horizontal="center" vertical="center"/>
    </xf>
    <xf numFmtId="0" fontId="57" fillId="2" borderId="144" xfId="0" applyFont="1" applyFill="1" applyBorder="1" applyAlignment="1">
      <alignment horizontal="center" vertical="center" wrapText="1"/>
    </xf>
    <xf numFmtId="0" fontId="57" fillId="2" borderId="89" xfId="0" applyFont="1" applyFill="1" applyBorder="1" applyAlignment="1">
      <alignment horizontal="center" vertical="center" wrapText="1"/>
    </xf>
    <xf numFmtId="0" fontId="26" fillId="2" borderId="144" xfId="0" applyFont="1" applyFill="1" applyBorder="1" applyAlignment="1">
      <alignment horizontal="center" vertical="center" wrapText="1"/>
    </xf>
    <xf numFmtId="0" fontId="26" fillId="2" borderId="89" xfId="0" applyFont="1" applyFill="1" applyBorder="1" applyAlignment="1">
      <alignment horizontal="center" vertical="center" wrapText="1"/>
    </xf>
    <xf numFmtId="0" fontId="26" fillId="2" borderId="72" xfId="0" applyFont="1" applyFill="1" applyBorder="1" applyAlignment="1">
      <alignment horizontal="center" vertical="center" wrapText="1"/>
    </xf>
    <xf numFmtId="0" fontId="26" fillId="2" borderId="4" xfId="0" applyFont="1" applyFill="1" applyBorder="1" applyAlignment="1">
      <alignment horizontal="center" vertical="center" wrapText="1"/>
    </xf>
    <xf numFmtId="0" fontId="26" fillId="2" borderId="7" xfId="0" applyFont="1" applyFill="1" applyBorder="1" applyAlignment="1">
      <alignment horizontal="center" vertical="center" wrapText="1"/>
    </xf>
    <xf numFmtId="0" fontId="0" fillId="14" borderId="118" xfId="0" applyFill="1" applyBorder="1" applyAlignment="1" applyProtection="1">
      <alignment horizontal="center" vertical="center"/>
      <protection locked="0"/>
    </xf>
    <xf numFmtId="0" fontId="0" fillId="14" borderId="119" xfId="0" applyFill="1" applyBorder="1" applyAlignment="1" applyProtection="1">
      <alignment horizontal="center" vertical="center"/>
      <protection locked="0"/>
    </xf>
    <xf numFmtId="0" fontId="0" fillId="14" borderId="114" xfId="0" applyFill="1" applyBorder="1" applyAlignment="1" applyProtection="1">
      <alignment horizontal="center" vertical="center"/>
      <protection locked="0"/>
    </xf>
    <xf numFmtId="0" fontId="0" fillId="14" borderId="117" xfId="0" applyFill="1" applyBorder="1" applyAlignment="1" applyProtection="1">
      <alignment horizontal="center" vertical="center"/>
      <protection locked="0"/>
    </xf>
    <xf numFmtId="0" fontId="0" fillId="14" borderId="117" xfId="0" applyFill="1" applyBorder="1" applyAlignment="1">
      <alignment horizontal="center" vertical="center" wrapText="1"/>
    </xf>
    <xf numFmtId="0" fontId="0" fillId="14" borderId="117" xfId="0" applyFill="1" applyBorder="1" applyAlignment="1">
      <alignment horizontal="center" vertical="center"/>
    </xf>
    <xf numFmtId="55" fontId="0" fillId="14" borderId="117" xfId="0" applyNumberFormat="1" applyFill="1" applyBorder="1" applyAlignment="1" applyProtection="1">
      <alignment horizontal="center" vertical="center"/>
      <protection locked="0"/>
    </xf>
    <xf numFmtId="0" fontId="0" fillId="0" borderId="118" xfId="0" applyBorder="1" applyAlignment="1">
      <alignment horizontal="center" vertical="center" wrapText="1"/>
    </xf>
    <xf numFmtId="0" fontId="0" fillId="0" borderId="119" xfId="0" applyBorder="1" applyAlignment="1">
      <alignment horizontal="center" vertical="center"/>
    </xf>
    <xf numFmtId="0" fontId="0" fillId="0" borderId="114" xfId="0" applyBorder="1" applyAlignment="1">
      <alignment horizontal="center" vertical="center"/>
    </xf>
    <xf numFmtId="0" fontId="0" fillId="0" borderId="118" xfId="0" applyBorder="1" applyAlignment="1">
      <alignment horizontal="center" vertical="center"/>
    </xf>
    <xf numFmtId="31" fontId="0" fillId="14" borderId="117" xfId="0" applyNumberFormat="1" applyFill="1" applyBorder="1" applyAlignment="1" applyProtection="1">
      <alignment horizontal="center" vertical="center"/>
      <protection locked="0"/>
    </xf>
    <xf numFmtId="0" fontId="0" fillId="19" borderId="0" xfId="0" applyFill="1" applyAlignment="1">
      <alignment vertical="center" wrapText="1"/>
    </xf>
    <xf numFmtId="0" fontId="0" fillId="19" borderId="0" xfId="0" applyFill="1">
      <alignment vertical="center"/>
    </xf>
    <xf numFmtId="0" fontId="16" fillId="5" borderId="190" xfId="0" applyFont="1" applyFill="1" applyBorder="1" applyAlignment="1" applyProtection="1">
      <alignment horizontal="left" vertical="top" wrapText="1"/>
      <protection locked="0"/>
    </xf>
    <xf numFmtId="0" fontId="16" fillId="5" borderId="189" xfId="0" applyFont="1" applyFill="1" applyBorder="1" applyAlignment="1" applyProtection="1">
      <alignment horizontal="left" vertical="top" wrapText="1"/>
      <protection locked="0"/>
    </xf>
    <xf numFmtId="0" fontId="16" fillId="5" borderId="191" xfId="0" applyFont="1" applyFill="1" applyBorder="1" applyAlignment="1" applyProtection="1">
      <alignment horizontal="left" vertical="top" wrapText="1"/>
      <protection locked="0"/>
    </xf>
    <xf numFmtId="0" fontId="16" fillId="5" borderId="122" xfId="0" applyFont="1" applyFill="1" applyBorder="1" applyAlignment="1" applyProtection="1">
      <alignment horizontal="left" vertical="top" wrapText="1"/>
      <protection locked="0"/>
    </xf>
    <xf numFmtId="0" fontId="16" fillId="5" borderId="21" xfId="0" applyFont="1" applyFill="1" applyBorder="1" applyAlignment="1" applyProtection="1">
      <alignment horizontal="left" vertical="top" wrapText="1"/>
      <protection locked="0"/>
    </xf>
    <xf numFmtId="0" fontId="16" fillId="5" borderId="83" xfId="0" applyFont="1" applyFill="1" applyBorder="1" applyAlignment="1" applyProtection="1">
      <alignment horizontal="left" vertical="top" wrapText="1"/>
      <protection locked="0"/>
    </xf>
    <xf numFmtId="0" fontId="16" fillId="5" borderId="127" xfId="0" applyFont="1" applyFill="1" applyBorder="1" applyAlignment="1" applyProtection="1">
      <alignment horizontal="left" vertical="top" wrapText="1"/>
      <protection locked="0"/>
    </xf>
    <xf numFmtId="0" fontId="16" fillId="5" borderId="128" xfId="0" applyFont="1" applyFill="1" applyBorder="1" applyAlignment="1" applyProtection="1">
      <alignment horizontal="left" vertical="top" wrapText="1"/>
      <protection locked="0"/>
    </xf>
    <xf numFmtId="0" fontId="0" fillId="18" borderId="117" xfId="0" applyFill="1" applyBorder="1" applyAlignment="1">
      <alignment horizontal="left" vertical="center" wrapText="1"/>
    </xf>
    <xf numFmtId="0" fontId="16" fillId="4" borderId="118" xfId="0" applyFont="1" applyFill="1" applyBorder="1" applyAlignment="1" applyProtection="1">
      <alignment horizontal="center" vertical="center"/>
      <protection locked="0"/>
    </xf>
    <xf numFmtId="0" fontId="16" fillId="4" borderId="114" xfId="0" applyFont="1" applyFill="1" applyBorder="1" applyAlignment="1" applyProtection="1">
      <alignment horizontal="center" vertical="center"/>
      <protection locked="0"/>
    </xf>
    <xf numFmtId="0" fontId="0" fillId="18" borderId="192" xfId="0" applyFill="1" applyBorder="1" applyAlignment="1">
      <alignment horizontal="left" vertical="center" wrapText="1"/>
    </xf>
    <xf numFmtId="0" fontId="0" fillId="18" borderId="118" xfId="0" applyFill="1" applyBorder="1" applyAlignment="1">
      <alignment horizontal="left" vertical="center" wrapText="1"/>
    </xf>
    <xf numFmtId="0" fontId="0" fillId="18" borderId="119" xfId="0" applyFill="1" applyBorder="1" applyAlignment="1">
      <alignment horizontal="left" vertical="center" wrapText="1"/>
    </xf>
    <xf numFmtId="0" fontId="0" fillId="18" borderId="114" xfId="0" applyFill="1" applyBorder="1" applyAlignment="1">
      <alignment horizontal="left" vertical="center" wrapText="1"/>
    </xf>
    <xf numFmtId="0" fontId="0" fillId="18" borderId="190" xfId="0" applyFill="1" applyBorder="1" applyAlignment="1">
      <alignment horizontal="left" vertical="center" wrapText="1"/>
    </xf>
    <xf numFmtId="0" fontId="0" fillId="18" borderId="189" xfId="0" applyFill="1" applyBorder="1" applyAlignment="1">
      <alignment horizontal="left" vertical="center" wrapText="1"/>
    </xf>
    <xf numFmtId="0" fontId="0" fillId="18" borderId="191" xfId="0" applyFill="1" applyBorder="1" applyAlignment="1">
      <alignment horizontal="left" vertical="center" wrapText="1"/>
    </xf>
    <xf numFmtId="0" fontId="16" fillId="4" borderId="117" xfId="0" applyFont="1" applyFill="1" applyBorder="1" applyAlignment="1" applyProtection="1">
      <alignment horizontal="center" vertical="center"/>
      <protection locked="0"/>
    </xf>
    <xf numFmtId="0" fontId="16" fillId="27" borderId="179" xfId="0" applyFont="1" applyFill="1" applyBorder="1" applyAlignment="1" applyProtection="1">
      <alignment horizontal="center" vertical="center" wrapText="1"/>
      <protection locked="0"/>
    </xf>
    <xf numFmtId="0" fontId="16" fillId="27" borderId="100" xfId="0" applyFont="1" applyFill="1" applyBorder="1" applyAlignment="1" applyProtection="1">
      <alignment horizontal="center" vertical="center" wrapText="1"/>
      <protection locked="0"/>
    </xf>
    <xf numFmtId="0" fontId="16" fillId="27" borderId="99" xfId="0" applyFont="1" applyFill="1" applyBorder="1" applyAlignment="1" applyProtection="1">
      <alignment horizontal="center" vertical="center" wrapText="1"/>
      <protection locked="0"/>
    </xf>
    <xf numFmtId="0" fontId="16" fillId="27" borderId="101" xfId="0" applyFont="1" applyFill="1" applyBorder="1" applyAlignment="1" applyProtection="1">
      <alignment horizontal="center" vertical="center" wrapText="1"/>
      <protection locked="0"/>
    </xf>
    <xf numFmtId="0" fontId="16" fillId="27" borderId="87" xfId="0" applyFont="1" applyFill="1" applyBorder="1" applyAlignment="1" applyProtection="1">
      <alignment horizontal="center" vertical="center" wrapText="1"/>
      <protection locked="0"/>
    </xf>
    <xf numFmtId="0" fontId="16" fillId="27" borderId="54" xfId="0" applyFont="1" applyFill="1" applyBorder="1" applyAlignment="1" applyProtection="1">
      <alignment horizontal="center" vertical="center" wrapText="1"/>
      <protection locked="0"/>
    </xf>
    <xf numFmtId="0" fontId="84" fillId="0" borderId="0" xfId="0" applyFont="1" applyAlignment="1">
      <alignment horizontal="center" vertical="center" wrapText="1"/>
    </xf>
    <xf numFmtId="0" fontId="63" fillId="0" borderId="0" xfId="0" applyFont="1" applyAlignment="1">
      <alignment horizontal="right" vertical="center"/>
    </xf>
    <xf numFmtId="0" fontId="0" fillId="0" borderId="0" xfId="0" applyAlignment="1">
      <alignment horizontal="left" vertical="center"/>
    </xf>
    <xf numFmtId="0" fontId="9" fillId="0" borderId="0" xfId="0" applyFont="1" applyAlignment="1">
      <alignment horizontal="left" vertical="center"/>
    </xf>
    <xf numFmtId="0" fontId="17" fillId="24" borderId="118" xfId="0" applyFont="1" applyFill="1" applyBorder="1" applyAlignment="1">
      <alignment horizontal="center" vertical="center" wrapText="1"/>
    </xf>
    <xf numFmtId="0" fontId="17" fillId="24" borderId="119" xfId="0" applyFont="1" applyFill="1" applyBorder="1" applyAlignment="1">
      <alignment horizontal="center" vertical="center" wrapText="1"/>
    </xf>
    <xf numFmtId="0" fontId="17" fillId="24" borderId="114" xfId="0" applyFont="1" applyFill="1" applyBorder="1" applyAlignment="1">
      <alignment horizontal="center" vertical="center" wrapText="1"/>
    </xf>
    <xf numFmtId="0" fontId="16" fillId="28" borderId="179" xfId="0" applyFont="1" applyFill="1" applyBorder="1" applyAlignment="1">
      <alignment horizontal="center" vertical="center" wrapText="1"/>
    </xf>
    <xf numFmtId="0" fontId="16" fillId="28" borderId="100" xfId="0" applyFont="1" applyFill="1" applyBorder="1" applyAlignment="1">
      <alignment horizontal="center" vertical="center" wrapText="1"/>
    </xf>
    <xf numFmtId="0" fontId="16" fillId="28" borderId="99" xfId="0" applyFont="1" applyFill="1" applyBorder="1" applyAlignment="1">
      <alignment horizontal="center" vertical="center" wrapText="1"/>
    </xf>
    <xf numFmtId="0" fontId="16" fillId="27" borderId="116" xfId="0" applyFont="1" applyFill="1" applyBorder="1" applyAlignment="1" applyProtection="1">
      <alignment horizontal="center" vertical="center" wrapText="1"/>
      <protection locked="0"/>
    </xf>
    <xf numFmtId="0" fontId="17" fillId="2" borderId="223" xfId="0" applyFont="1" applyFill="1" applyBorder="1" applyAlignment="1">
      <alignment horizontal="center" vertical="center" wrapText="1"/>
    </xf>
    <xf numFmtId="0" fontId="17" fillId="2" borderId="209" xfId="0" applyFont="1" applyFill="1" applyBorder="1" applyAlignment="1">
      <alignment horizontal="center" vertical="center" wrapText="1"/>
    </xf>
    <xf numFmtId="0" fontId="17" fillId="9" borderId="51" xfId="0" applyFont="1" applyFill="1" applyBorder="1" applyAlignment="1">
      <alignment horizontal="center" vertical="center" wrapText="1"/>
    </xf>
    <xf numFmtId="0" fontId="17" fillId="9" borderId="193" xfId="0" applyFont="1" applyFill="1" applyBorder="1" applyAlignment="1">
      <alignment horizontal="center" vertical="center" wrapText="1"/>
    </xf>
    <xf numFmtId="49" fontId="0" fillId="14" borderId="28" xfId="0" applyNumberFormat="1" applyFill="1" applyBorder="1" applyAlignment="1" applyProtection="1">
      <alignment horizontal="center" vertical="center" shrinkToFit="1"/>
      <protection locked="0"/>
    </xf>
    <xf numFmtId="49" fontId="0" fillId="14" borderId="13" xfId="0" applyNumberFormat="1" applyFill="1" applyBorder="1" applyAlignment="1" applyProtection="1">
      <alignment horizontal="center" vertical="center" shrinkToFit="1"/>
      <protection locked="0"/>
    </xf>
    <xf numFmtId="49" fontId="0" fillId="14" borderId="58" xfId="0" applyNumberFormat="1" applyFill="1" applyBorder="1" applyAlignment="1" applyProtection="1">
      <alignment horizontal="center" vertical="center" shrinkToFit="1"/>
      <protection locked="0"/>
    </xf>
    <xf numFmtId="0" fontId="58" fillId="0" borderId="0" xfId="0" applyFont="1" applyAlignment="1">
      <alignment horizontal="right" vertical="center"/>
    </xf>
    <xf numFmtId="0" fontId="58" fillId="0" borderId="61" xfId="0" applyFont="1" applyBorder="1" applyAlignment="1">
      <alignment horizontal="right" vertical="center"/>
    </xf>
    <xf numFmtId="0" fontId="58" fillId="0" borderId="118" xfId="0" applyFont="1" applyBorder="1" applyAlignment="1">
      <alignment horizontal="left" vertical="top" wrapText="1"/>
    </xf>
    <xf numFmtId="0" fontId="58" fillId="0" borderId="119" xfId="0" applyFont="1" applyBorder="1" applyAlignment="1">
      <alignment horizontal="left" vertical="top" wrapText="1"/>
    </xf>
    <xf numFmtId="0" fontId="58" fillId="0" borderId="114" xfId="0" applyFont="1" applyBorder="1" applyAlignment="1">
      <alignment horizontal="left" vertical="top" wrapText="1"/>
    </xf>
    <xf numFmtId="0" fontId="58" fillId="0" borderId="83" xfId="0" applyFont="1" applyBorder="1" applyAlignment="1">
      <alignment horizontal="left" vertical="top" wrapText="1"/>
    </xf>
    <xf numFmtId="0" fontId="58" fillId="0" borderId="127" xfId="0" applyFont="1" applyBorder="1" applyAlignment="1">
      <alignment horizontal="left" vertical="top" wrapText="1"/>
    </xf>
    <xf numFmtId="0" fontId="58" fillId="0" borderId="128" xfId="0" applyFont="1" applyBorder="1" applyAlignment="1">
      <alignment horizontal="left" vertical="top" wrapText="1"/>
    </xf>
    <xf numFmtId="0" fontId="17" fillId="5" borderId="28" xfId="0" applyFont="1" applyFill="1" applyBorder="1" applyAlignment="1" applyProtection="1">
      <alignment horizontal="center" vertical="center" wrapText="1"/>
      <protection locked="0"/>
    </xf>
    <xf numFmtId="0" fontId="17" fillId="5" borderId="58" xfId="0" applyFont="1" applyFill="1" applyBorder="1" applyAlignment="1" applyProtection="1">
      <alignment horizontal="center" vertical="center" wrapText="1"/>
      <protection locked="0"/>
    </xf>
    <xf numFmtId="0" fontId="15" fillId="0" borderId="14" xfId="0" applyFont="1" applyBorder="1" applyAlignment="1">
      <alignment horizontal="left" vertical="center" wrapText="1"/>
    </xf>
    <xf numFmtId="0" fontId="0" fillId="0" borderId="14" xfId="0" applyBorder="1" applyAlignment="1">
      <alignment horizontal="left" vertical="center" wrapText="1"/>
    </xf>
    <xf numFmtId="0" fontId="106" fillId="0" borderId="0" xfId="0" applyFont="1" applyAlignment="1">
      <alignment horizontal="center" vertical="center" wrapText="1"/>
    </xf>
    <xf numFmtId="0" fontId="65" fillId="46" borderId="257" xfId="9" applyFont="1" applyFill="1" applyBorder="1" applyAlignment="1">
      <alignment horizontal="center" vertical="center" wrapText="1" readingOrder="1"/>
    </xf>
    <xf numFmtId="0" fontId="65" fillId="46" borderId="267" xfId="9" applyFont="1" applyFill="1" applyBorder="1" applyAlignment="1">
      <alignment horizontal="center" vertical="center" wrapText="1" readingOrder="1"/>
    </xf>
    <xf numFmtId="0" fontId="92" fillId="46" borderId="260" xfId="9" applyFont="1" applyFill="1" applyBorder="1" applyAlignment="1">
      <alignment horizontal="center" vertical="center" wrapText="1" readingOrder="1"/>
    </xf>
    <xf numFmtId="0" fontId="92" fillId="46" borderId="238" xfId="9" applyFont="1" applyFill="1" applyBorder="1" applyAlignment="1">
      <alignment horizontal="center" vertical="center" wrapText="1" readingOrder="1"/>
    </xf>
    <xf numFmtId="0" fontId="92" fillId="46" borderId="261" xfId="9" applyFont="1" applyFill="1" applyBorder="1" applyAlignment="1">
      <alignment horizontal="center" vertical="center" wrapText="1" readingOrder="1"/>
    </xf>
    <xf numFmtId="0" fontId="92" fillId="46" borderId="237" xfId="9" applyFont="1" applyFill="1" applyBorder="1" applyAlignment="1">
      <alignment horizontal="center" vertical="center" wrapText="1" readingOrder="1"/>
    </xf>
    <xf numFmtId="0" fontId="92" fillId="46" borderId="263" xfId="9" applyFont="1" applyFill="1" applyBorder="1" applyAlignment="1">
      <alignment horizontal="center" vertical="center" wrapText="1" readingOrder="1"/>
    </xf>
    <xf numFmtId="0" fontId="92" fillId="46" borderId="0" xfId="9" applyFont="1" applyFill="1" applyAlignment="1">
      <alignment horizontal="center" vertical="center" wrapText="1" readingOrder="1"/>
    </xf>
    <xf numFmtId="0" fontId="65" fillId="46" borderId="253" xfId="9" applyFont="1" applyFill="1" applyBorder="1" applyAlignment="1">
      <alignment horizontal="center" vertical="center" wrapText="1" readingOrder="1"/>
    </xf>
    <xf numFmtId="0" fontId="65" fillId="46" borderId="252" xfId="9" applyFont="1" applyFill="1" applyBorder="1" applyAlignment="1">
      <alignment horizontal="center" vertical="center" wrapText="1" readingOrder="1"/>
    </xf>
    <xf numFmtId="0" fontId="65" fillId="46" borderId="254" xfId="9" applyFont="1" applyFill="1" applyBorder="1" applyAlignment="1">
      <alignment horizontal="center" vertical="center" wrapText="1" readingOrder="1"/>
    </xf>
    <xf numFmtId="0" fontId="65" fillId="46" borderId="243" xfId="9" applyFont="1" applyFill="1" applyBorder="1" applyAlignment="1">
      <alignment horizontal="center" vertical="center" wrapText="1" readingOrder="1"/>
    </xf>
    <xf numFmtId="0" fontId="65" fillId="46" borderId="255" xfId="9" applyFont="1" applyFill="1" applyBorder="1" applyAlignment="1">
      <alignment horizontal="center" vertical="center" wrapText="1" readingOrder="1"/>
    </xf>
    <xf numFmtId="0" fontId="65" fillId="46" borderId="251" xfId="9" applyFont="1" applyFill="1" applyBorder="1" applyAlignment="1">
      <alignment horizontal="center" vertical="center" wrapText="1" readingOrder="1"/>
    </xf>
    <xf numFmtId="0" fontId="65" fillId="46" borderId="264" xfId="9" applyFont="1" applyFill="1" applyBorder="1" applyAlignment="1">
      <alignment horizontal="center" vertical="center" wrapText="1" readingOrder="1"/>
    </xf>
    <xf numFmtId="0" fontId="65" fillId="46" borderId="256" xfId="9" applyFont="1" applyFill="1" applyBorder="1" applyAlignment="1">
      <alignment horizontal="center" vertical="center" wrapText="1" readingOrder="1"/>
    </xf>
    <xf numFmtId="0" fontId="65" fillId="46" borderId="266" xfId="9" applyFont="1" applyFill="1" applyBorder="1" applyAlignment="1">
      <alignment horizontal="center" vertical="center" wrapText="1" readingOrder="1"/>
    </xf>
    <xf numFmtId="0" fontId="65" fillId="45" borderId="233" xfId="9" applyFont="1" applyFill="1" applyBorder="1" applyAlignment="1">
      <alignment horizontal="center" vertical="center" wrapText="1" readingOrder="1"/>
    </xf>
    <xf numFmtId="0" fontId="65" fillId="45" borderId="234" xfId="9" applyFont="1" applyFill="1" applyBorder="1" applyAlignment="1">
      <alignment horizontal="center" vertical="center" wrapText="1" readingOrder="1"/>
    </xf>
    <xf numFmtId="0" fontId="65" fillId="45" borderId="227" xfId="9" applyFont="1" applyFill="1" applyBorder="1" applyAlignment="1">
      <alignment horizontal="center" vertical="center" wrapText="1" readingOrder="1"/>
    </xf>
    <xf numFmtId="0" fontId="65" fillId="45" borderId="232" xfId="9" applyFont="1" applyFill="1" applyBorder="1" applyAlignment="1">
      <alignment horizontal="center" vertical="center" wrapText="1" readingOrder="1"/>
    </xf>
    <xf numFmtId="0" fontId="65" fillId="45" borderId="228" xfId="9" applyFont="1" applyFill="1" applyBorder="1" applyAlignment="1">
      <alignment horizontal="center" vertical="center" wrapText="1" readingOrder="1"/>
    </xf>
    <xf numFmtId="0" fontId="65" fillId="46" borderId="240" xfId="9" applyFont="1" applyFill="1" applyBorder="1" applyAlignment="1">
      <alignment horizontal="center" vertical="center" wrapText="1" readingOrder="1"/>
    </xf>
    <xf numFmtId="0" fontId="65" fillId="46" borderId="258" xfId="9" applyFont="1" applyFill="1" applyBorder="1" applyAlignment="1">
      <alignment horizontal="center" vertical="center" wrapText="1" readingOrder="1"/>
    </xf>
    <xf numFmtId="0" fontId="65" fillId="46" borderId="241" xfId="9" applyFont="1" applyFill="1" applyBorder="1" applyAlignment="1">
      <alignment horizontal="center" vertical="center" wrapText="1" readingOrder="1"/>
    </xf>
    <xf numFmtId="0" fontId="65" fillId="46" borderId="259" xfId="9" applyFont="1" applyFill="1" applyBorder="1" applyAlignment="1">
      <alignment horizontal="center" vertical="center" wrapText="1" readingOrder="1"/>
    </xf>
    <xf numFmtId="0" fontId="65" fillId="46" borderId="238" xfId="9" applyFont="1" applyFill="1" applyBorder="1" applyAlignment="1">
      <alignment horizontal="center" vertical="center" wrapText="1" readingOrder="1"/>
    </xf>
    <xf numFmtId="0" fontId="65" fillId="46" borderId="242" xfId="9" applyFont="1" applyFill="1" applyBorder="1" applyAlignment="1">
      <alignment horizontal="center" vertical="center" wrapText="1" readingOrder="1"/>
    </xf>
    <xf numFmtId="0" fontId="65" fillId="46" borderId="244" xfId="9" applyFont="1" applyFill="1" applyBorder="1" applyAlignment="1">
      <alignment horizontal="center" vertical="center" wrapText="1" readingOrder="1"/>
    </xf>
    <xf numFmtId="0" fontId="65" fillId="46" borderId="245" xfId="9" applyFont="1" applyFill="1" applyBorder="1" applyAlignment="1">
      <alignment horizontal="center" vertical="center" wrapText="1" readingOrder="1"/>
    </xf>
    <xf numFmtId="0" fontId="65" fillId="46" borderId="246" xfId="9" applyFont="1" applyFill="1" applyBorder="1" applyAlignment="1">
      <alignment horizontal="center" vertical="center" wrapText="1" readingOrder="1"/>
    </xf>
    <xf numFmtId="0" fontId="65" fillId="46" borderId="247" xfId="9" applyFont="1" applyFill="1" applyBorder="1" applyAlignment="1">
      <alignment horizontal="center" vertical="center" wrapText="1" readingOrder="1"/>
    </xf>
    <xf numFmtId="0" fontId="65" fillId="46" borderId="0" xfId="9" applyFont="1" applyFill="1" applyAlignment="1">
      <alignment horizontal="center" vertical="center" wrapText="1" readingOrder="1"/>
    </xf>
    <xf numFmtId="0" fontId="65" fillId="46" borderId="127" xfId="9" applyFont="1" applyFill="1" applyBorder="1" applyAlignment="1">
      <alignment horizontal="center" vertical="center" wrapText="1" readingOrder="1"/>
    </xf>
    <xf numFmtId="0" fontId="65" fillId="45" borderId="226" xfId="9" applyFont="1" applyFill="1" applyBorder="1" applyAlignment="1">
      <alignment horizontal="center" vertical="center" wrapText="1"/>
    </xf>
    <xf numFmtId="0" fontId="65" fillId="45" borderId="239" xfId="9" applyFont="1" applyFill="1" applyBorder="1" applyAlignment="1">
      <alignment horizontal="center" vertical="center" wrapText="1"/>
    </xf>
    <xf numFmtId="184" fontId="65" fillId="45" borderId="228" xfId="9" applyNumberFormat="1" applyFont="1" applyFill="1" applyBorder="1" applyAlignment="1">
      <alignment horizontal="center" vertical="center" wrapText="1" readingOrder="1"/>
    </xf>
    <xf numFmtId="0" fontId="65" fillId="45" borderId="230" xfId="9" applyFont="1" applyFill="1" applyBorder="1" applyAlignment="1">
      <alignment horizontal="center" vertical="center" wrapText="1" readingOrder="1"/>
    </xf>
    <xf numFmtId="0" fontId="65" fillId="45" borderId="231" xfId="9" applyFont="1" applyFill="1" applyBorder="1" applyAlignment="1">
      <alignment horizontal="center" vertical="center" wrapText="1" readingOrder="1"/>
    </xf>
    <xf numFmtId="0" fontId="65" fillId="46" borderId="248" xfId="9" applyFont="1" applyFill="1" applyBorder="1" applyAlignment="1">
      <alignment horizontal="center" vertical="center" wrapText="1" readingOrder="1"/>
    </xf>
    <xf numFmtId="0" fontId="65" fillId="46" borderId="249" xfId="9" applyFont="1" applyFill="1" applyBorder="1" applyAlignment="1">
      <alignment horizontal="center" vertical="center" wrapText="1" readingOrder="1"/>
    </xf>
    <xf numFmtId="0" fontId="65" fillId="46" borderId="250" xfId="9" applyFont="1" applyFill="1" applyBorder="1" applyAlignment="1">
      <alignment horizontal="center" vertical="center" wrapText="1" readingOrder="1"/>
    </xf>
    <xf numFmtId="0" fontId="104" fillId="40" borderId="1" xfId="9" applyFont="1" applyFill="1" applyBorder="1" applyAlignment="1">
      <alignment horizontal="center" vertical="center" wrapText="1"/>
    </xf>
    <xf numFmtId="0" fontId="92" fillId="0" borderId="1" xfId="9" applyFont="1" applyBorder="1" applyAlignment="1">
      <alignment horizontal="center" vertical="center" wrapText="1" readingOrder="1"/>
    </xf>
    <xf numFmtId="0" fontId="65" fillId="0" borderId="1" xfId="9" applyFont="1" applyBorder="1" applyAlignment="1">
      <alignment horizontal="center" vertical="center" wrapText="1" readingOrder="1"/>
    </xf>
    <xf numFmtId="0" fontId="65" fillId="0" borderId="1" xfId="9" applyFont="1" applyBorder="1" applyAlignment="1">
      <alignment horizontal="center" vertical="top" wrapText="1" readingOrder="1"/>
    </xf>
    <xf numFmtId="0" fontId="65" fillId="0" borderId="1" xfId="9" applyFont="1" applyBorder="1" applyAlignment="1">
      <alignment horizontal="center" vertical="center" wrapText="1"/>
    </xf>
    <xf numFmtId="184" fontId="65" fillId="0" borderId="1" xfId="9" applyNumberFormat="1" applyFont="1" applyBorder="1" applyAlignment="1">
      <alignment horizontal="center" vertical="center" wrapText="1" readingOrder="1"/>
    </xf>
  </cellXfs>
  <cellStyles count="50">
    <cellStyle name="60% - アクセント 6" xfId="19" builtinId="52"/>
    <cellStyle name="どちらでもない" xfId="1" builtinId="28"/>
    <cellStyle name="パーセント" xfId="22" builtinId="5"/>
    <cellStyle name="パーセント 2" xfId="33" xr:uid="{00000000-0005-0000-0000-000003000000}"/>
    <cellStyle name="ハイパーリンク" xfId="2" builtinId="8" customBuiltin="1"/>
    <cellStyle name="悪い 2" xfId="20" xr:uid="{00000000-0005-0000-0000-000005000000}"/>
    <cellStyle name="桁区切り" xfId="24" builtinId="6"/>
    <cellStyle name="桁区切り 2" xfId="31" xr:uid="{00000000-0005-0000-0000-000007000000}"/>
    <cellStyle name="標準" xfId="0" builtinId="0"/>
    <cellStyle name="標準 2" xfId="3" xr:uid="{00000000-0005-0000-0000-000009000000}"/>
    <cellStyle name="標準 2 2" xfId="4" xr:uid="{00000000-0005-0000-0000-00000A000000}"/>
    <cellStyle name="標準 2 3" xfId="5" xr:uid="{00000000-0005-0000-0000-00000B000000}"/>
    <cellStyle name="標準 3" xfId="6" xr:uid="{00000000-0005-0000-0000-00000C000000}"/>
    <cellStyle name="標準 3 2" xfId="7" xr:uid="{00000000-0005-0000-0000-00000D000000}"/>
    <cellStyle name="標準 3 3" xfId="8" xr:uid="{00000000-0005-0000-0000-00000E000000}"/>
    <cellStyle name="標準 4" xfId="9" xr:uid="{00000000-0005-0000-0000-00000F000000}"/>
    <cellStyle name="標準 4 2" xfId="10" xr:uid="{00000000-0005-0000-0000-000010000000}"/>
    <cellStyle name="標準 4 2 2" xfId="11" xr:uid="{00000000-0005-0000-0000-000011000000}"/>
    <cellStyle name="標準 4 3" xfId="12" xr:uid="{00000000-0005-0000-0000-000012000000}"/>
    <cellStyle name="標準 4 4" xfId="13" xr:uid="{00000000-0005-0000-0000-000013000000}"/>
    <cellStyle name="標準 4 5" xfId="14" xr:uid="{00000000-0005-0000-0000-000014000000}"/>
    <cellStyle name="標準 4 6" xfId="32" xr:uid="{00000000-0005-0000-0000-000015000000}"/>
    <cellStyle name="標準 5" xfId="15" xr:uid="{00000000-0005-0000-0000-000016000000}"/>
    <cellStyle name="標準 5 2" xfId="16" xr:uid="{00000000-0005-0000-0000-000017000000}"/>
    <cellStyle name="標準 5 2 2" xfId="17" xr:uid="{00000000-0005-0000-0000-000018000000}"/>
    <cellStyle name="標準 5 3" xfId="18" xr:uid="{00000000-0005-0000-0000-000019000000}"/>
    <cellStyle name="標準 6" xfId="21" xr:uid="{00000000-0005-0000-0000-00001A000000}"/>
    <cellStyle name="標準 6 2" xfId="27" xr:uid="{00000000-0005-0000-0000-00001B000000}"/>
    <cellStyle name="標準 6 2 2" xfId="38" xr:uid="{E8CD38FC-CA9C-41A1-9DEB-515D3F56220D}"/>
    <cellStyle name="標準 6 2 3" xfId="46" xr:uid="{4D0842FD-42BD-4440-A2B5-BC8A44F88775}"/>
    <cellStyle name="標準 6 3" xfId="25" xr:uid="{00000000-0005-0000-0000-00001C000000}"/>
    <cellStyle name="標準 6 3 2" xfId="36" xr:uid="{CAB3628D-C920-4DFB-BE93-1BC429176092}"/>
    <cellStyle name="標準 6 3 3" xfId="44" xr:uid="{F46C968B-27CF-4B08-826A-66F107A825F8}"/>
    <cellStyle name="標準 6 4" xfId="29" xr:uid="{00000000-0005-0000-0000-00001D000000}"/>
    <cellStyle name="標準 6 4 2" xfId="40" xr:uid="{F07996A7-6A74-410B-BA67-B166234B59BF}"/>
    <cellStyle name="標準 6 4 3" xfId="48" xr:uid="{95768E41-470F-4361-9AAE-A6792EF77D0F}"/>
    <cellStyle name="標準 6 5" xfId="34" xr:uid="{CD733317-0D27-4DF7-84E0-285354238DE8}"/>
    <cellStyle name="標準 6 6" xfId="42" xr:uid="{D3C94AC8-D186-4CD1-B7DD-81250D40EF6B}"/>
    <cellStyle name="標準 7" xfId="23" xr:uid="{00000000-0005-0000-0000-00001E000000}"/>
    <cellStyle name="標準 7 2" xfId="28" xr:uid="{00000000-0005-0000-0000-00001F000000}"/>
    <cellStyle name="標準 7 2 2" xfId="39" xr:uid="{B247FA64-860F-49CD-A579-014F19ADB163}"/>
    <cellStyle name="標準 7 2 3" xfId="47" xr:uid="{401D8963-809E-495D-8CE2-02303A25FDC3}"/>
    <cellStyle name="標準 7 3" xfId="26" xr:uid="{00000000-0005-0000-0000-000020000000}"/>
    <cellStyle name="標準 7 3 2" xfId="37" xr:uid="{830DC35E-D570-4A59-83F5-7FFAEC20A690}"/>
    <cellStyle name="標準 7 3 3" xfId="45" xr:uid="{7A638C0B-BAED-4200-B946-4CB6A0D142B5}"/>
    <cellStyle name="標準 7 4" xfId="30" xr:uid="{00000000-0005-0000-0000-000021000000}"/>
    <cellStyle name="標準 7 4 2" xfId="41" xr:uid="{7223F1A6-93A1-4CA3-BC52-9CEF63934A3B}"/>
    <cellStyle name="標準 7 4 3" xfId="49" xr:uid="{0951D7E2-CE7F-448C-95E6-6E1DCEF90D28}"/>
    <cellStyle name="標準 7 5" xfId="35" xr:uid="{4A3A4571-D2C4-4A30-B7B5-95DBC8552CC3}"/>
    <cellStyle name="標準 7 6" xfId="43" xr:uid="{6867D51C-0720-4BC0-9892-6B459839EFCE}"/>
  </cellStyles>
  <dxfs count="36">
    <dxf>
      <font>
        <b/>
        <i val="0"/>
        <color rgb="FFFF0000"/>
      </font>
    </dxf>
    <dxf>
      <font>
        <b/>
        <i val="0"/>
        <color rgb="FFCC3300"/>
        <name val="ＭＳ Ｐゴシック"/>
        <scheme val="none"/>
      </font>
    </dxf>
    <dxf>
      <font>
        <b/>
        <i val="0"/>
        <color rgb="FFCC3300"/>
        <name val="ＭＳ Ｐゴシック"/>
        <scheme val="none"/>
      </font>
    </dxf>
    <dxf>
      <font>
        <b/>
        <i val="0"/>
        <color rgb="FFCC3300"/>
        <name val="ＭＳ Ｐゴシック"/>
        <scheme val="none"/>
      </font>
    </dxf>
    <dxf>
      <font>
        <b/>
        <i val="0"/>
        <color rgb="FFCC3300"/>
        <name val="ＭＳ Ｐゴシック"/>
        <scheme val="none"/>
      </font>
    </dxf>
    <dxf>
      <font>
        <b/>
        <i val="0"/>
        <color rgb="FFCC3300"/>
        <name val="ＭＳ Ｐゴシック"/>
        <scheme val="none"/>
      </font>
    </dxf>
    <dxf>
      <font>
        <b/>
        <i val="0"/>
        <color rgb="FFCC3300"/>
        <name val="ＭＳ Ｐゴシック"/>
        <scheme val="none"/>
      </font>
    </dxf>
    <dxf>
      <font>
        <b/>
        <i val="0"/>
        <color rgb="FFCC3300"/>
        <name val="ＭＳ Ｐゴシック"/>
        <scheme val="none"/>
      </font>
    </dxf>
    <dxf>
      <font>
        <b/>
        <i val="0"/>
        <color rgb="FFFF0000"/>
      </font>
    </dxf>
    <dxf>
      <font>
        <color rgb="FF9C0006"/>
      </font>
      <fill>
        <patternFill>
          <bgColor rgb="FFFFC7CE"/>
        </patternFill>
      </fill>
    </dxf>
    <dxf>
      <fill>
        <patternFill>
          <bgColor rgb="FFFF0000"/>
        </patternFill>
      </fill>
    </dxf>
    <dxf>
      <font>
        <b/>
        <i val="0"/>
        <color rgb="FFCC3300"/>
        <name val="ＭＳ Ｐゴシック"/>
        <scheme val="none"/>
      </font>
    </dxf>
    <dxf>
      <font>
        <b/>
        <i val="0"/>
        <color rgb="FFCC3300"/>
        <name val="ＭＳ Ｐゴシック"/>
        <scheme val="none"/>
      </font>
    </dxf>
    <dxf>
      <font>
        <b/>
        <i val="0"/>
        <color rgb="FFCC3300"/>
        <name val="ＭＳ Ｐゴシック"/>
        <scheme val="none"/>
      </font>
    </dxf>
    <dxf>
      <font>
        <b/>
        <i val="0"/>
        <color rgb="FFCC3300"/>
        <name val="ＭＳ Ｐゴシック"/>
        <scheme val="none"/>
      </font>
    </dxf>
    <dxf>
      <font>
        <b/>
        <i val="0"/>
        <color rgb="FFCC3300"/>
        <name val="ＭＳ Ｐゴシック"/>
        <scheme val="none"/>
      </font>
    </dxf>
    <dxf>
      <font>
        <b/>
        <i val="0"/>
        <color rgb="FFCC3300"/>
        <name val="ＭＳ Ｐゴシック"/>
        <scheme val="none"/>
      </font>
    </dxf>
    <dxf>
      <font>
        <b/>
        <i val="0"/>
        <color rgb="FFCC3300"/>
        <name val="ＭＳ Ｐゴシック"/>
        <scheme val="none"/>
      </font>
    </dxf>
    <dxf>
      <font>
        <b/>
        <i val="0"/>
        <color rgb="FFCC3300"/>
        <name val="ＭＳ Ｐゴシック"/>
        <scheme val="none"/>
      </font>
    </dxf>
    <dxf>
      <font>
        <b/>
        <i val="0"/>
        <color rgb="FFCC3300"/>
        <name val="ＭＳ Ｐゴシック"/>
        <scheme val="none"/>
      </font>
    </dxf>
    <dxf>
      <font>
        <b/>
        <i val="0"/>
        <color rgb="FFCC3300"/>
        <name val="ＭＳ Ｐゴシック"/>
        <scheme val="none"/>
      </font>
    </dxf>
    <dxf>
      <font>
        <b/>
        <i val="0"/>
        <color rgb="FFCC3300"/>
        <name val="ＭＳ Ｐゴシック"/>
        <scheme val="none"/>
      </font>
    </dxf>
    <dxf>
      <font>
        <b/>
        <i val="0"/>
        <color rgb="FFCC3300"/>
        <name val="ＭＳ Ｐゴシック"/>
        <scheme val="none"/>
      </font>
    </dxf>
    <dxf>
      <font>
        <b/>
        <i val="0"/>
        <color rgb="FFCC3300"/>
        <name val="ＭＳ Ｐゴシック"/>
        <scheme val="none"/>
      </font>
    </dxf>
    <dxf>
      <font>
        <b/>
        <i val="0"/>
        <color rgb="FFCC3300"/>
        <name val="ＭＳ Ｐゴシック"/>
        <scheme val="none"/>
      </font>
    </dxf>
    <dxf>
      <font>
        <b/>
        <i val="0"/>
        <color rgb="FFCC3300"/>
        <name val="ＭＳ Ｐゴシック"/>
        <scheme val="none"/>
      </font>
    </dxf>
    <dxf>
      <font>
        <b/>
        <i val="0"/>
        <color rgb="FFCC3300"/>
        <name val="ＭＳ Ｐゴシック"/>
        <scheme val="none"/>
      </font>
    </dxf>
    <dxf>
      <font>
        <b/>
        <i val="0"/>
        <strike val="0"/>
        <u/>
        <color rgb="FFCC3300"/>
        <name val="ＭＳ Ｐゴシック"/>
        <scheme val="none"/>
      </font>
    </dxf>
    <dxf>
      <font>
        <strike val="0"/>
        <color rgb="FFFF0000"/>
      </font>
    </dxf>
    <dxf>
      <font>
        <b/>
        <i val="0"/>
        <condense val="0"/>
        <extend val="0"/>
        <color indexed="10"/>
      </font>
      <fill>
        <patternFill patternType="none">
          <bgColor indexed="65"/>
        </patternFill>
      </fill>
    </dxf>
    <dxf>
      <font>
        <b/>
        <i val="0"/>
        <condense val="0"/>
        <extend val="0"/>
        <color indexed="10"/>
      </font>
      <fill>
        <patternFill patternType="none">
          <bgColor indexed="65"/>
        </patternFill>
      </fill>
    </dxf>
    <dxf>
      <font>
        <color rgb="FF9C0006"/>
      </font>
      <fill>
        <patternFill>
          <bgColor rgb="FFFFC7CE"/>
        </patternFill>
      </fill>
    </dxf>
    <dxf>
      <font>
        <b/>
        <i val="0"/>
        <condense val="0"/>
        <extend val="0"/>
        <color indexed="10"/>
      </font>
      <fill>
        <patternFill patternType="none">
          <bgColor indexed="65"/>
        </patternFill>
      </fill>
    </dxf>
    <dxf>
      <font>
        <color rgb="FF9C0006"/>
      </font>
      <fill>
        <patternFill>
          <bgColor rgb="FFFFC7CE"/>
        </patternFill>
      </fill>
    </dxf>
    <dxf>
      <font>
        <color rgb="FF9C0006"/>
      </font>
      <fill>
        <patternFill>
          <bgColor rgb="FFFFC7CE"/>
        </patternFill>
      </fill>
    </dxf>
    <dxf>
      <font>
        <b/>
        <i val="0"/>
        <condense val="0"/>
        <extend val="0"/>
        <color indexed="10"/>
      </font>
      <fill>
        <patternFill patternType="none">
          <bgColor indexed="65"/>
        </patternFill>
      </fill>
    </dxf>
  </dxfs>
  <tableStyles count="0" defaultTableStyle="TableStyleMedium9" defaultPivotStyle="PivotStyleLight16"/>
  <colors>
    <mruColors>
      <color rgb="FFFFFFCC"/>
      <color rgb="FFCCFFCC"/>
      <color rgb="FFFF66FF"/>
      <color rgb="FFCCCCFF"/>
      <color rgb="FFFF99FF"/>
      <color rgb="FF6600CC"/>
      <color rgb="FFCCFFFF"/>
      <color rgb="FFFF99CC"/>
      <color rgb="FFCCFF33"/>
      <color rgb="FF00000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3" Type="http://schemas.openxmlformats.org/officeDocument/2006/relationships/worksheet" Target="worksheets/sheet3.xml"/><Relationship Id="rId21" Type="http://schemas.openxmlformats.org/officeDocument/2006/relationships/worksheet" Target="worksheets/sheet21.xml"/><Relationship Id="rId34" Type="http://schemas.openxmlformats.org/officeDocument/2006/relationships/customXml" Target="../customXml/item1.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calcChain" Target="calcChain.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29" Type="http://schemas.openxmlformats.org/officeDocument/2006/relationships/externalLink" Target="externalLinks/externalLink1.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sharedStrings" Target="sharedStrings.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36" Type="http://schemas.openxmlformats.org/officeDocument/2006/relationships/customXml" Target="../customXml/item3.xml"/><Relationship Id="rId10" Type="http://schemas.openxmlformats.org/officeDocument/2006/relationships/worksheet" Target="worksheets/sheet10.xml"/><Relationship Id="rId19" Type="http://schemas.openxmlformats.org/officeDocument/2006/relationships/worksheet" Target="worksheets/sheet19.xml"/><Relationship Id="rId31"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theme" Target="theme/theme1.xml"/><Relationship Id="rId35" Type="http://schemas.openxmlformats.org/officeDocument/2006/relationships/customXml" Target="../customXml/item2.xml"/><Relationship Id="rId8" Type="http://schemas.openxmlformats.org/officeDocument/2006/relationships/worksheet" Target="worksheets/sheet8.xml"/></Relationships>
</file>

<file path=xl/drawings/drawing1.xml><?xml version="1.0" encoding="utf-8"?>
<xdr:wsDr xmlns:xdr="http://schemas.openxmlformats.org/drawingml/2006/spreadsheetDrawing" xmlns:a="http://schemas.openxmlformats.org/drawingml/2006/main">
  <xdr:twoCellAnchor>
    <xdr:from>
      <xdr:col>62</xdr:col>
      <xdr:colOff>464344</xdr:colOff>
      <xdr:row>8</xdr:row>
      <xdr:rowOff>95251</xdr:rowOff>
    </xdr:from>
    <xdr:to>
      <xdr:col>65</xdr:col>
      <xdr:colOff>35718</xdr:colOff>
      <xdr:row>29</xdr:row>
      <xdr:rowOff>0</xdr:rowOff>
    </xdr:to>
    <xdr:sp macro="" textlink="">
      <xdr:nvSpPr>
        <xdr:cNvPr id="3" name="吹き出し: 四角形 2">
          <a:extLst>
            <a:ext uri="{FF2B5EF4-FFF2-40B4-BE49-F238E27FC236}">
              <a16:creationId xmlns:a16="http://schemas.microsoft.com/office/drawing/2014/main" id="{00000000-0008-0000-0000-000003000000}"/>
            </a:ext>
          </a:extLst>
        </xdr:cNvPr>
        <xdr:cNvSpPr/>
      </xdr:nvSpPr>
      <xdr:spPr>
        <a:xfrm>
          <a:off x="44493657" y="6465095"/>
          <a:ext cx="1428749" cy="3405186"/>
        </a:xfrm>
        <a:prstGeom prst="wedgeRectCallout">
          <a:avLst>
            <a:gd name="adj1" fmla="val 58523"/>
            <a:gd name="adj2" fmla="val -71409"/>
          </a:avLst>
        </a:prstGeom>
        <a:gradFill rotWithShape="1">
          <a:gsLst>
            <a:gs pos="0">
              <a:srgbClr val="4F81BD">
                <a:tint val="100000"/>
                <a:shade val="100000"/>
                <a:satMod val="130000"/>
              </a:srgbClr>
            </a:gs>
            <a:gs pos="100000">
              <a:srgbClr val="4F81BD">
                <a:tint val="50000"/>
                <a:shade val="100000"/>
                <a:satMod val="350000"/>
              </a:srgbClr>
            </a:gs>
          </a:gsLst>
          <a:lin ang="16200000" scaled="0"/>
        </a:gradFill>
        <a:ln w="9525" cap="flat" cmpd="sng" algn="ctr">
          <a:solidFill>
            <a:srgbClr val="4F81BD">
              <a:shade val="95000"/>
              <a:satMod val="105000"/>
            </a:srgbClr>
          </a:solidFill>
          <a:prstDash val="solid"/>
        </a:ln>
        <a:effectLst>
          <a:outerShdw blurRad="40000" dist="23000" dir="5400000" rotWithShape="0">
            <a:srgbClr val="000000">
              <a:alpha val="35000"/>
            </a:srgbClr>
          </a:outerShdw>
        </a:effectLst>
      </xdr:spPr>
      <xdr:txBody>
        <a:bodyPr rtlCol="0" anchor="ctr"/>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 lastClr="FFFFFF"/>
              </a:solidFill>
              <a:effectLst/>
              <a:uLnTx/>
              <a:uFillTx/>
              <a:latin typeface="Calibri"/>
              <a:ea typeface="ＭＳ Ｐゴシック" panose="020B0600070205080204" pitchFamily="50" charset="-128"/>
              <a:cs typeface="+mn-cs"/>
            </a:rPr>
            <a:t>定義としては、医療機関の職員は算入しない、でいいんでしたっけ？私は明確に確認したことがなかったです。（稲葉）</a:t>
          </a:r>
          <a:endParaRPr kumimoji="1" lang="en-US" altLang="ja-JP" sz="1100" b="0" i="0" u="none" strike="noStrike" kern="0" cap="none" spc="0" normalizeH="0" baseline="0" noProof="0">
            <a:ln>
              <a:noFill/>
            </a:ln>
            <a:solidFill>
              <a:sysClr val="window" lastClr="FFFFFF"/>
            </a:solidFill>
            <a:effectLst/>
            <a:uLnTx/>
            <a:uFillTx/>
            <a:latin typeface="Calibri"/>
            <a:ea typeface="ＭＳ Ｐゴシック" panose="020B0600070205080204" pitchFamily="50" charset="-128"/>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endParaRPr kumimoji="1" lang="en-US" altLang="ja-JP" sz="1100" b="0" i="0" u="none" strike="noStrike" kern="0" cap="none" spc="0" normalizeH="0" baseline="0" noProof="0">
            <a:ln>
              <a:noFill/>
            </a:ln>
            <a:solidFill>
              <a:sysClr val="window" lastClr="FFFFFF"/>
            </a:solidFill>
            <a:effectLst/>
            <a:uLnTx/>
            <a:uFillTx/>
            <a:latin typeface="Calibri"/>
            <a:ea typeface="ＭＳ Ｐゴシック" panose="020B0600070205080204" pitchFamily="50" charset="-128"/>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 lastClr="FFFFFF"/>
              </a:solidFill>
              <a:effectLst/>
              <a:uLnTx/>
              <a:uFillTx/>
              <a:latin typeface="Calibri"/>
              <a:ea typeface="ＭＳ Ｐゴシック" panose="020B0600070205080204" pitchFamily="50" charset="-128"/>
              <a:cs typeface="+mn-cs"/>
            </a:rPr>
            <a:t>→ここも共生に要相談ですかね？（強い意見ありません）</a:t>
          </a:r>
          <a:endParaRPr kumimoji="1" lang="en-US" altLang="ja-JP" sz="1100" b="0" i="0" u="none" strike="noStrike" kern="0" cap="none" spc="0" normalizeH="0" baseline="0" noProof="0">
            <a:ln>
              <a:noFill/>
            </a:ln>
            <a:solidFill>
              <a:sysClr val="window" lastClr="FFFFFF"/>
            </a:solidFill>
            <a:effectLst/>
            <a:uLnTx/>
            <a:uFillTx/>
            <a:latin typeface="Calibri"/>
            <a:ea typeface="ＭＳ Ｐゴシック" panose="020B0600070205080204" pitchFamily="50" charset="-128"/>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endParaRPr kumimoji="1" lang="en-US" altLang="ja-JP" sz="1100" b="0" i="0" u="none" strike="noStrike" kern="0" cap="none" spc="0" normalizeH="0" baseline="0" noProof="0">
            <a:ln>
              <a:noFill/>
            </a:ln>
            <a:solidFill>
              <a:sysClr val="window" lastClr="FFFFFF"/>
            </a:solidFill>
            <a:effectLst/>
            <a:uLnTx/>
            <a:uFillTx/>
            <a:latin typeface="Calibri"/>
            <a:ea typeface="ＭＳ Ｐゴシック" panose="020B0600070205080204" pitchFamily="50" charset="-128"/>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 lastClr="FFFFFF"/>
              </a:solidFill>
              <a:effectLst/>
              <a:uLnTx/>
              <a:uFillTx/>
              <a:latin typeface="Calibri"/>
              <a:ea typeface="ＭＳ Ｐゴシック" panose="020B0600070205080204" pitchFamily="50" charset="-128"/>
              <a:cs typeface="+mn-cs"/>
            </a:rPr>
            <a:t>→算入しない、で問題なし。（稲葉）</a:t>
          </a:r>
        </a:p>
      </xdr:txBody>
    </xdr:sp>
    <xdr:clientData/>
  </xdr:twoCellAnchor>
  <xdr:twoCellAnchor>
    <xdr:from>
      <xdr:col>65</xdr:col>
      <xdr:colOff>71438</xdr:colOff>
      <xdr:row>8</xdr:row>
      <xdr:rowOff>95251</xdr:rowOff>
    </xdr:from>
    <xdr:to>
      <xdr:col>67</xdr:col>
      <xdr:colOff>261937</xdr:colOff>
      <xdr:row>32</xdr:row>
      <xdr:rowOff>71437</xdr:rowOff>
    </xdr:to>
    <xdr:sp macro="" textlink="">
      <xdr:nvSpPr>
        <xdr:cNvPr id="4" name="吹き出し: 四角形 3">
          <a:extLst>
            <a:ext uri="{FF2B5EF4-FFF2-40B4-BE49-F238E27FC236}">
              <a16:creationId xmlns:a16="http://schemas.microsoft.com/office/drawing/2014/main" id="{00000000-0008-0000-0000-000004000000}"/>
            </a:ext>
          </a:extLst>
        </xdr:cNvPr>
        <xdr:cNvSpPr/>
      </xdr:nvSpPr>
      <xdr:spPr>
        <a:xfrm>
          <a:off x="45958126" y="6465095"/>
          <a:ext cx="1428749" cy="3976686"/>
        </a:xfrm>
        <a:prstGeom prst="wedgeRectCallout">
          <a:avLst>
            <a:gd name="adj1" fmla="val 11023"/>
            <a:gd name="adj2" fmla="val -75279"/>
          </a:avLst>
        </a:prstGeom>
        <a:gradFill rotWithShape="1">
          <a:gsLst>
            <a:gs pos="0">
              <a:srgbClr val="4F81BD">
                <a:tint val="100000"/>
                <a:shade val="100000"/>
                <a:satMod val="130000"/>
              </a:srgbClr>
            </a:gs>
            <a:gs pos="100000">
              <a:srgbClr val="4F81BD">
                <a:tint val="50000"/>
                <a:shade val="100000"/>
                <a:satMod val="350000"/>
              </a:srgbClr>
            </a:gs>
          </a:gsLst>
          <a:lin ang="16200000" scaled="0"/>
        </a:gradFill>
        <a:ln w="9525" cap="flat" cmpd="sng" algn="ctr">
          <a:solidFill>
            <a:srgbClr val="4F81BD">
              <a:shade val="95000"/>
              <a:satMod val="105000"/>
            </a:srgbClr>
          </a:solidFill>
          <a:prstDash val="solid"/>
        </a:ln>
        <a:effectLst>
          <a:outerShdw blurRad="40000" dist="23000" dir="5400000" rotWithShape="0">
            <a:srgbClr val="000000">
              <a:alpha val="35000"/>
            </a:srgbClr>
          </a:outerShdw>
        </a:effectLst>
      </xdr:spPr>
      <xdr:txBody>
        <a:bodyPr rtlCol="0" anchor="ctr"/>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 lastClr="FFFFFF"/>
              </a:solidFill>
              <a:effectLst/>
              <a:uLnTx/>
              <a:uFillTx/>
              <a:latin typeface="Calibri"/>
              <a:ea typeface="ＭＳ Ｐゴシック" panose="020B0600070205080204" pitchFamily="50" charset="-128"/>
              <a:cs typeface="+mn-cs"/>
            </a:rPr>
            <a:t>今更ですが、定義としてはこの２項目で必要十分なんでしたっけ？（稲葉）</a:t>
          </a:r>
          <a:endParaRPr kumimoji="1" lang="en-US" altLang="ja-JP" sz="1100" b="0" i="0" u="none" strike="noStrike" kern="0" cap="none" spc="0" normalizeH="0" baseline="0" noProof="0">
            <a:ln>
              <a:noFill/>
            </a:ln>
            <a:solidFill>
              <a:sysClr val="window" lastClr="FFFFFF"/>
            </a:solidFill>
            <a:effectLst/>
            <a:uLnTx/>
            <a:uFillTx/>
            <a:latin typeface="Calibri"/>
            <a:ea typeface="ＭＳ Ｐゴシック" panose="020B0600070205080204" pitchFamily="50" charset="-128"/>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endParaRPr kumimoji="1" lang="en-US" altLang="ja-JP" sz="1100" b="0" i="0" u="none" strike="noStrike" kern="0" cap="none" spc="0" normalizeH="0" baseline="0" noProof="0">
            <a:ln>
              <a:noFill/>
            </a:ln>
            <a:solidFill>
              <a:sysClr val="window" lastClr="FFFFFF"/>
            </a:solidFill>
            <a:effectLst/>
            <a:uLnTx/>
            <a:uFillTx/>
            <a:latin typeface="Calibri"/>
            <a:ea typeface="ＭＳ Ｐゴシック" panose="020B0600070205080204" pitchFamily="50" charset="-128"/>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 lastClr="FFFFFF"/>
              </a:solidFill>
              <a:effectLst/>
              <a:uLnTx/>
              <a:uFillTx/>
              <a:latin typeface="Calibri"/>
              <a:ea typeface="ＭＳ Ｐゴシック" panose="020B0600070205080204" pitchFamily="50" charset="-128"/>
              <a:cs typeface="+mn-cs"/>
            </a:rPr>
            <a:t>→この点、議論されてないですね。ここの定義は共生チームに確認ですね。きにかかるのは、相談員研修（１）のみ修了者を入れるか、とかですかね？</a:t>
          </a:r>
          <a:endParaRPr kumimoji="1" lang="en-US" altLang="ja-JP" sz="1100" b="0" i="0" u="none" strike="noStrike" kern="0" cap="none" spc="0" normalizeH="0" baseline="0" noProof="0">
            <a:ln>
              <a:noFill/>
            </a:ln>
            <a:solidFill>
              <a:sysClr val="window" lastClr="FFFFFF"/>
            </a:solidFill>
            <a:effectLst/>
            <a:uLnTx/>
            <a:uFillTx/>
            <a:latin typeface="Calibri"/>
            <a:ea typeface="ＭＳ Ｐゴシック" panose="020B0600070205080204" pitchFamily="50" charset="-128"/>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endParaRPr kumimoji="1" lang="en-US" altLang="ja-JP" sz="1100" b="0" i="0" u="none" strike="noStrike" kern="0" cap="none" spc="0" normalizeH="0" baseline="0" noProof="0">
            <a:ln>
              <a:noFill/>
            </a:ln>
            <a:solidFill>
              <a:sysClr val="window" lastClr="FFFFFF"/>
            </a:solidFill>
            <a:effectLst/>
            <a:uLnTx/>
            <a:uFillTx/>
            <a:latin typeface="Calibri"/>
            <a:ea typeface="ＭＳ Ｐゴシック" panose="020B0600070205080204" pitchFamily="50" charset="-128"/>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 lastClr="FFFFFF"/>
              </a:solidFill>
              <a:effectLst/>
              <a:uLnTx/>
              <a:uFillTx/>
              <a:latin typeface="Calibri"/>
              <a:ea typeface="ＭＳ Ｐゴシック" panose="020B0600070205080204" pitchFamily="50" charset="-128"/>
              <a:cs typeface="+mn-cs"/>
            </a:rPr>
            <a:t>→必要十分でした。（稲葉）</a:t>
          </a:r>
        </a:p>
      </xdr:txBody>
    </xdr:sp>
    <xdr:clientData/>
  </xdr:twoCellAnchor>
  <xdr:twoCellAnchor>
    <xdr:from>
      <xdr:col>68</xdr:col>
      <xdr:colOff>83344</xdr:colOff>
      <xdr:row>8</xdr:row>
      <xdr:rowOff>119064</xdr:rowOff>
    </xdr:from>
    <xdr:to>
      <xdr:col>70</xdr:col>
      <xdr:colOff>273843</xdr:colOff>
      <xdr:row>33</xdr:row>
      <xdr:rowOff>35719</xdr:rowOff>
    </xdr:to>
    <xdr:sp macro="" textlink="">
      <xdr:nvSpPr>
        <xdr:cNvPr id="5" name="吹き出し: 四角形 4">
          <a:extLst>
            <a:ext uri="{FF2B5EF4-FFF2-40B4-BE49-F238E27FC236}">
              <a16:creationId xmlns:a16="http://schemas.microsoft.com/office/drawing/2014/main" id="{00000000-0008-0000-0000-000005000000}"/>
            </a:ext>
          </a:extLst>
        </xdr:cNvPr>
        <xdr:cNvSpPr/>
      </xdr:nvSpPr>
      <xdr:spPr>
        <a:xfrm>
          <a:off x="47827407" y="6488908"/>
          <a:ext cx="1428749" cy="4083842"/>
        </a:xfrm>
        <a:prstGeom prst="wedgeRectCallout">
          <a:avLst>
            <a:gd name="adj1" fmla="val 11023"/>
            <a:gd name="adj2" fmla="val -75279"/>
          </a:avLst>
        </a:prstGeom>
        <a:gradFill rotWithShape="1">
          <a:gsLst>
            <a:gs pos="0">
              <a:srgbClr val="4F81BD">
                <a:tint val="100000"/>
                <a:shade val="100000"/>
                <a:satMod val="130000"/>
              </a:srgbClr>
            </a:gs>
            <a:gs pos="100000">
              <a:srgbClr val="4F81BD">
                <a:tint val="50000"/>
                <a:shade val="100000"/>
                <a:satMod val="350000"/>
              </a:srgbClr>
            </a:gs>
          </a:gsLst>
          <a:lin ang="16200000" scaled="0"/>
        </a:gradFill>
        <a:ln w="9525" cap="flat" cmpd="sng" algn="ctr">
          <a:solidFill>
            <a:srgbClr val="4F81BD">
              <a:shade val="95000"/>
              <a:satMod val="105000"/>
            </a:srgbClr>
          </a:solidFill>
          <a:prstDash val="solid"/>
        </a:ln>
        <a:effectLst>
          <a:outerShdw blurRad="40000" dist="23000" dir="5400000" rotWithShape="0">
            <a:srgbClr val="000000">
              <a:alpha val="35000"/>
            </a:srgbClr>
          </a:outerShdw>
        </a:effectLst>
      </xdr:spPr>
      <xdr:txBody>
        <a:bodyPr rtlCol="0" anchor="ctr"/>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 lastClr="FFFFFF"/>
              </a:solidFill>
              <a:effectLst/>
              <a:uLnTx/>
              <a:uFillTx/>
              <a:latin typeface="+mn-lt"/>
              <a:ea typeface="+mn-ea"/>
              <a:cs typeface="+mn-cs"/>
            </a:rPr>
            <a:t>「がん患者及びその家族が心の悩みや体験等を語り合うための患者サロン等の場を設けている。」が様式４。様式４では等なのに、収集する数字は患者サロン限定でよいのか？（稲葉）</a:t>
          </a:r>
          <a:endParaRPr kumimoji="1" lang="en-US" altLang="ja-JP" sz="1100" b="0" i="0" u="none" strike="noStrike" kern="0" cap="none" spc="0" normalizeH="0" baseline="0" noProof="0">
            <a:ln>
              <a:noFill/>
            </a:ln>
            <a:solidFill>
              <a:sysClr val="window" lastClr="FFFFFF"/>
            </a:solidFill>
            <a:effectLst/>
            <a:uLnTx/>
            <a:uFillTx/>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endParaRPr kumimoji="1" lang="en-US" altLang="ja-JP" sz="1100" b="0" i="0" u="none" strike="noStrike" kern="0" cap="none" spc="0" normalizeH="0" baseline="0" noProof="0">
            <a:ln>
              <a:noFill/>
            </a:ln>
            <a:solidFill>
              <a:sysClr val="window" lastClr="FFFFFF"/>
            </a:solidFill>
            <a:effectLst/>
            <a:uLnTx/>
            <a:uFillTx/>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 lastClr="FFFFFF"/>
              </a:solidFill>
              <a:effectLst/>
              <a:uLnTx/>
              <a:uFillTx/>
              <a:latin typeface="+mn-lt"/>
              <a:ea typeface="+mn-ea"/>
              <a:cs typeface="+mn-cs"/>
            </a:rPr>
            <a:t>→患者会も入れるかですかね？</a:t>
          </a:r>
          <a:endParaRPr kumimoji="1" lang="en-US" altLang="ja-JP" sz="1100" b="0" i="0" u="none" strike="noStrike" kern="0" cap="none" spc="0" normalizeH="0" baseline="0" noProof="0">
            <a:ln>
              <a:noFill/>
            </a:ln>
            <a:solidFill>
              <a:sysClr val="window" lastClr="FFFFFF"/>
            </a:solidFill>
            <a:effectLst/>
            <a:uLnTx/>
            <a:uFillTx/>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endParaRPr kumimoji="1" lang="en-US" altLang="ja-JP" sz="1100" b="0" i="0" u="none" strike="noStrike" kern="0" cap="none" spc="0" normalizeH="0" baseline="0" noProof="0">
            <a:ln>
              <a:noFill/>
            </a:ln>
            <a:solidFill>
              <a:sysClr val="window" lastClr="FFFFFF"/>
            </a:solidFill>
            <a:effectLst/>
            <a:uLnTx/>
            <a:uFillTx/>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 lastClr="FFFFFF"/>
              </a:solidFill>
              <a:effectLst/>
              <a:uLnTx/>
              <a:uFillTx/>
              <a:latin typeface="+mn-lt"/>
              <a:ea typeface="+mn-ea"/>
              <a:cs typeface="+mn-cs"/>
            </a:rPr>
            <a:t>→患者会も集計対象となるように修正しました。（稲葉）</a:t>
          </a:r>
        </a:p>
      </xdr:txBody>
    </xdr:sp>
    <xdr:clientData/>
  </xdr:twoCellAnchor>
  <xdr:twoCellAnchor>
    <xdr:from>
      <xdr:col>70</xdr:col>
      <xdr:colOff>321469</xdr:colOff>
      <xdr:row>8</xdr:row>
      <xdr:rowOff>119064</xdr:rowOff>
    </xdr:from>
    <xdr:to>
      <xdr:col>72</xdr:col>
      <xdr:colOff>511968</xdr:colOff>
      <xdr:row>21</xdr:row>
      <xdr:rowOff>71438</xdr:rowOff>
    </xdr:to>
    <xdr:sp macro="" textlink="">
      <xdr:nvSpPr>
        <xdr:cNvPr id="6" name="吹き出し: 四角形 5">
          <a:extLst>
            <a:ext uri="{FF2B5EF4-FFF2-40B4-BE49-F238E27FC236}">
              <a16:creationId xmlns:a16="http://schemas.microsoft.com/office/drawing/2014/main" id="{00000000-0008-0000-0000-000006000000}"/>
            </a:ext>
          </a:extLst>
        </xdr:cNvPr>
        <xdr:cNvSpPr/>
      </xdr:nvSpPr>
      <xdr:spPr>
        <a:xfrm>
          <a:off x="49303782" y="6488908"/>
          <a:ext cx="1428749" cy="2119311"/>
        </a:xfrm>
        <a:prstGeom prst="wedgeRectCallout">
          <a:avLst>
            <a:gd name="adj1" fmla="val -8144"/>
            <a:gd name="adj2" fmla="val -71346"/>
          </a:avLst>
        </a:prstGeom>
        <a:gradFill rotWithShape="1">
          <a:gsLst>
            <a:gs pos="0">
              <a:srgbClr val="4F81BD">
                <a:tint val="100000"/>
                <a:shade val="100000"/>
                <a:satMod val="130000"/>
              </a:srgbClr>
            </a:gs>
            <a:gs pos="100000">
              <a:srgbClr val="4F81BD">
                <a:tint val="50000"/>
                <a:shade val="100000"/>
                <a:satMod val="350000"/>
              </a:srgbClr>
            </a:gs>
          </a:gsLst>
          <a:lin ang="16200000" scaled="0"/>
        </a:gradFill>
        <a:ln w="9525" cap="flat" cmpd="sng" algn="ctr">
          <a:solidFill>
            <a:srgbClr val="4F81BD">
              <a:shade val="95000"/>
              <a:satMod val="105000"/>
            </a:srgbClr>
          </a:solidFill>
          <a:prstDash val="solid"/>
        </a:ln>
        <a:effectLst>
          <a:outerShdw blurRad="40000" dist="23000" dir="5400000" rotWithShape="0">
            <a:srgbClr val="000000">
              <a:alpha val="35000"/>
            </a:srgbClr>
          </a:outerShdw>
        </a:effectLst>
      </xdr:spPr>
      <xdr:txBody>
        <a:bodyPr rtlCol="0" anchor="ctr"/>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 lastClr="FFFFFF"/>
              </a:solidFill>
              <a:effectLst/>
              <a:uLnTx/>
              <a:uFillTx/>
              <a:latin typeface="+mn-lt"/>
              <a:ea typeface="+mn-ea"/>
              <a:cs typeface="+mn-cs"/>
            </a:rPr>
            <a:t>これ、実数を収集しなくてもいいんですかね？（稲葉）</a:t>
          </a:r>
          <a:endParaRPr kumimoji="1" lang="en-US" altLang="ja-JP" sz="1100" b="0" i="0" u="none" strike="noStrike" kern="0" cap="none" spc="0" normalizeH="0" baseline="0" noProof="0">
            <a:ln>
              <a:noFill/>
            </a:ln>
            <a:solidFill>
              <a:sysClr val="window" lastClr="FFFFFF"/>
            </a:solidFill>
            <a:effectLst/>
            <a:uLnTx/>
            <a:uFillTx/>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endParaRPr kumimoji="1" lang="en-US" altLang="ja-JP" sz="1100" b="0" i="0" u="none" strike="noStrike" kern="0" cap="none" spc="0" normalizeH="0" baseline="0" noProof="0">
            <a:ln>
              <a:noFill/>
            </a:ln>
            <a:solidFill>
              <a:sysClr val="window" lastClr="FFFFFF"/>
            </a:solidFill>
            <a:effectLst/>
            <a:uLnTx/>
            <a:uFillTx/>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 lastClr="FFFFFF"/>
              </a:solidFill>
              <a:effectLst/>
              <a:uLnTx/>
              <a:uFillTx/>
              <a:latin typeface="+mn-lt"/>
              <a:ea typeface="+mn-ea"/>
              <a:cs typeface="+mn-cs"/>
            </a:rPr>
            <a:t>→ロジモデ新指標に入ったので、実数に変えましょうか。</a:t>
          </a:r>
          <a:endParaRPr kumimoji="1" lang="en-US" altLang="ja-JP" sz="1100" b="0" i="0" u="none" strike="noStrike" kern="0" cap="none" spc="0" normalizeH="0" baseline="0" noProof="0">
            <a:ln>
              <a:noFill/>
            </a:ln>
            <a:solidFill>
              <a:sysClr val="window" lastClr="FFFFFF"/>
            </a:solidFill>
            <a:effectLst/>
            <a:uLnTx/>
            <a:uFillTx/>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endParaRPr kumimoji="1" lang="en-US" altLang="ja-JP" sz="1100" b="0" i="0" u="none" strike="noStrike" kern="0" cap="none" spc="0" normalizeH="0" baseline="0" noProof="0">
            <a:ln>
              <a:noFill/>
            </a:ln>
            <a:solidFill>
              <a:sysClr val="window" lastClr="FFFFFF"/>
            </a:solidFill>
            <a:effectLst/>
            <a:uLnTx/>
            <a:uFillTx/>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 lastClr="FFFFFF"/>
              </a:solidFill>
              <a:effectLst/>
              <a:uLnTx/>
              <a:uFillTx/>
              <a:latin typeface="+mn-lt"/>
              <a:ea typeface="+mn-ea"/>
              <a:cs typeface="+mn-cs"/>
            </a:rPr>
            <a:t>→橋本さん修正済</a:t>
          </a:r>
        </a:p>
      </xdr:txBody>
    </xdr:sp>
    <xdr:clientData/>
  </xdr:twoCellAnchor>
  <xdr:twoCellAnchor>
    <xdr:from>
      <xdr:col>76</xdr:col>
      <xdr:colOff>202407</xdr:colOff>
      <xdr:row>9</xdr:row>
      <xdr:rowOff>35721</xdr:rowOff>
    </xdr:from>
    <xdr:to>
      <xdr:col>78</xdr:col>
      <xdr:colOff>392906</xdr:colOff>
      <xdr:row>21</xdr:row>
      <xdr:rowOff>154782</xdr:rowOff>
    </xdr:to>
    <xdr:sp macro="" textlink="">
      <xdr:nvSpPr>
        <xdr:cNvPr id="7" name="吹き出し: 四角形 6">
          <a:extLst>
            <a:ext uri="{FF2B5EF4-FFF2-40B4-BE49-F238E27FC236}">
              <a16:creationId xmlns:a16="http://schemas.microsoft.com/office/drawing/2014/main" id="{00000000-0008-0000-0000-000007000000}"/>
            </a:ext>
          </a:extLst>
        </xdr:cNvPr>
        <xdr:cNvSpPr/>
      </xdr:nvSpPr>
      <xdr:spPr>
        <a:xfrm>
          <a:off x="52899470" y="6572252"/>
          <a:ext cx="1428749" cy="2119311"/>
        </a:xfrm>
        <a:prstGeom prst="wedgeRectCallout">
          <a:avLst>
            <a:gd name="adj1" fmla="val -8144"/>
            <a:gd name="adj2" fmla="val -71346"/>
          </a:avLst>
        </a:prstGeom>
        <a:gradFill rotWithShape="1">
          <a:gsLst>
            <a:gs pos="0">
              <a:srgbClr val="4F81BD">
                <a:tint val="100000"/>
                <a:shade val="100000"/>
                <a:satMod val="130000"/>
              </a:srgbClr>
            </a:gs>
            <a:gs pos="100000">
              <a:srgbClr val="4F81BD">
                <a:tint val="50000"/>
                <a:shade val="100000"/>
                <a:satMod val="350000"/>
              </a:srgbClr>
            </a:gs>
          </a:gsLst>
          <a:lin ang="16200000" scaled="0"/>
        </a:gradFill>
        <a:ln w="9525" cap="flat" cmpd="sng" algn="ctr">
          <a:solidFill>
            <a:srgbClr val="4F81BD">
              <a:shade val="95000"/>
              <a:satMod val="105000"/>
            </a:srgbClr>
          </a:solidFill>
          <a:prstDash val="solid"/>
        </a:ln>
        <a:effectLst>
          <a:outerShdw blurRad="40000" dist="23000" dir="5400000" rotWithShape="0">
            <a:srgbClr val="000000">
              <a:alpha val="35000"/>
            </a:srgbClr>
          </a:outerShdw>
        </a:effectLst>
      </xdr:spPr>
      <xdr:txBody>
        <a:bodyPr rtlCol="0" anchor="ctr"/>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 lastClr="FFFFFF"/>
              </a:solidFill>
              <a:effectLst/>
              <a:uLnTx/>
              <a:uFillTx/>
              <a:latin typeface="+mn-lt"/>
              <a:ea typeface="+mn-ea"/>
              <a:cs typeface="+mn-cs"/>
            </a:rPr>
            <a:t>J483</a:t>
          </a:r>
          <a:r>
            <a:rPr kumimoji="1" lang="ja-JP" altLang="en-US" sz="1100" b="0" i="0" u="none" strike="noStrike" kern="0" cap="none" spc="0" normalizeH="0" baseline="0" noProof="0">
              <a:ln>
                <a:noFill/>
              </a:ln>
              <a:solidFill>
                <a:sysClr val="window" lastClr="FFFFFF"/>
              </a:solidFill>
              <a:effectLst/>
              <a:uLnTx/>
              <a:uFillTx/>
              <a:latin typeface="+mn-lt"/>
              <a:ea typeface="+mn-ea"/>
              <a:cs typeface="+mn-cs"/>
            </a:rPr>
            <a:t>→</a:t>
          </a:r>
          <a:r>
            <a:rPr kumimoji="1" lang="en-US" altLang="ja-JP" sz="1100" b="0" i="0" u="none" strike="noStrike" kern="0" cap="none" spc="0" normalizeH="0" baseline="0" noProof="0">
              <a:ln>
                <a:noFill/>
              </a:ln>
              <a:solidFill>
                <a:sysClr val="window" lastClr="FFFFFF"/>
              </a:solidFill>
              <a:effectLst/>
              <a:uLnTx/>
              <a:uFillTx/>
              <a:latin typeface="+mn-lt"/>
              <a:ea typeface="+mn-ea"/>
              <a:cs typeface="+mn-cs"/>
            </a:rPr>
            <a:t>J484</a:t>
          </a:r>
        </a:p>
        <a:p>
          <a:pPr marL="0" marR="0" lvl="0" indent="0" algn="l"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 lastClr="FFFFFF"/>
              </a:solidFill>
              <a:effectLst/>
              <a:uLnTx/>
              <a:uFillTx/>
              <a:latin typeface="+mn-lt"/>
              <a:ea typeface="+mn-ea"/>
              <a:cs typeface="+mn-cs"/>
            </a:rPr>
            <a:t>J158</a:t>
          </a:r>
          <a:r>
            <a:rPr kumimoji="1" lang="ja-JP" altLang="en-US" sz="1100" b="0" i="0" u="none" strike="noStrike" kern="0" cap="none" spc="0" normalizeH="0" baseline="0" noProof="0">
              <a:ln>
                <a:noFill/>
              </a:ln>
              <a:solidFill>
                <a:sysClr val="window" lastClr="FFFFFF"/>
              </a:solidFill>
              <a:effectLst/>
              <a:uLnTx/>
              <a:uFillTx/>
              <a:latin typeface="+mn-lt"/>
              <a:ea typeface="+mn-ea"/>
              <a:cs typeface="+mn-cs"/>
            </a:rPr>
            <a:t>→</a:t>
          </a:r>
          <a:r>
            <a:rPr kumimoji="1" lang="en-US" altLang="ja-JP" sz="1100" b="0" i="0" u="none" strike="noStrike" kern="0" cap="none" spc="0" normalizeH="0" baseline="0" noProof="0">
              <a:ln>
                <a:noFill/>
              </a:ln>
              <a:solidFill>
                <a:sysClr val="window" lastClr="FFFFFF"/>
              </a:solidFill>
              <a:effectLst/>
              <a:uLnTx/>
              <a:uFillTx/>
              <a:latin typeface="+mn-lt"/>
              <a:ea typeface="+mn-ea"/>
              <a:cs typeface="+mn-cs"/>
            </a:rPr>
            <a:t>J159</a:t>
          </a: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 lastClr="FFFFFF"/>
              </a:solidFill>
              <a:effectLst/>
              <a:uLnTx/>
              <a:uFillTx/>
              <a:latin typeface="+mn-lt"/>
              <a:ea typeface="+mn-ea"/>
              <a:cs typeface="+mn-cs"/>
            </a:rPr>
            <a:t>（稲葉）</a:t>
          </a:r>
          <a:endParaRPr kumimoji="1" lang="en-US" altLang="ja-JP" sz="1100" b="0" i="0" u="none" strike="noStrike" kern="0" cap="none" spc="0" normalizeH="0" baseline="0" noProof="0">
            <a:ln>
              <a:noFill/>
            </a:ln>
            <a:solidFill>
              <a:sysClr val="window" lastClr="FFFFFF"/>
            </a:solidFill>
            <a:effectLst/>
            <a:uLnTx/>
            <a:uFillTx/>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endParaRPr kumimoji="1" lang="en-US" altLang="ja-JP" sz="1100" b="0" i="0" u="none" strike="noStrike" kern="0" cap="none" spc="0" normalizeH="0" baseline="0" noProof="0">
            <a:ln>
              <a:noFill/>
            </a:ln>
            <a:solidFill>
              <a:sysClr val="window" lastClr="FFFFFF"/>
            </a:solidFill>
            <a:effectLst/>
            <a:uLnTx/>
            <a:uFillTx/>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 lastClr="FFFFFF"/>
              </a:solidFill>
              <a:effectLst/>
              <a:uLnTx/>
              <a:uFillTx/>
              <a:latin typeface="+mn-lt"/>
              <a:ea typeface="+mn-ea"/>
              <a:cs typeface="+mn-cs"/>
            </a:rPr>
            <a:t>→その通りです！</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8</xdr:col>
      <xdr:colOff>156135</xdr:colOff>
      <xdr:row>2</xdr:row>
      <xdr:rowOff>0</xdr:rowOff>
    </xdr:from>
    <xdr:to>
      <xdr:col>10</xdr:col>
      <xdr:colOff>4219574</xdr:colOff>
      <xdr:row>7</xdr:row>
      <xdr:rowOff>354079</xdr:rowOff>
    </xdr:to>
    <xdr:sp macro="" textlink="">
      <xdr:nvSpPr>
        <xdr:cNvPr id="4" name="テキスト ボックス 3">
          <a:extLst>
            <a:ext uri="{FF2B5EF4-FFF2-40B4-BE49-F238E27FC236}">
              <a16:creationId xmlns:a16="http://schemas.microsoft.com/office/drawing/2014/main" id="{00000000-0008-0000-0500-000004000000}"/>
            </a:ext>
          </a:extLst>
        </xdr:cNvPr>
        <xdr:cNvSpPr txBox="1"/>
      </xdr:nvSpPr>
      <xdr:spPr>
        <a:xfrm>
          <a:off x="11414685" y="895350"/>
          <a:ext cx="5816039" cy="1373254"/>
        </a:xfrm>
        <a:prstGeom prst="rect">
          <a:avLst/>
        </a:prstGeom>
        <a:solidFill>
          <a:srgbClr val="CCFFCC"/>
        </a:solidFill>
        <a:ln w="19050" cmpd="sng">
          <a:solidFill>
            <a:schemeClr val="tx1"/>
          </a:solidFill>
          <a:prstDash val="dash"/>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100">
              <a:solidFill>
                <a:sysClr val="windowText" lastClr="000000"/>
              </a:solidFill>
            </a:rPr>
            <a:t>【</a:t>
          </a:r>
          <a:r>
            <a:rPr kumimoji="1" lang="ja-JP" altLang="en-US" sz="1100">
              <a:solidFill>
                <a:sysClr val="windowText" lastClr="000000"/>
              </a:solidFill>
            </a:rPr>
            <a:t>凡例</a:t>
          </a:r>
          <a:r>
            <a:rPr kumimoji="1" lang="en-US" altLang="ja-JP" sz="1100">
              <a:solidFill>
                <a:sysClr val="windowText" lastClr="000000"/>
              </a:solidFill>
            </a:rPr>
            <a:t>】</a:t>
          </a:r>
        </a:p>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100">
              <a:solidFill>
                <a:sysClr val="windowText" lastClr="000000"/>
              </a:solidFill>
            </a:rPr>
            <a:t>A</a:t>
          </a:r>
          <a:r>
            <a:rPr kumimoji="1" lang="ja-JP" altLang="en-US" sz="1100">
              <a:solidFill>
                <a:sysClr val="windowText" lastClr="000000"/>
              </a:solidFill>
            </a:rPr>
            <a:t>：必須要件</a:t>
          </a:r>
          <a:endParaRPr kumimoji="1" lang="en-US" altLang="ja-JP" sz="1100">
            <a:solidFill>
              <a:sysClr val="windowText" lastClr="000000"/>
            </a:solidFill>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100">
              <a:solidFill>
                <a:sysClr val="windowText" lastClr="000000"/>
              </a:solidFill>
            </a:rPr>
            <a:t>B</a:t>
          </a:r>
          <a:r>
            <a:rPr kumimoji="1" lang="ja-JP" altLang="en-US" sz="1100">
              <a:solidFill>
                <a:sysClr val="windowText" lastClr="000000"/>
              </a:solidFill>
            </a:rPr>
            <a:t>：望ましい（＊</a:t>
          </a:r>
          <a:r>
            <a:rPr kumimoji="1" lang="ja-JP" altLang="en-US" sz="1100">
              <a:solidFill>
                <a:schemeClr val="tx1"/>
              </a:solidFill>
            </a:rPr>
            <a:t>）</a:t>
          </a:r>
          <a:r>
            <a:rPr kumimoji="1" lang="en-US" altLang="ja-JP" sz="1100">
              <a:solidFill>
                <a:schemeClr val="tx1"/>
              </a:solidFill>
            </a:rPr>
            <a:t>※</a:t>
          </a:r>
          <a:r>
            <a:rPr kumimoji="1" lang="ja-JP" altLang="en-US" sz="1100">
              <a:solidFill>
                <a:schemeClr val="tx1"/>
              </a:solidFill>
            </a:rPr>
            <a:t>現時点では望ましい要件となっているが、次期の改定で必須要件と</a:t>
          </a:r>
          <a:endParaRPr kumimoji="1" lang="en-US" altLang="ja-JP" sz="1100">
            <a:solidFill>
              <a:schemeClr val="tx1"/>
            </a:solidFill>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tx1"/>
              </a:solidFill>
            </a:rPr>
            <a:t>　　　　　　　　　　　</a:t>
          </a:r>
          <a:r>
            <a:rPr kumimoji="1" lang="ja-JP" altLang="en-US" sz="1100" baseline="0">
              <a:solidFill>
                <a:schemeClr val="tx1"/>
              </a:solidFill>
            </a:rPr>
            <a:t> </a:t>
          </a:r>
          <a:r>
            <a:rPr kumimoji="1" lang="ja-JP" altLang="en-US" sz="1100">
              <a:solidFill>
                <a:schemeClr val="tx1"/>
              </a:solidFill>
            </a:rPr>
            <a:t>なる予定のもの</a:t>
          </a:r>
          <a:endParaRPr kumimoji="1" lang="en-US" altLang="ja-JP" sz="1100">
            <a:solidFill>
              <a:schemeClr val="tx1"/>
            </a:solidFill>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100">
              <a:solidFill>
                <a:sysClr val="windowText" lastClr="000000"/>
              </a:solidFill>
            </a:rPr>
            <a:t>C</a:t>
          </a:r>
          <a:r>
            <a:rPr kumimoji="1" lang="ja-JP" altLang="en-US" sz="1100">
              <a:solidFill>
                <a:sysClr val="windowText" lastClr="000000"/>
              </a:solidFill>
            </a:rPr>
            <a:t>：望ましい</a:t>
          </a:r>
          <a:endParaRPr kumimoji="1" lang="en-US" altLang="ja-JP" sz="1100">
            <a:solidFill>
              <a:sysClr val="windowText" lastClr="000000"/>
            </a:solidFill>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a:solidFill>
                <a:sysClr val="windowText" lastClr="000000"/>
              </a:solidFill>
            </a:rPr>
            <a:t>「</a:t>
          </a:r>
          <a:r>
            <a:rPr kumimoji="1" lang="en-US" altLang="ja-JP" sz="1100">
              <a:solidFill>
                <a:sysClr val="windowText" lastClr="000000"/>
              </a:solidFill>
            </a:rPr>
            <a:t>-</a:t>
          </a:r>
          <a:r>
            <a:rPr kumimoji="1" lang="ja-JP" altLang="en-US" sz="1100">
              <a:solidFill>
                <a:sysClr val="windowText" lastClr="000000"/>
              </a:solidFill>
            </a:rPr>
            <a:t>」：要件に該当なし</a:t>
          </a:r>
          <a:endParaRPr kumimoji="1" lang="en-US" altLang="ja-JP" sz="1100">
            <a:solidFill>
              <a:sysClr val="windowText" lastClr="000000"/>
            </a:solidFill>
          </a:endParaRPr>
        </a:p>
      </xdr:txBody>
    </xdr:sp>
    <xdr:clientData/>
  </xdr:twoCellAnchor>
</xdr:wsDr>
</file>

<file path=xl/externalLinks/_rels/externalLink1.xml.rels><?xml version="1.0" encoding="UTF-8" standalone="yes"?>
<Relationships xmlns="http://schemas.openxmlformats.org/package/2006/relationships"><Relationship Id="rId1" Type="http://schemas.microsoft.com/office/2006/relationships/xlExternalLinkPath/xlPathMissing" Target="&#12304;&#24066;&#31435;&#27744;&#30000;&#30149;&#38498;&#12305;22&#24180;10&#26376;&#24220;&#25312;&#28857;&#30149;&#38498;&#29694;&#27841;&#22577;&#21578;&#26360;&#27096;&#24335;1-3&#30906;&#23450;.xls"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報告書かがみ"/>
      <sheetName val="表紙"/>
      <sheetName val="様式１(連絡先）"/>
      <sheetName val="様式２(全般事項)"/>
      <sheetName val="様式３（機能別）"/>
      <sheetName val="別紙１（機器）"/>
      <sheetName val="別紙２"/>
      <sheetName val="別紙３（放射線療法連携）"/>
      <sheetName val="別紙４(専門分野)"/>
      <sheetName val="別紙５(院内パス　)"/>
      <sheetName val="別紙６(レジメン　)"/>
      <sheetName val="別紙７(化学療法)"/>
      <sheetName val="別紙８（放治）"/>
      <sheetName val="別紙９（緩和Ｔ）"/>
      <sheetName val="別紙１０（緩和T紹介手順）"/>
      <sheetName val="別紙１１(外来緩和)"/>
      <sheetName val="別紙１２(緩和新規症例)"/>
      <sheetName val="別紙１３（緩和カンファレンス）"/>
      <sheetName val="別紙１４（緩和広報） "/>
      <sheetName val="別紙１５（緩和療法）"/>
      <sheetName val="別紙１６（病理協力）"/>
      <sheetName val="別紙１７（病理）"/>
      <sheetName val="別紙１８(地域連携)"/>
      <sheetName val="別紙１８－２"/>
      <sheetName val="別紙１９（地域連携体制）"/>
      <sheetName val="別紙２０（SO体制）"/>
      <sheetName val="別紙２１（SO窓口)"/>
      <sheetName val="別紙２２(患者支援)"/>
      <sheetName val="別紙２３(別途定める研修)"/>
      <sheetName val="別紙２４(地域研修)"/>
      <sheetName val="別紙２５(合同カンファ)"/>
      <sheetName val="別紙２６（相談支援窓口）"/>
      <sheetName val="別紙２７（患者団体）"/>
      <sheetName val="別紙２８（各種窓口）"/>
      <sheetName val="別紙２９（院内がん登録項目）"/>
      <sheetName val="別紙３０（一般向け講演会）"/>
      <sheetName val="別紙３１(府民へのメッセージ)"/>
      <sheetName val="追加資料"/>
      <sheetName val="選択肢"/>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 sheetId="25"/>
      <sheetData sheetId="26"/>
      <sheetData sheetId="27"/>
      <sheetData sheetId="28"/>
      <sheetData sheetId="29"/>
      <sheetData sheetId="30"/>
      <sheetData sheetId="31"/>
      <sheetData sheetId="32"/>
      <sheetData sheetId="33"/>
      <sheetData sheetId="34"/>
      <sheetData sheetId="35"/>
      <sheetData sheetId="36"/>
      <sheetData sheetId="37"/>
      <sheetData sheetId="38">
        <row r="2">
          <cell r="B2" t="str">
            <v>はい</v>
          </cell>
          <cell r="K2" t="str">
            <v>敷地内を全面禁煙</v>
          </cell>
        </row>
        <row r="3">
          <cell r="B3" t="str">
            <v>いいえ</v>
          </cell>
          <cell r="K3" t="str">
            <v>施設内のみを全面禁煙</v>
          </cell>
        </row>
        <row r="4">
          <cell r="K4" t="str">
            <v>その他（　　　　　　　　　　　　　　　　　　）</v>
          </cell>
        </row>
      </sheetData>
    </sheetDataSet>
  </externalBook>
</externalLink>
</file>

<file path=xl/theme/theme1.xml><?xml version="1.0" encoding="utf-8"?>
<a:theme xmlns:a="http://schemas.openxmlformats.org/drawingml/2006/main" name="ホワイト">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tint val="100000"/>
                <a:shade val="100000"/>
                <a:satMod val="130000"/>
              </a:schemeClr>
            </a:gs>
            <a:gs pos="100000">
              <a:schemeClr val="phClr">
                <a:tint val="50000"/>
                <a:shade val="100000"/>
                <a:satMod val="350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a:bodyPr/>
      <a:lstStyle/>
      <a:style>
        <a:lnRef idx="1">
          <a:schemeClr val="accent1"/>
        </a:lnRef>
        <a:fillRef idx="3">
          <a:schemeClr val="accent1"/>
        </a:fillRef>
        <a:effectRef idx="2">
          <a:schemeClr val="accent1"/>
        </a:effectRef>
        <a:fontRef idx="minor">
          <a:schemeClr val="lt1"/>
        </a:fontRef>
      </a:style>
    </a:spDef>
    <a:lnDef>
      <a:spPr/>
      <a:bodyPr/>
      <a:lstStyle/>
      <a:style>
        <a:lnRef idx="2">
          <a:schemeClr val="accent1"/>
        </a:lnRef>
        <a:fillRef idx="0">
          <a:schemeClr val="accent1"/>
        </a:fillRef>
        <a:effectRef idx="1">
          <a:schemeClr val="accent1"/>
        </a:effectRef>
        <a:fontRef idx="minor">
          <a:schemeClr val="tx1"/>
        </a:fontRef>
      </a:style>
    </a:lnDef>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printerSettings" Target="../printerSettings/printerSettings10.bin"/><Relationship Id="rId1" Type="http://schemas.openxmlformats.org/officeDocument/2006/relationships/hyperlink" Target="https://kishiwada.tokushukai.or.jp/section/relief/" TargetMode="External"/></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18.xml.rels><?xml version="1.0" encoding="UTF-8" standalone="yes"?>
<Relationships xmlns="http://schemas.openxmlformats.org/package/2006/relationships"><Relationship Id="rId1" Type="http://schemas.openxmlformats.org/officeDocument/2006/relationships/printerSettings" Target="../printerSettings/printerSettings18.bin"/></Relationships>
</file>

<file path=xl/worksheets/_rels/sheet19.xml.rels><?xml version="1.0" encoding="UTF-8" standalone="yes"?>
<Relationships xmlns="http://schemas.openxmlformats.org/package/2006/relationships"><Relationship Id="rId1" Type="http://schemas.openxmlformats.org/officeDocument/2006/relationships/printerSettings" Target="../printerSettings/printerSettings19.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20.xml.rels><?xml version="1.0" encoding="UTF-8" standalone="yes"?>
<Relationships xmlns="http://schemas.openxmlformats.org/package/2006/relationships"><Relationship Id="rId1" Type="http://schemas.openxmlformats.org/officeDocument/2006/relationships/printerSettings" Target="../printerSettings/printerSettings20.bin"/></Relationships>
</file>

<file path=xl/worksheets/_rels/sheet21.xml.rels><?xml version="1.0" encoding="UTF-8" standalone="yes"?>
<Relationships xmlns="http://schemas.openxmlformats.org/package/2006/relationships"><Relationship Id="rId1" Type="http://schemas.openxmlformats.org/officeDocument/2006/relationships/printerSettings" Target="../printerSettings/printerSettings21.bin"/></Relationships>
</file>

<file path=xl/worksheets/_rels/sheet22.xml.rels><?xml version="1.0" encoding="UTF-8" standalone="yes"?>
<Relationships xmlns="http://schemas.openxmlformats.org/package/2006/relationships"><Relationship Id="rId3" Type="http://schemas.openxmlformats.org/officeDocument/2006/relationships/hyperlink" Target="https://kishiwada.tokushukai.or.jp/section/ct/recruitment.php" TargetMode="External"/><Relationship Id="rId2" Type="http://schemas.openxmlformats.org/officeDocument/2006/relationships/hyperlink" Target="https://kishiwada.tokushukai.or.jp/section/research/" TargetMode="External"/><Relationship Id="rId1" Type="http://schemas.openxmlformats.org/officeDocument/2006/relationships/hyperlink" Target="https://kishiwada.tokushukai.or.jp/section/research/" TargetMode="External"/><Relationship Id="rId5" Type="http://schemas.openxmlformats.org/officeDocument/2006/relationships/printerSettings" Target="../printerSettings/printerSettings22.bin"/><Relationship Id="rId4" Type="http://schemas.openxmlformats.org/officeDocument/2006/relationships/hyperlink" Target="https://kishiwada.tokushukai.or.jp/section/ct/recruitment.php" TargetMode="External"/></Relationships>
</file>

<file path=xl/worksheets/_rels/sheet23.xml.rels><?xml version="1.0" encoding="UTF-8" standalone="yes"?>
<Relationships xmlns="http://schemas.openxmlformats.org/package/2006/relationships"><Relationship Id="rId1" Type="http://schemas.openxmlformats.org/officeDocument/2006/relationships/printerSettings" Target="../printerSettings/printerSettings23.bin"/></Relationships>
</file>

<file path=xl/worksheets/_rels/sheet24.xml.rels><?xml version="1.0" encoding="UTF-8" standalone="yes"?>
<Relationships xmlns="http://schemas.openxmlformats.org/package/2006/relationships"><Relationship Id="rId1" Type="http://schemas.openxmlformats.org/officeDocument/2006/relationships/printerSettings" Target="../printerSettings/printerSettings24.bin"/></Relationships>
</file>

<file path=xl/worksheets/_rels/sheet25.xml.rels><?xml version="1.0" encoding="UTF-8" standalone="yes"?>
<Relationships xmlns="http://schemas.openxmlformats.org/package/2006/relationships"><Relationship Id="rId1" Type="http://schemas.openxmlformats.org/officeDocument/2006/relationships/printerSettings" Target="../printerSettings/printerSettings25.bin"/></Relationships>
</file>

<file path=xl/worksheets/_rels/sheet26.xml.rels><?xml version="1.0" encoding="UTF-8" standalone="yes"?>
<Relationships xmlns="http://schemas.openxmlformats.org/package/2006/relationships"><Relationship Id="rId1" Type="http://schemas.openxmlformats.org/officeDocument/2006/relationships/printerSettings" Target="../printerSettings/printerSettings26.bin"/></Relationships>
</file>

<file path=xl/worksheets/_rels/sheet27.xml.rels><?xml version="1.0" encoding="UTF-8" standalone="yes"?>
<Relationships xmlns="http://schemas.openxmlformats.org/package/2006/relationships"><Relationship Id="rId1" Type="http://schemas.openxmlformats.org/officeDocument/2006/relationships/printerSettings" Target="../printerSettings/printerSettings27.bin"/></Relationships>
</file>

<file path=xl/worksheets/_rels/sheet28.xml.rels><?xml version="1.0" encoding="UTF-8" standalone="yes"?>
<Relationships xmlns="http://schemas.openxmlformats.org/package/2006/relationships"><Relationship Id="rId1" Type="http://schemas.openxmlformats.org/officeDocument/2006/relationships/printerSettings" Target="../printerSettings/printerSettings28.bin"/></Relationships>
</file>

<file path=xl/worksheets/_rels/sheet3.xml.rels><?xml version="1.0" encoding="UTF-8" standalone="yes"?>
<Relationships xmlns="http://schemas.openxmlformats.org/package/2006/relationships"><Relationship Id="rId2" Type="http://schemas.openxmlformats.org/officeDocument/2006/relationships/printerSettings" Target="../printerSettings/printerSettings3.bin"/><Relationship Id="rId1" Type="http://schemas.openxmlformats.org/officeDocument/2006/relationships/hyperlink" Target="mailto:kishiwada-soumu@tokushukai.jp" TargetMode="External"/></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printerSettings" Target="../printerSettings/printerSettings5.bin"/><Relationship Id="rId1" Type="http://schemas.openxmlformats.org/officeDocument/2006/relationships/hyperlink" Target="https://www.e-stat.go.jp/index.php/stat-search/files?layout=datalist&amp;cycle=7&amp;year=20230&amp;month=0&amp;toukei=00450022&amp;tstat=000001224321&amp;tclass1=000001224324&amp;tclass2val=0&amp;stat_infid=000040234533" TargetMode="External"/></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4">
    <tabColor rgb="FFFFC000"/>
  </sheetPr>
  <dimension ref="A1:EJ53"/>
  <sheetViews>
    <sheetView view="pageBreakPreview" topLeftCell="AY1" zoomScaleNormal="100" zoomScaleSheetLayoutView="100" workbookViewId="0">
      <selection activeCell="BV6" sqref="BV6"/>
    </sheetView>
  </sheetViews>
  <sheetFormatPr defaultColWidth="9" defaultRowHeight="13.5"/>
  <cols>
    <col min="1" max="1" width="20.625" style="49" bestFit="1" customWidth="1"/>
    <col min="2" max="2" width="25.75" style="49" bestFit="1" customWidth="1"/>
    <col min="3" max="3" width="10.875" style="49" bestFit="1" customWidth="1"/>
    <col min="4" max="5" width="23.625" style="49" customWidth="1"/>
    <col min="6" max="6" width="15.125" style="49" bestFit="1" customWidth="1"/>
    <col min="7" max="7" width="9" style="49"/>
    <col min="8" max="9" width="9.25" style="49" bestFit="1" customWidth="1"/>
    <col min="10" max="78" width="8.125" style="49" customWidth="1"/>
    <col min="79" max="82" width="15.125" style="49" customWidth="1"/>
    <col min="83" max="16384" width="9" style="49"/>
  </cols>
  <sheetData>
    <row r="1" spans="1:140">
      <c r="A1" s="49" t="s">
        <v>0</v>
      </c>
    </row>
    <row r="3" spans="1:140">
      <c r="A3" s="49" t="s">
        <v>1</v>
      </c>
      <c r="B3" s="55" t="s">
        <v>2</v>
      </c>
    </row>
    <row r="4" spans="1:140">
      <c r="A4" s="49" t="s">
        <v>3</v>
      </c>
      <c r="B4" s="55" t="s">
        <v>4</v>
      </c>
    </row>
    <row r="5" spans="1:140">
      <c r="P5" s="49" t="s">
        <v>5</v>
      </c>
      <c r="W5" s="1205" t="s">
        <v>6</v>
      </c>
      <c r="X5" s="1206"/>
      <c r="Y5" s="1206"/>
      <c r="Z5" s="1206"/>
      <c r="AA5" s="1206"/>
      <c r="AB5" s="1206"/>
      <c r="AC5" s="1207"/>
      <c r="CA5" s="49" t="s">
        <v>7</v>
      </c>
      <c r="CE5" s="49" t="s">
        <v>8</v>
      </c>
      <c r="CI5" s="49" t="s">
        <v>9</v>
      </c>
      <c r="CM5" s="49" t="s">
        <v>10</v>
      </c>
      <c r="CQ5" s="49" t="s">
        <v>11</v>
      </c>
      <c r="CU5" s="49" t="s">
        <v>12</v>
      </c>
      <c r="CY5" s="49" t="s">
        <v>13</v>
      </c>
      <c r="DC5" s="49" t="s">
        <v>14</v>
      </c>
      <c r="DG5" s="49" t="s">
        <v>15</v>
      </c>
      <c r="DK5" s="49" t="s">
        <v>16</v>
      </c>
      <c r="DO5" s="49" t="s">
        <v>17</v>
      </c>
      <c r="DS5" s="49" t="s">
        <v>18</v>
      </c>
      <c r="DW5" s="49" t="s">
        <v>19</v>
      </c>
      <c r="EA5" s="49" t="s">
        <v>20</v>
      </c>
    </row>
    <row r="6" spans="1:140" ht="409.5">
      <c r="A6" s="56" t="s">
        <v>21</v>
      </c>
      <c r="B6" s="57" t="s">
        <v>22</v>
      </c>
      <c r="C6" s="57" t="s">
        <v>23</v>
      </c>
      <c r="D6" s="57" t="s">
        <v>24</v>
      </c>
      <c r="E6" s="57" t="s">
        <v>25</v>
      </c>
      <c r="F6" s="57" t="s">
        <v>26</v>
      </c>
      <c r="G6" s="57" t="s">
        <v>27</v>
      </c>
      <c r="H6" s="57" t="s">
        <v>28</v>
      </c>
      <c r="I6" s="57" t="s">
        <v>29</v>
      </c>
      <c r="J6" s="57" t="s">
        <v>30</v>
      </c>
      <c r="K6" s="57" t="s">
        <v>31</v>
      </c>
      <c r="L6" s="57" t="s">
        <v>32</v>
      </c>
      <c r="M6" s="57" t="s">
        <v>33</v>
      </c>
      <c r="N6" s="57" t="s">
        <v>34</v>
      </c>
      <c r="O6" s="57" t="s">
        <v>35</v>
      </c>
      <c r="P6" s="91" t="s">
        <v>36</v>
      </c>
      <c r="Q6" s="91" t="s">
        <v>37</v>
      </c>
      <c r="R6" s="91" t="s">
        <v>38</v>
      </c>
      <c r="S6" s="91" t="s">
        <v>39</v>
      </c>
      <c r="T6" s="91" t="s">
        <v>40</v>
      </c>
      <c r="U6" s="91" t="s">
        <v>41</v>
      </c>
      <c r="V6" s="91" t="s">
        <v>42</v>
      </c>
      <c r="W6" s="91" t="s">
        <v>43</v>
      </c>
      <c r="X6" s="91" t="s">
        <v>44</v>
      </c>
      <c r="Y6" s="91" t="s">
        <v>45</v>
      </c>
      <c r="Z6" s="91" t="s">
        <v>46</v>
      </c>
      <c r="AA6" s="91" t="s">
        <v>47</v>
      </c>
      <c r="AB6" s="91" t="s">
        <v>48</v>
      </c>
      <c r="AC6" s="91" t="s">
        <v>49</v>
      </c>
      <c r="AD6" s="91" t="s">
        <v>50</v>
      </c>
      <c r="AE6" s="91" t="s">
        <v>51</v>
      </c>
      <c r="AF6" s="91" t="s">
        <v>52</v>
      </c>
      <c r="AG6" s="91" t="s">
        <v>53</v>
      </c>
      <c r="AH6" s="91" t="s">
        <v>54</v>
      </c>
      <c r="AI6" s="91" t="s">
        <v>55</v>
      </c>
      <c r="AJ6" s="91" t="s">
        <v>56</v>
      </c>
      <c r="AK6" s="91" t="s">
        <v>57</v>
      </c>
      <c r="AL6" s="91" t="s">
        <v>58</v>
      </c>
      <c r="AM6" s="91" t="s">
        <v>59</v>
      </c>
      <c r="AN6" s="91" t="s">
        <v>60</v>
      </c>
      <c r="AO6" s="91" t="s">
        <v>61</v>
      </c>
      <c r="AP6" s="91" t="s">
        <v>62</v>
      </c>
      <c r="AQ6" s="91" t="s">
        <v>63</v>
      </c>
      <c r="AR6" s="91" t="s">
        <v>64</v>
      </c>
      <c r="AS6" s="91" t="s">
        <v>65</v>
      </c>
      <c r="AT6" s="91" t="s">
        <v>66</v>
      </c>
      <c r="AU6" s="91" t="s">
        <v>67</v>
      </c>
      <c r="AV6" s="91" t="s">
        <v>68</v>
      </c>
      <c r="AW6" s="91" t="s">
        <v>69</v>
      </c>
      <c r="AX6" s="91" t="s">
        <v>70</v>
      </c>
      <c r="AY6" s="91" t="s">
        <v>71</v>
      </c>
      <c r="AZ6" s="91" t="s">
        <v>72</v>
      </c>
      <c r="BA6" s="91" t="s">
        <v>73</v>
      </c>
      <c r="BB6" s="92" t="s">
        <v>74</v>
      </c>
      <c r="BC6" s="92" t="s">
        <v>75</v>
      </c>
      <c r="BD6" s="92" t="s">
        <v>76</v>
      </c>
      <c r="BE6" s="92" t="s">
        <v>77</v>
      </c>
      <c r="BF6" s="92" t="s">
        <v>78</v>
      </c>
      <c r="BG6" s="92" t="s">
        <v>79</v>
      </c>
      <c r="BH6" s="92" t="s">
        <v>80</v>
      </c>
      <c r="BI6" s="91" t="s">
        <v>81</v>
      </c>
      <c r="BJ6" s="91" t="s">
        <v>82</v>
      </c>
      <c r="BK6" s="91" t="s">
        <v>83</v>
      </c>
      <c r="BL6" s="91" t="s">
        <v>84</v>
      </c>
      <c r="BM6" s="91" t="s">
        <v>85</v>
      </c>
      <c r="BN6" s="91" t="s">
        <v>86</v>
      </c>
      <c r="BO6" s="91" t="s">
        <v>87</v>
      </c>
      <c r="BP6" s="91" t="s">
        <v>88</v>
      </c>
      <c r="BQ6" s="91" t="s">
        <v>89</v>
      </c>
      <c r="BR6" s="91" t="s">
        <v>90</v>
      </c>
      <c r="BS6" s="91" t="s">
        <v>91</v>
      </c>
      <c r="BT6" s="91" t="s">
        <v>92</v>
      </c>
      <c r="BU6" s="91" t="s">
        <v>93</v>
      </c>
      <c r="BV6" s="91" t="s">
        <v>94</v>
      </c>
      <c r="BW6" s="91" t="s">
        <v>95</v>
      </c>
      <c r="BX6" s="91" t="s">
        <v>96</v>
      </c>
      <c r="BY6" s="91" t="s">
        <v>97</v>
      </c>
      <c r="BZ6" s="91" t="s">
        <v>98</v>
      </c>
      <c r="CA6" s="57" t="s">
        <v>99</v>
      </c>
      <c r="CB6" s="57" t="s">
        <v>100</v>
      </c>
      <c r="CC6" s="57" t="s">
        <v>101</v>
      </c>
      <c r="CD6" s="57" t="s">
        <v>102</v>
      </c>
      <c r="CE6" s="57" t="s">
        <v>99</v>
      </c>
      <c r="CF6" s="57" t="s">
        <v>100</v>
      </c>
      <c r="CG6" s="57" t="s">
        <v>101</v>
      </c>
      <c r="CH6" s="57" t="s">
        <v>102</v>
      </c>
      <c r="CI6" s="57" t="s">
        <v>99</v>
      </c>
      <c r="CJ6" s="57" t="s">
        <v>100</v>
      </c>
      <c r="CK6" s="57" t="s">
        <v>101</v>
      </c>
      <c r="CL6" s="57" t="s">
        <v>102</v>
      </c>
      <c r="CM6" s="57" t="s">
        <v>99</v>
      </c>
      <c r="CN6" s="57" t="s">
        <v>100</v>
      </c>
      <c r="CO6" s="57" t="s">
        <v>101</v>
      </c>
      <c r="CP6" s="57" t="s">
        <v>102</v>
      </c>
      <c r="CQ6" s="57" t="s">
        <v>99</v>
      </c>
      <c r="CR6" s="57" t="s">
        <v>100</v>
      </c>
      <c r="CS6" s="57" t="s">
        <v>101</v>
      </c>
      <c r="CT6" s="57" t="s">
        <v>102</v>
      </c>
      <c r="CU6" s="57" t="s">
        <v>99</v>
      </c>
      <c r="CV6" s="57" t="s">
        <v>100</v>
      </c>
      <c r="CW6" s="57" t="s">
        <v>101</v>
      </c>
      <c r="CX6" s="57" t="s">
        <v>102</v>
      </c>
      <c r="CY6" s="57" t="s">
        <v>99</v>
      </c>
      <c r="CZ6" s="57" t="s">
        <v>100</v>
      </c>
      <c r="DA6" s="57" t="s">
        <v>101</v>
      </c>
      <c r="DB6" s="57" t="s">
        <v>102</v>
      </c>
      <c r="DC6" s="57" t="s">
        <v>99</v>
      </c>
      <c r="DD6" s="57" t="s">
        <v>100</v>
      </c>
      <c r="DE6" s="57" t="s">
        <v>101</v>
      </c>
      <c r="DF6" s="57" t="s">
        <v>102</v>
      </c>
      <c r="DG6" s="57" t="s">
        <v>99</v>
      </c>
      <c r="DH6" s="57" t="s">
        <v>100</v>
      </c>
      <c r="DI6" s="57" t="s">
        <v>101</v>
      </c>
      <c r="DJ6" s="57" t="s">
        <v>102</v>
      </c>
      <c r="DK6" s="57" t="s">
        <v>99</v>
      </c>
      <c r="DL6" s="57" t="s">
        <v>100</v>
      </c>
      <c r="DM6" s="57" t="s">
        <v>101</v>
      </c>
      <c r="DN6" s="57" t="s">
        <v>102</v>
      </c>
      <c r="DO6" s="57" t="s">
        <v>99</v>
      </c>
      <c r="DP6" s="57" t="s">
        <v>100</v>
      </c>
      <c r="DQ6" s="57" t="s">
        <v>101</v>
      </c>
      <c r="DR6" s="57" t="s">
        <v>102</v>
      </c>
      <c r="DS6" s="57" t="s">
        <v>99</v>
      </c>
      <c r="DT6" s="57" t="s">
        <v>100</v>
      </c>
      <c r="DU6" s="57" t="s">
        <v>101</v>
      </c>
      <c r="DV6" s="57" t="s">
        <v>102</v>
      </c>
      <c r="DW6" s="57" t="s">
        <v>99</v>
      </c>
      <c r="DX6" s="57" t="s">
        <v>100</v>
      </c>
      <c r="DY6" s="57" t="s">
        <v>101</v>
      </c>
      <c r="DZ6" s="57" t="s">
        <v>102</v>
      </c>
      <c r="EA6" s="57" t="s">
        <v>99</v>
      </c>
      <c r="EB6" s="57" t="s">
        <v>100</v>
      </c>
      <c r="EC6" s="57" t="s">
        <v>101</v>
      </c>
      <c r="ED6" s="57" t="s">
        <v>102</v>
      </c>
    </row>
    <row r="7" spans="1:140" ht="40.5">
      <c r="A7" s="56">
        <f>IFERROR(VLOOKUP($B7,$EI$7:$EJ$53,2,0),0)</f>
        <v>27</v>
      </c>
      <c r="B7" s="57" t="str">
        <f>+'様式4（全般事項）'!H17</f>
        <v>大阪府</v>
      </c>
      <c r="C7" s="57" t="str">
        <f>+'様式4（全般事項）'!H24</f>
        <v>泉州</v>
      </c>
      <c r="D7" s="57" t="str">
        <f>+'様式4（全般事項）'!H23</f>
        <v>泉州</v>
      </c>
      <c r="E7" s="57" t="e">
        <f>+#REF!</f>
        <v>#REF!</v>
      </c>
      <c r="F7" s="57" t="e">
        <f>+表紙!#REF!</f>
        <v>#REF!</v>
      </c>
      <c r="G7" s="57" t="e">
        <f>+'様式4（全般事項）'!#REF!</f>
        <v>#REF!</v>
      </c>
      <c r="H7" s="57" t="e">
        <f>+'様式4（全般事項）'!#REF!</f>
        <v>#REF!</v>
      </c>
      <c r="I7" s="57" t="e">
        <f>'様式4（全般事項）'!#REF!</f>
        <v>#REF!</v>
      </c>
      <c r="J7" s="57" t="e">
        <f>+IF(H7="地域がん診療病院",'様式４(機能別)'!#REF!,'様式４(機能別)'!J212)</f>
        <v>#REF!</v>
      </c>
      <c r="K7" s="57" t="e">
        <f>+IF(H7="地域がん診療病院",'様式４(機能別)'!#REF!,'様式４(機能別)'!J213)</f>
        <v>#REF!</v>
      </c>
      <c r="L7" s="57" t="e">
        <f>+IF(H7="地域がん診療病院",'様式４(機能別)'!#REF!,'様式４(機能別)'!J214)</f>
        <v>#REF!</v>
      </c>
      <c r="M7" s="57" t="e">
        <f>+IF(H7="地域がん診療病院",'様式４(機能別)'!#REF!,'様式４(機能別)'!#REF!)</f>
        <v>#REF!</v>
      </c>
      <c r="N7" s="57" t="e">
        <f>+IF(H7="地域がん診療病院",'様式４(機能別)'!#REF!,'様式４(機能別)'!J216)</f>
        <v>#REF!</v>
      </c>
      <c r="O7" s="57" t="e">
        <f>+IF(H7="地域がん診療病院",'様式４(機能別)'!#REF!,'様式４(機能別)'!J217)</f>
        <v>#REF!</v>
      </c>
      <c r="P7" s="91" t="e">
        <f>+IF($H$7="地域がん診療病院",'様式４(機能別)'!#REF!,'様式４(機能別)'!J335)</f>
        <v>#REF!</v>
      </c>
      <c r="Q7" s="91" t="e">
        <f>#REF!</f>
        <v>#REF!</v>
      </c>
      <c r="R7" s="91" t="e">
        <f>#REF!</f>
        <v>#REF!</v>
      </c>
      <c r="S7" s="91" t="e">
        <f>+IF($H$7="地域がん診療病院",'様式４(機能別)'!#REF!,'様式４(機能別)'!J117)</f>
        <v>#REF!</v>
      </c>
      <c r="T7" s="91" t="e">
        <f>#REF!</f>
        <v>#REF!</v>
      </c>
      <c r="U7" s="91" t="e">
        <f>+IF($H$7="地域がん診療病院",'様式４(機能別)'!#REF!,'様式４(機能別)'!J137)</f>
        <v>#REF!</v>
      </c>
      <c r="V7" s="91" t="e">
        <f>+IF($H$7="地域がん診療病院",'様式４(機能別)'!#REF!,'様式４(機能別)'!J194)</f>
        <v>#REF!</v>
      </c>
      <c r="W7" s="93">
        <f>'様式4（全般事項）'!R227/('様式4（全般事項）'!R226+'様式4（全般事項）'!R228)</f>
        <v>0.38181818181818183</v>
      </c>
      <c r="X7" s="93">
        <f>'様式4（全般事項）'!R232/('様式4（全般事項）'!R231+'様式4（全般事項）'!R232)</f>
        <v>1</v>
      </c>
      <c r="Y7" s="93">
        <f>'様式4（全般事項）'!R236/('様式4（全般事項）'!R235+'様式4（全般事項）'!R236)</f>
        <v>0.79220779220779225</v>
      </c>
      <c r="Z7" s="93">
        <f>'様式4（全般事項）'!R248/('様式4（全般事項）'!R247+'様式4（全般事項）'!R248)</f>
        <v>1</v>
      </c>
      <c r="AA7" s="93">
        <f>'様式4（全般事項）'!R252/('様式4（全般事項）'!R251+'様式4（全般事項）'!R252)</f>
        <v>0.45454545454545453</v>
      </c>
      <c r="AB7" s="93">
        <f>'様式4（全般事項）'!R258/('様式4（全般事項）'!R257+'様式4（全般事項）'!R258)</f>
        <v>0</v>
      </c>
      <c r="AC7" s="93">
        <f>'様式4（全般事項）'!R263/('様式4（全般事項）'!R262+'様式4（全般事項）'!R263)</f>
        <v>0.33333333333333331</v>
      </c>
      <c r="AD7" s="91" t="e">
        <f>+IF($H$7="地域がん診療病院",'様式４(機能別)'!#REF!,'様式４(機能別)'!J35)</f>
        <v>#REF!</v>
      </c>
      <c r="AE7" s="91" t="str">
        <f>'様式４(機能別)'!J36</f>
        <v>はい</v>
      </c>
      <c r="AF7" s="91" t="e">
        <f>'様式４(機能別)'!#REF!</f>
        <v>#REF!</v>
      </c>
      <c r="AG7" s="91">
        <f>'様式４(機能別)'!J143</f>
        <v>3</v>
      </c>
      <c r="AH7" s="91">
        <f>'様式４(機能別)'!J153</f>
        <v>6</v>
      </c>
      <c r="AI7" s="91">
        <f>'様式４(機能別)'!J158</f>
        <v>0</v>
      </c>
      <c r="AJ7" s="91" t="e">
        <f>+IF($H$7="地域がん診療病院",'様式４(機能別)'!#REF!,'様式４(機能別)'!J131)</f>
        <v>#REF!</v>
      </c>
      <c r="AK7" s="91" t="e">
        <f>+IF($H$7="地域がん診療病院",'様式４(機能別)'!#REF!,'様式４(機能別)'!J167)</f>
        <v>#REF!</v>
      </c>
      <c r="AL7" s="91" t="e">
        <f>+IF($H$7="地域がん診療病院",'様式４(機能別)'!#REF!,'様式４(機能別)'!J48)</f>
        <v>#REF!</v>
      </c>
      <c r="AM7" s="91" t="e">
        <f>+IF($H$7="地域がん診療病院",'様式４(機能別)'!#REF!,'様式４(機能別)'!J313)</f>
        <v>#REF!</v>
      </c>
      <c r="AN7" s="91" t="e">
        <f>#REF!</f>
        <v>#REF!</v>
      </c>
      <c r="AO7" s="91" t="e">
        <f>+IF($H$7="地域がん診療病院",'様式４(機能別)'!#REF!,'様式４(機能別)'!J91)</f>
        <v>#REF!</v>
      </c>
      <c r="AP7" s="91" t="str">
        <f>別紙18チーム医療の提供体制!I9</f>
        <v>はい</v>
      </c>
      <c r="AQ7" s="91">
        <f>'様式４(機能別)'!J140</f>
        <v>6</v>
      </c>
      <c r="AR7" s="91">
        <f>'様式４(機能別)'!J195</f>
        <v>36</v>
      </c>
      <c r="AS7" s="91">
        <f>別紙11相談内容!C23</f>
        <v>100</v>
      </c>
      <c r="AT7" s="91" t="str">
        <f>別紙15専門外来!D22</f>
        <v>はい</v>
      </c>
      <c r="AU7" s="91" t="str">
        <f>別紙15専門外来!W15</f>
        <v>はい</v>
      </c>
      <c r="AV7" s="91">
        <f>'様式4（全般事項）'!R286+'様式4（全般事項）'!R287+'様式4（全般事項）'!R288</f>
        <v>142</v>
      </c>
      <c r="AW7" s="91">
        <f>別紙5緩和外来!U22</f>
        <v>20</v>
      </c>
      <c r="AX7" s="91">
        <f>別紙7地域緩和ケア連携体制!H7</f>
        <v>0</v>
      </c>
      <c r="AY7" s="91">
        <f>別紙5緩和外来!U25</f>
        <v>1</v>
      </c>
      <c r="AZ7" s="91" t="str">
        <f>別紙10患者の特性に応じた支援!Q16</f>
        <v>はい</v>
      </c>
      <c r="BA7" s="91">
        <f>別紙11相談内容!C22</f>
        <v>0</v>
      </c>
      <c r="BB7" s="92"/>
      <c r="BC7" s="92"/>
      <c r="BD7" s="92"/>
      <c r="BE7" s="92"/>
      <c r="BF7" s="92"/>
      <c r="BG7" s="92"/>
      <c r="BH7" s="92"/>
      <c r="BI7" s="91" t="e">
        <f>#REF!</f>
        <v>#REF!</v>
      </c>
      <c r="BJ7" s="91" t="e">
        <f>+IF($H$7="地域がん診療病院",'様式４(機能別)'!#REF!,'様式４(機能別)'!J112)</f>
        <v>#REF!</v>
      </c>
      <c r="BK7" s="91" t="e">
        <f>+IF($H$7="地域がん診療病院",'様式４(機能別)'!#REF!,'様式４(機能別)'!J94)</f>
        <v>#REF!</v>
      </c>
      <c r="BL7" s="91" t="e">
        <f>+IF($H$7="地域がん診療病院",'様式４(機能別)'!#REF!,'様式４(機能別)'!J115)</f>
        <v>#REF!</v>
      </c>
      <c r="BM7" s="91" t="str">
        <f>別紙17臨床試験・治験!M7</f>
        <v>臨床試験専用の窓口がある</v>
      </c>
      <c r="BN7" s="91">
        <f>別紙11相談内容!C11+別紙11相談内容!C12</f>
        <v>351</v>
      </c>
      <c r="BO7" s="91" t="e">
        <f>別紙13相談支援センター体制!#REF!+別紙13相談支援センター体制!#REF!</f>
        <v>#REF!</v>
      </c>
      <c r="BP7" s="91" t="e">
        <f>別紙13相談支援センター体制!#REF!</f>
        <v>#REF!</v>
      </c>
      <c r="BQ7" s="91">
        <f>別紙14連携協力体制!E35</f>
        <v>1</v>
      </c>
      <c r="BR7" s="91">
        <f>別紙14連携協力体制!E30+別紙14連携協力体制!E31</f>
        <v>1</v>
      </c>
      <c r="BS7" s="91">
        <f>別紙11相談内容!F21</f>
        <v>3</v>
      </c>
      <c r="BT7" s="91">
        <f>別紙14連携協力体制!E7</f>
        <v>0</v>
      </c>
      <c r="BU7" s="91">
        <f>別紙11相談内容!C23</f>
        <v>100</v>
      </c>
      <c r="BV7" s="91" t="str">
        <f>別紙14連携協力体制!E28</f>
        <v>いいえ</v>
      </c>
      <c r="BW7" s="91" t="e">
        <f>+IF($H$7="地域がん診療病院",'様式４(機能別)'!#REF!,'様式４(機能別)'!J255)</f>
        <v>#REF!</v>
      </c>
      <c r="BX7" s="91" t="str">
        <f>別紙9インターネット環境!I7</f>
        <v>はい</v>
      </c>
      <c r="BY7" s="91" t="e">
        <f>+IF($H$7="地域がん診療病院",'様式４(機能別)'!#REF!,'様式４(機能別)'!J103)</f>
        <v>#REF!</v>
      </c>
      <c r="BZ7" s="91" t="e">
        <f>+IF($H$7="地域がん診療病院",'様式４(機能別)'!#REF!,'様式４(機能別)'!J202)</f>
        <v>#REF!</v>
      </c>
      <c r="CA7" s="58">
        <f>+別紙1未充足要件!B10</f>
        <v>0</v>
      </c>
      <c r="CB7" s="59" t="str">
        <f>+別紙1未充足要件!C10</f>
        <v/>
      </c>
      <c r="CC7" s="63">
        <f>+別紙1未充足要件!D10</f>
        <v>0</v>
      </c>
      <c r="CD7" s="60">
        <f>+別紙1未充足要件!E10</f>
        <v>0</v>
      </c>
      <c r="CE7" s="58">
        <f>+別紙1未充足要件!B11</f>
        <v>0</v>
      </c>
      <c r="CF7" s="59" t="str">
        <f>+別紙1未充足要件!C11</f>
        <v/>
      </c>
      <c r="CG7" s="63">
        <f>+別紙1未充足要件!D11</f>
        <v>0</v>
      </c>
      <c r="CH7" s="60">
        <f>+別紙1未充足要件!E11</f>
        <v>0</v>
      </c>
      <c r="CI7" s="58">
        <f>+別紙1未充足要件!B12</f>
        <v>0</v>
      </c>
      <c r="CJ7" s="59" t="str">
        <f>+別紙1未充足要件!C12</f>
        <v/>
      </c>
      <c r="CK7" s="63">
        <f>+別紙1未充足要件!D12</f>
        <v>0</v>
      </c>
      <c r="CL7" s="60">
        <f>+別紙1未充足要件!E12</f>
        <v>0</v>
      </c>
      <c r="CM7" s="58">
        <f>+別紙1未充足要件!B13</f>
        <v>0</v>
      </c>
      <c r="CN7" s="59" t="str">
        <f>+別紙1未充足要件!C13</f>
        <v/>
      </c>
      <c r="CO7" s="63">
        <f>+別紙1未充足要件!D13</f>
        <v>0</v>
      </c>
      <c r="CP7" s="60">
        <f>+別紙1未充足要件!E13</f>
        <v>0</v>
      </c>
      <c r="CQ7" s="58">
        <f>+別紙1未充足要件!B14</f>
        <v>0</v>
      </c>
      <c r="CR7" s="59" t="str">
        <f>+別紙1未充足要件!C14</f>
        <v/>
      </c>
      <c r="CS7" s="63">
        <f>+別紙1未充足要件!D14</f>
        <v>0</v>
      </c>
      <c r="CT7" s="60">
        <f>+別紙1未充足要件!E14</f>
        <v>0</v>
      </c>
      <c r="CU7" s="58">
        <f>+別紙1未充足要件!B15</f>
        <v>0</v>
      </c>
      <c r="CV7" s="59" t="str">
        <f>+別紙1未充足要件!C15</f>
        <v/>
      </c>
      <c r="CW7" s="63">
        <f>+別紙1未充足要件!D15</f>
        <v>0</v>
      </c>
      <c r="CX7" s="60">
        <f>+別紙1未充足要件!E15</f>
        <v>0</v>
      </c>
      <c r="CY7" s="58">
        <f>+別紙1未充足要件!B16</f>
        <v>0</v>
      </c>
      <c r="CZ7" s="59" t="str">
        <f>+別紙1未充足要件!C16</f>
        <v/>
      </c>
      <c r="DA7" s="63">
        <f>+別紙1未充足要件!D16</f>
        <v>0</v>
      </c>
      <c r="DB7" s="60">
        <f>+別紙1未充足要件!E16</f>
        <v>0</v>
      </c>
      <c r="DC7" s="58">
        <f>+別紙1未充足要件!B17</f>
        <v>0</v>
      </c>
      <c r="DD7" s="59" t="str">
        <f>+別紙1未充足要件!C17</f>
        <v/>
      </c>
      <c r="DE7" s="63">
        <f>+別紙1未充足要件!D17</f>
        <v>0</v>
      </c>
      <c r="DF7" s="60">
        <f>+別紙1未充足要件!E17</f>
        <v>0</v>
      </c>
      <c r="DG7" s="58">
        <f>+別紙1未充足要件!B18</f>
        <v>0</v>
      </c>
      <c r="DH7" s="59" t="str">
        <f>+別紙1未充足要件!C18</f>
        <v/>
      </c>
      <c r="DI7" s="63">
        <f>+別紙1未充足要件!D18</f>
        <v>0</v>
      </c>
      <c r="DJ7" s="60">
        <f>+別紙1未充足要件!E18</f>
        <v>0</v>
      </c>
      <c r="DK7" s="58">
        <f>+別紙1未充足要件!B19</f>
        <v>0</v>
      </c>
      <c r="DL7" s="59" t="str">
        <f>+別紙1未充足要件!C19</f>
        <v/>
      </c>
      <c r="DM7" s="63">
        <f>+別紙1未充足要件!D19</f>
        <v>0</v>
      </c>
      <c r="DN7" s="60">
        <f>+別紙1未充足要件!E19</f>
        <v>0</v>
      </c>
      <c r="DO7" s="58">
        <f>+別紙1未充足要件!B20</f>
        <v>0</v>
      </c>
      <c r="DP7" s="59" t="str">
        <f>+別紙1未充足要件!C20</f>
        <v/>
      </c>
      <c r="DQ7" s="63">
        <f>+別紙1未充足要件!D20</f>
        <v>0</v>
      </c>
      <c r="DR7" s="60">
        <f>+別紙1未充足要件!E20</f>
        <v>0</v>
      </c>
      <c r="DS7" s="58">
        <f>+別紙1未充足要件!B21</f>
        <v>0</v>
      </c>
      <c r="DT7" s="59" t="str">
        <f>+別紙1未充足要件!C21</f>
        <v/>
      </c>
      <c r="DU7" s="63">
        <f>+別紙1未充足要件!D21</f>
        <v>0</v>
      </c>
      <c r="DV7" s="60">
        <f>+別紙1未充足要件!E21</f>
        <v>0</v>
      </c>
      <c r="DW7" s="58">
        <f>+別紙1未充足要件!B22</f>
        <v>0</v>
      </c>
      <c r="DX7" s="59" t="str">
        <f>+別紙1未充足要件!C22</f>
        <v/>
      </c>
      <c r="DY7" s="63">
        <f>+別紙1未充足要件!D22</f>
        <v>0</v>
      </c>
      <c r="DZ7" s="60">
        <f>+別紙1未充足要件!E22</f>
        <v>0</v>
      </c>
      <c r="EA7" s="58">
        <f>+別紙1未充足要件!B23</f>
        <v>0</v>
      </c>
      <c r="EB7" s="59" t="str">
        <f>+別紙1未充足要件!C23</f>
        <v/>
      </c>
      <c r="EC7" s="63">
        <f>+別紙1未充足要件!D23</f>
        <v>0</v>
      </c>
      <c r="ED7" s="60">
        <f>+別紙1未充足要件!E23</f>
        <v>0</v>
      </c>
      <c r="EI7" s="49" t="s">
        <v>103</v>
      </c>
      <c r="EJ7" s="49">
        <v>1</v>
      </c>
    </row>
    <row r="8" spans="1:140">
      <c r="EI8" s="49" t="s">
        <v>104</v>
      </c>
      <c r="EJ8" s="49">
        <v>2</v>
      </c>
    </row>
    <row r="9" spans="1:140">
      <c r="EI9" s="49" t="s">
        <v>105</v>
      </c>
      <c r="EJ9" s="49">
        <v>3</v>
      </c>
    </row>
    <row r="10" spans="1:140">
      <c r="EI10" s="49" t="s">
        <v>106</v>
      </c>
      <c r="EJ10" s="49">
        <v>4</v>
      </c>
    </row>
    <row r="11" spans="1:140">
      <c r="EI11" s="49" t="s">
        <v>107</v>
      </c>
      <c r="EJ11" s="49">
        <v>5</v>
      </c>
    </row>
    <row r="12" spans="1:140">
      <c r="EI12" s="49" t="s">
        <v>108</v>
      </c>
      <c r="EJ12" s="49">
        <v>6</v>
      </c>
    </row>
    <row r="13" spans="1:140">
      <c r="EI13" s="49" t="s">
        <v>109</v>
      </c>
      <c r="EJ13" s="49">
        <v>7</v>
      </c>
    </row>
    <row r="14" spans="1:140">
      <c r="EI14" s="49" t="s">
        <v>110</v>
      </c>
      <c r="EJ14" s="49">
        <v>8</v>
      </c>
    </row>
    <row r="15" spans="1:140">
      <c r="EI15" s="49" t="s">
        <v>111</v>
      </c>
      <c r="EJ15" s="49">
        <v>9</v>
      </c>
    </row>
    <row r="16" spans="1:140">
      <c r="EI16" s="49" t="s">
        <v>112</v>
      </c>
      <c r="EJ16" s="49">
        <v>10</v>
      </c>
    </row>
    <row r="17" spans="139:140">
      <c r="EI17" s="49" t="s">
        <v>113</v>
      </c>
      <c r="EJ17" s="49">
        <v>11</v>
      </c>
    </row>
    <row r="18" spans="139:140">
      <c r="EI18" s="49" t="s">
        <v>114</v>
      </c>
      <c r="EJ18" s="49">
        <v>12</v>
      </c>
    </row>
    <row r="19" spans="139:140">
      <c r="EI19" s="49" t="s">
        <v>115</v>
      </c>
      <c r="EJ19" s="49">
        <v>13</v>
      </c>
    </row>
    <row r="20" spans="139:140">
      <c r="EI20" s="49" t="s">
        <v>116</v>
      </c>
      <c r="EJ20" s="49">
        <v>14</v>
      </c>
    </row>
    <row r="21" spans="139:140">
      <c r="EI21" s="49" t="s">
        <v>117</v>
      </c>
      <c r="EJ21" s="49">
        <v>15</v>
      </c>
    </row>
    <row r="22" spans="139:140">
      <c r="EI22" s="49" t="s">
        <v>118</v>
      </c>
      <c r="EJ22" s="49">
        <v>16</v>
      </c>
    </row>
    <row r="23" spans="139:140">
      <c r="EI23" s="49" t="s">
        <v>119</v>
      </c>
      <c r="EJ23" s="49">
        <v>17</v>
      </c>
    </row>
    <row r="24" spans="139:140">
      <c r="EI24" s="49" t="s">
        <v>120</v>
      </c>
      <c r="EJ24" s="49">
        <v>18</v>
      </c>
    </row>
    <row r="25" spans="139:140">
      <c r="EI25" s="49" t="s">
        <v>121</v>
      </c>
      <c r="EJ25" s="49">
        <v>19</v>
      </c>
    </row>
    <row r="26" spans="139:140">
      <c r="EI26" s="49" t="s">
        <v>122</v>
      </c>
      <c r="EJ26" s="49">
        <v>20</v>
      </c>
    </row>
    <row r="27" spans="139:140">
      <c r="EI27" s="49" t="s">
        <v>123</v>
      </c>
      <c r="EJ27" s="49">
        <v>21</v>
      </c>
    </row>
    <row r="28" spans="139:140">
      <c r="EI28" s="49" t="s">
        <v>124</v>
      </c>
      <c r="EJ28" s="49">
        <v>22</v>
      </c>
    </row>
    <row r="29" spans="139:140">
      <c r="EI29" s="49" t="s">
        <v>125</v>
      </c>
      <c r="EJ29" s="49">
        <v>23</v>
      </c>
    </row>
    <row r="30" spans="139:140">
      <c r="EI30" s="49" t="s">
        <v>126</v>
      </c>
      <c r="EJ30" s="49">
        <v>24</v>
      </c>
    </row>
    <row r="31" spans="139:140">
      <c r="EI31" s="49" t="s">
        <v>127</v>
      </c>
      <c r="EJ31" s="49">
        <v>25</v>
      </c>
    </row>
    <row r="32" spans="139:140">
      <c r="EI32" s="49" t="s">
        <v>128</v>
      </c>
      <c r="EJ32" s="49">
        <v>26</v>
      </c>
    </row>
    <row r="33" spans="139:140">
      <c r="EI33" s="49" t="s">
        <v>129</v>
      </c>
      <c r="EJ33" s="49">
        <v>27</v>
      </c>
    </row>
    <row r="34" spans="139:140">
      <c r="EI34" s="49" t="s">
        <v>130</v>
      </c>
      <c r="EJ34" s="49">
        <v>28</v>
      </c>
    </row>
    <row r="35" spans="139:140">
      <c r="EI35" s="49" t="s">
        <v>131</v>
      </c>
      <c r="EJ35" s="49">
        <v>29</v>
      </c>
    </row>
    <row r="36" spans="139:140">
      <c r="EI36" s="49" t="s">
        <v>132</v>
      </c>
      <c r="EJ36" s="49">
        <v>30</v>
      </c>
    </row>
    <row r="37" spans="139:140">
      <c r="EI37" s="49" t="s">
        <v>133</v>
      </c>
      <c r="EJ37" s="49">
        <v>31</v>
      </c>
    </row>
    <row r="38" spans="139:140">
      <c r="EI38" s="49" t="s">
        <v>134</v>
      </c>
      <c r="EJ38" s="49">
        <v>32</v>
      </c>
    </row>
    <row r="39" spans="139:140">
      <c r="EI39" s="49" t="s">
        <v>135</v>
      </c>
      <c r="EJ39" s="49">
        <v>33</v>
      </c>
    </row>
    <row r="40" spans="139:140">
      <c r="EI40" s="49" t="s">
        <v>136</v>
      </c>
      <c r="EJ40" s="49">
        <v>34</v>
      </c>
    </row>
    <row r="41" spans="139:140">
      <c r="EI41" s="49" t="s">
        <v>137</v>
      </c>
      <c r="EJ41" s="49">
        <v>35</v>
      </c>
    </row>
    <row r="42" spans="139:140">
      <c r="EI42" s="49" t="s">
        <v>138</v>
      </c>
      <c r="EJ42" s="49">
        <v>36</v>
      </c>
    </row>
    <row r="43" spans="139:140">
      <c r="EI43" s="49" t="s">
        <v>139</v>
      </c>
      <c r="EJ43" s="49">
        <v>37</v>
      </c>
    </row>
    <row r="44" spans="139:140">
      <c r="EI44" s="49" t="s">
        <v>140</v>
      </c>
      <c r="EJ44" s="49">
        <v>38</v>
      </c>
    </row>
    <row r="45" spans="139:140">
      <c r="EI45" s="49" t="s">
        <v>141</v>
      </c>
      <c r="EJ45" s="49">
        <v>39</v>
      </c>
    </row>
    <row r="46" spans="139:140">
      <c r="EI46" s="49" t="s">
        <v>142</v>
      </c>
      <c r="EJ46" s="49">
        <v>40</v>
      </c>
    </row>
    <row r="47" spans="139:140">
      <c r="EI47" s="49" t="s">
        <v>143</v>
      </c>
      <c r="EJ47" s="49">
        <v>41</v>
      </c>
    </row>
    <row r="48" spans="139:140">
      <c r="EI48" s="49" t="s">
        <v>144</v>
      </c>
      <c r="EJ48" s="49">
        <v>42</v>
      </c>
    </row>
    <row r="49" spans="139:140">
      <c r="EI49" s="49" t="s">
        <v>145</v>
      </c>
      <c r="EJ49" s="49">
        <v>43</v>
      </c>
    </row>
    <row r="50" spans="139:140">
      <c r="EI50" s="49" t="s">
        <v>146</v>
      </c>
      <c r="EJ50" s="49">
        <v>44</v>
      </c>
    </row>
    <row r="51" spans="139:140">
      <c r="EI51" s="49" t="s">
        <v>147</v>
      </c>
      <c r="EJ51" s="49">
        <v>45</v>
      </c>
    </row>
    <row r="52" spans="139:140">
      <c r="EI52" s="49" t="s">
        <v>148</v>
      </c>
      <c r="EJ52" s="49">
        <v>46</v>
      </c>
    </row>
    <row r="53" spans="139:140">
      <c r="EI53" s="49" t="s">
        <v>149</v>
      </c>
      <c r="EJ53" s="49">
        <v>47</v>
      </c>
    </row>
  </sheetData>
  <mergeCells count="1">
    <mergeCell ref="W5:AC5"/>
  </mergeCells>
  <phoneticPr fontId="11"/>
  <pageMargins left="0.7" right="0.7" top="0.75" bottom="0.75" header="0.3" footer="0.3"/>
  <pageSetup paperSize="9" scale="11" orientation="portrait" r:id="rId1"/>
  <colBreaks count="1" manualBreakCount="1">
    <brk id="134" max="6" man="1"/>
  </colBreaks>
  <drawing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Sheet28">
    <tabColor theme="0"/>
    <pageSetUpPr fitToPage="1"/>
  </sheetPr>
  <dimension ref="A1:AD26"/>
  <sheetViews>
    <sheetView showGridLines="0" view="pageBreakPreview" topLeftCell="B1" zoomScaleNormal="100" zoomScaleSheetLayoutView="100" workbookViewId="0">
      <selection activeCell="AB12" sqref="AB12"/>
    </sheetView>
  </sheetViews>
  <sheetFormatPr defaultColWidth="9" defaultRowHeight="12"/>
  <cols>
    <col min="1" max="1" width="4.125" style="8" customWidth="1"/>
    <col min="2" max="2" width="26.625" style="8" customWidth="1"/>
    <col min="3" max="3" width="10.625" style="8" customWidth="1"/>
    <col min="4" max="4" width="5.625" style="8" customWidth="1"/>
    <col min="5" max="5" width="28.75" style="8" customWidth="1"/>
    <col min="6" max="14" width="2.625" style="8" customWidth="1"/>
    <col min="15" max="15" width="1.625" style="8" customWidth="1"/>
    <col min="16" max="23" width="2.625" style="8" customWidth="1"/>
    <col min="24" max="24" width="10.125" style="8" customWidth="1"/>
    <col min="25" max="25" width="2.25" style="8" customWidth="1"/>
    <col min="26" max="26" width="2.25" style="8" hidden="1" customWidth="1"/>
    <col min="27" max="27" width="2.25" style="8" customWidth="1"/>
    <col min="28" max="28" width="80.625" style="104" customWidth="1"/>
    <col min="29" max="30" width="0" style="8" hidden="1" customWidth="1"/>
    <col min="31" max="16384" width="9" style="8"/>
  </cols>
  <sheetData>
    <row r="1" spans="1:28" ht="15.95" customHeight="1" thickBot="1">
      <c r="A1" s="1274" t="s">
        <v>835</v>
      </c>
      <c r="B1" s="1274"/>
      <c r="C1" s="1274"/>
      <c r="D1" s="1274"/>
      <c r="E1" s="1274"/>
      <c r="F1" s="1274"/>
      <c r="G1" s="1274"/>
      <c r="H1" s="1274"/>
      <c r="I1" s="1274"/>
      <c r="J1" s="1274"/>
      <c r="K1" s="1274"/>
      <c r="L1" s="1274"/>
      <c r="M1" s="1274"/>
      <c r="N1" s="1274"/>
      <c r="O1" s="1274"/>
      <c r="P1" s="1274"/>
      <c r="Q1" s="1274"/>
      <c r="R1" s="1274"/>
      <c r="S1" s="1274"/>
      <c r="T1" s="1274"/>
      <c r="U1" s="1274"/>
      <c r="V1" s="1274"/>
      <c r="W1" s="1274"/>
      <c r="X1" s="1274"/>
      <c r="Y1" s="53"/>
      <c r="Z1" s="53"/>
      <c r="AA1" s="53"/>
    </row>
    <row r="2" spans="1:28" ht="24.95" customHeight="1" thickTop="1" thickBot="1">
      <c r="A2" s="1372" t="s">
        <v>832</v>
      </c>
      <c r="B2" s="1372"/>
      <c r="C2" s="1372"/>
      <c r="D2" s="1372"/>
      <c r="E2" s="1372"/>
      <c r="F2" s="1372"/>
      <c r="G2" s="1372"/>
      <c r="H2" s="1372"/>
      <c r="I2" s="1372"/>
      <c r="J2" s="1372"/>
      <c r="K2" s="1372"/>
      <c r="L2" s="1372"/>
      <c r="M2" s="1372"/>
      <c r="N2" s="1372"/>
      <c r="O2" s="1372"/>
      <c r="P2" s="1372"/>
      <c r="Q2" s="1372"/>
      <c r="R2" s="1372"/>
      <c r="S2" s="1372"/>
      <c r="T2" s="1372"/>
      <c r="U2" s="1372"/>
      <c r="V2" s="1372"/>
      <c r="W2" s="1373"/>
      <c r="X2" s="386" t="str">
        <f>IF(COUNTIF(Z:Z,"×")=0,"入力済","未入力あり")</f>
        <v>入力済</v>
      </c>
      <c r="Y2" s="53"/>
      <c r="Z2" s="53"/>
      <c r="AA2" s="53"/>
    </row>
    <row r="3" spans="1:28" ht="5.0999999999999996" customHeight="1" thickTop="1">
      <c r="A3" s="435"/>
      <c r="B3" s="435"/>
      <c r="C3" s="435"/>
      <c r="D3" s="435"/>
      <c r="E3" s="435"/>
      <c r="F3" s="435"/>
      <c r="G3" s="435"/>
      <c r="H3" s="435"/>
      <c r="I3" s="435"/>
      <c r="J3" s="435"/>
      <c r="K3" s="435"/>
      <c r="L3" s="435"/>
      <c r="M3" s="435"/>
      <c r="N3" s="435"/>
      <c r="O3" s="435"/>
      <c r="P3" s="435"/>
      <c r="Q3" s="435"/>
      <c r="R3" s="435"/>
      <c r="S3" s="435"/>
      <c r="T3" s="435"/>
      <c r="U3" s="435"/>
      <c r="V3" s="435"/>
      <c r="W3" s="461"/>
      <c r="X3" s="435"/>
    </row>
    <row r="4" spans="1:28" ht="20.25" customHeight="1">
      <c r="A4" s="435"/>
      <c r="B4" s="435"/>
      <c r="C4" s="435"/>
      <c r="D4" s="435"/>
      <c r="E4" s="389" t="s">
        <v>725</v>
      </c>
      <c r="F4" s="1374" t="str">
        <f>表紙!E2</f>
        <v>医療法人徳洲会　岸和田徳洲会病院</v>
      </c>
      <c r="G4" s="1374"/>
      <c r="H4" s="1374"/>
      <c r="I4" s="1374"/>
      <c r="J4" s="1374"/>
      <c r="K4" s="1374"/>
      <c r="L4" s="1374"/>
      <c r="M4" s="1375"/>
      <c r="N4" s="1375"/>
      <c r="O4" s="1375"/>
      <c r="P4" s="1375"/>
      <c r="Q4" s="1375"/>
      <c r="R4" s="1375"/>
      <c r="S4" s="1375"/>
      <c r="T4" s="1375"/>
      <c r="U4" s="1375"/>
      <c r="V4" s="1375"/>
      <c r="W4" s="1375"/>
      <c r="X4" s="1375"/>
      <c r="Y4" s="53"/>
      <c r="Z4" s="53"/>
      <c r="AA4" s="53"/>
    </row>
    <row r="5" spans="1:28" ht="20.100000000000001" customHeight="1" thickBot="1">
      <c r="A5" s="435"/>
      <c r="B5" s="435"/>
      <c r="C5" s="435"/>
      <c r="D5" s="435"/>
      <c r="E5" s="1094" t="s">
        <v>878</v>
      </c>
      <c r="F5" t="str">
        <f>別紙1未充足要件!E5</f>
        <v>令和７年９月１日時点</v>
      </c>
      <c r="G5"/>
      <c r="H5"/>
      <c r="I5"/>
      <c r="J5"/>
      <c r="K5"/>
      <c r="L5"/>
      <c r="M5"/>
      <c r="N5"/>
      <c r="O5" s="385"/>
      <c r="P5" s="385"/>
      <c r="Q5" s="385"/>
      <c r="R5" s="385"/>
      <c r="S5" s="385"/>
      <c r="T5" s="385"/>
      <c r="U5" s="385"/>
      <c r="V5" s="385"/>
      <c r="W5" s="385"/>
      <c r="X5" s="385"/>
      <c r="Y5" s="462"/>
      <c r="Z5" s="462"/>
      <c r="AA5" s="462"/>
      <c r="AB5" s="137" t="s">
        <v>204</v>
      </c>
    </row>
    <row r="6" spans="1:28" ht="27" customHeight="1" thickBot="1">
      <c r="A6" s="463">
        <v>1</v>
      </c>
      <c r="B6" s="464" t="s">
        <v>836</v>
      </c>
      <c r="C6" s="465"/>
      <c r="D6" s="465"/>
      <c r="E6" s="466"/>
      <c r="F6" s="466"/>
      <c r="G6" s="466"/>
      <c r="H6" s="466"/>
      <c r="I6" s="466"/>
      <c r="J6" s="466"/>
      <c r="K6" s="466"/>
      <c r="L6" s="466"/>
      <c r="M6" s="466"/>
      <c r="N6" s="466"/>
      <c r="O6" s="466"/>
      <c r="P6" s="466"/>
      <c r="Q6" s="466"/>
      <c r="R6" s="466"/>
      <c r="S6" s="466"/>
      <c r="T6" s="466"/>
      <c r="U6" s="466"/>
      <c r="V6" s="466"/>
      <c r="W6" s="466"/>
      <c r="X6" s="36" t="s">
        <v>1760</v>
      </c>
      <c r="Z6" s="8" t="str">
        <f>IF(X6&lt;&gt;"","○","×")</f>
        <v>○</v>
      </c>
      <c r="AB6" s="123"/>
    </row>
    <row r="7" spans="1:28" ht="27" customHeight="1" thickBot="1">
      <c r="A7" s="463">
        <v>2</v>
      </c>
      <c r="B7" s="1376" t="s">
        <v>837</v>
      </c>
      <c r="C7" s="1377"/>
      <c r="D7" s="1377"/>
      <c r="E7" s="1267" t="s">
        <v>1828</v>
      </c>
      <c r="F7" s="1365"/>
      <c r="G7" s="1365"/>
      <c r="H7" s="1365"/>
      <c r="I7" s="1365"/>
      <c r="J7" s="1365"/>
      <c r="K7" s="1365"/>
      <c r="L7" s="1365"/>
      <c r="M7" s="1365"/>
      <c r="N7" s="1365"/>
      <c r="O7" s="1365"/>
      <c r="P7" s="1365"/>
      <c r="Q7" s="1365"/>
      <c r="R7" s="1365"/>
      <c r="S7" s="1365"/>
      <c r="T7" s="1365"/>
      <c r="U7" s="1365"/>
      <c r="V7" s="1365"/>
      <c r="W7" s="1365"/>
      <c r="X7" s="1268"/>
      <c r="Z7" s="8" t="str">
        <f>IF(AND($X$6="はい",E7=""),"×","○")</f>
        <v>○</v>
      </c>
      <c r="AB7" s="72"/>
    </row>
    <row r="8" spans="1:28" ht="27" customHeight="1" thickBot="1">
      <c r="A8" s="463">
        <v>3</v>
      </c>
      <c r="B8" s="1342" t="s">
        <v>838</v>
      </c>
      <c r="C8" s="1343"/>
      <c r="D8" s="1343"/>
      <c r="E8" s="1267" t="s">
        <v>1829</v>
      </c>
      <c r="F8" s="1365"/>
      <c r="G8" s="1365"/>
      <c r="H8" s="1365"/>
      <c r="I8" s="1365"/>
      <c r="J8" s="1365"/>
      <c r="K8" s="1365"/>
      <c r="L8" s="1365"/>
      <c r="M8" s="1365"/>
      <c r="N8" s="1365"/>
      <c r="O8" s="1365"/>
      <c r="P8" s="1365"/>
      <c r="Q8" s="1365"/>
      <c r="R8" s="1365"/>
      <c r="S8" s="1365"/>
      <c r="T8" s="1365"/>
      <c r="U8" s="1365"/>
      <c r="V8" s="1365"/>
      <c r="W8" s="1365"/>
      <c r="X8" s="1268"/>
      <c r="Z8" s="8" t="str">
        <f>IF(AND($X$6="はい",E8=""),"×","○")</f>
        <v>○</v>
      </c>
      <c r="AB8" s="72"/>
    </row>
    <row r="9" spans="1:28" ht="27" customHeight="1" thickBot="1">
      <c r="A9" s="463">
        <v>4</v>
      </c>
      <c r="B9" s="1344" t="s">
        <v>839</v>
      </c>
      <c r="C9" s="1345"/>
      <c r="D9" s="1345"/>
      <c r="E9" s="1267" t="s">
        <v>1830</v>
      </c>
      <c r="F9" s="1365"/>
      <c r="G9" s="1365"/>
      <c r="H9" s="1365"/>
      <c r="I9" s="1365"/>
      <c r="J9" s="1365"/>
      <c r="K9" s="1365"/>
      <c r="L9" s="1365"/>
      <c r="M9" s="1365"/>
      <c r="N9" s="1365"/>
      <c r="O9" s="1365"/>
      <c r="P9" s="1365"/>
      <c r="Q9" s="1365"/>
      <c r="R9" s="1365"/>
      <c r="S9" s="1365"/>
      <c r="T9" s="1365"/>
      <c r="U9" s="1365"/>
      <c r="V9" s="1365"/>
      <c r="W9" s="1365"/>
      <c r="X9" s="1268"/>
      <c r="Z9" s="8" t="str">
        <f>IF(AND($X$6="はい",E9=""),"×","○")</f>
        <v>○</v>
      </c>
      <c r="AB9" s="72"/>
    </row>
    <row r="10" spans="1:28" ht="54" customHeight="1" thickBot="1">
      <c r="A10" s="463">
        <v>5</v>
      </c>
      <c r="B10" s="1346" t="s">
        <v>840</v>
      </c>
      <c r="C10" s="1347"/>
      <c r="D10" s="1347"/>
      <c r="E10" s="1267" t="s">
        <v>1831</v>
      </c>
      <c r="F10" s="1365"/>
      <c r="G10" s="1365"/>
      <c r="H10" s="1365"/>
      <c r="I10" s="1365"/>
      <c r="J10" s="1365"/>
      <c r="K10" s="1365"/>
      <c r="L10" s="1365"/>
      <c r="M10" s="1365"/>
      <c r="N10" s="1365"/>
      <c r="O10" s="1365"/>
      <c r="P10" s="1365"/>
      <c r="Q10" s="1365"/>
      <c r="R10" s="1365"/>
      <c r="S10" s="1365"/>
      <c r="T10" s="1365"/>
      <c r="U10" s="1365"/>
      <c r="V10" s="1365"/>
      <c r="W10" s="1365"/>
      <c r="X10" s="1268"/>
      <c r="Z10" s="8" t="str">
        <f>IF(AND($X$6="はい",E10=""),"×","○")</f>
        <v>○</v>
      </c>
      <c r="AB10" s="72"/>
    </row>
    <row r="11" spans="1:28" ht="26.25" customHeight="1" thickBot="1">
      <c r="A11" s="1333">
        <v>6</v>
      </c>
      <c r="B11" s="1335" t="s">
        <v>841</v>
      </c>
      <c r="C11" s="1336"/>
      <c r="D11" s="467" t="s">
        <v>842</v>
      </c>
      <c r="E11" s="1359" t="s">
        <v>1828</v>
      </c>
      <c r="F11" s="1360"/>
      <c r="G11" s="1360"/>
      <c r="H11" s="1360"/>
      <c r="I11" s="1360"/>
      <c r="J11" s="1360"/>
      <c r="K11" s="1360"/>
      <c r="L11" s="1360"/>
      <c r="M11" s="1360"/>
      <c r="N11" s="1360"/>
      <c r="O11" s="1360"/>
      <c r="P11" s="1360"/>
      <c r="Q11" s="1360"/>
      <c r="R11" s="1360"/>
      <c r="S11" s="1360"/>
      <c r="T11" s="1360"/>
      <c r="U11" s="1360"/>
      <c r="V11" s="1360"/>
      <c r="W11" s="1360"/>
      <c r="X11" s="1361"/>
      <c r="AB11" s="72"/>
    </row>
    <row r="12" spans="1:28" ht="54" customHeight="1" thickBot="1">
      <c r="A12" s="1334"/>
      <c r="B12" s="1337"/>
      <c r="C12" s="1338"/>
      <c r="D12" s="468" t="s">
        <v>843</v>
      </c>
      <c r="E12" s="1362" t="s">
        <v>1849</v>
      </c>
      <c r="F12" s="1363"/>
      <c r="G12" s="1363"/>
      <c r="H12" s="1363"/>
      <c r="I12" s="1363"/>
      <c r="J12" s="1363"/>
      <c r="K12" s="1363"/>
      <c r="L12" s="1363"/>
      <c r="M12" s="1363"/>
      <c r="N12" s="1363"/>
      <c r="O12" s="1363"/>
      <c r="P12" s="1363"/>
      <c r="Q12" s="1363"/>
      <c r="R12" s="1363"/>
      <c r="S12" s="1363"/>
      <c r="T12" s="1363"/>
      <c r="U12" s="1363"/>
      <c r="V12" s="1363"/>
      <c r="W12" s="1363"/>
      <c r="X12" s="1364"/>
      <c r="AB12" s="72"/>
    </row>
    <row r="13" spans="1:28" ht="24" customHeight="1" thickBot="1">
      <c r="A13" s="463">
        <v>7</v>
      </c>
      <c r="B13" s="469" t="s">
        <v>844</v>
      </c>
      <c r="C13" s="470"/>
      <c r="D13" s="470"/>
      <c r="E13" s="471"/>
      <c r="F13" s="471"/>
      <c r="G13" s="471"/>
      <c r="H13" s="471"/>
      <c r="I13" s="471"/>
      <c r="J13" s="471"/>
      <c r="K13" s="471"/>
      <c r="L13" s="471"/>
      <c r="M13" s="471"/>
      <c r="N13" s="471"/>
      <c r="O13" s="471"/>
      <c r="P13" s="471"/>
      <c r="Q13" s="471"/>
      <c r="R13" s="471"/>
      <c r="S13" s="471"/>
      <c r="T13" s="471"/>
      <c r="U13" s="471"/>
      <c r="V13" s="471"/>
      <c r="W13" s="471"/>
      <c r="X13" s="36" t="s">
        <v>1760</v>
      </c>
      <c r="Z13" s="8" t="str">
        <f>IF(AND($X$6="はい",X13=""),"×","○")</f>
        <v>○</v>
      </c>
      <c r="AB13" s="72"/>
    </row>
    <row r="14" spans="1:28" ht="24" customHeight="1" thickBot="1">
      <c r="A14" s="1339">
        <v>8</v>
      </c>
      <c r="B14" s="1348" t="s">
        <v>845</v>
      </c>
      <c r="C14" s="1349"/>
      <c r="D14" s="1349"/>
      <c r="E14" s="1350"/>
      <c r="F14" s="1350"/>
      <c r="G14" s="1350"/>
      <c r="H14" s="1350"/>
      <c r="I14" s="1350"/>
      <c r="J14" s="1350"/>
      <c r="K14" s="1350"/>
      <c r="L14" s="1350"/>
      <c r="M14" s="1350"/>
      <c r="N14" s="1350"/>
      <c r="O14" s="1350"/>
      <c r="P14" s="1350"/>
      <c r="Q14" s="1350"/>
      <c r="R14" s="1350"/>
      <c r="S14" s="1350"/>
      <c r="T14" s="1350"/>
      <c r="U14" s="1350"/>
      <c r="V14" s="1350"/>
      <c r="W14" s="1350"/>
      <c r="X14" s="37" t="s">
        <v>1760</v>
      </c>
      <c r="Z14" s="8" t="str">
        <f>IF(AND($X$6="はい",X14=""),"×","○")</f>
        <v>○</v>
      </c>
      <c r="AB14" s="72"/>
    </row>
    <row r="15" spans="1:28" ht="24" customHeight="1" thickBot="1">
      <c r="A15" s="1340"/>
      <c r="B15" s="1351" t="s">
        <v>846</v>
      </c>
      <c r="C15" s="1352"/>
      <c r="D15" s="1352"/>
      <c r="E15" s="1267" t="s">
        <v>1832</v>
      </c>
      <c r="F15" s="1365"/>
      <c r="G15" s="1365"/>
      <c r="H15" s="1365"/>
      <c r="I15" s="1365"/>
      <c r="J15" s="1365"/>
      <c r="K15" s="1365"/>
      <c r="L15" s="1365"/>
      <c r="M15" s="1365"/>
      <c r="N15" s="1365"/>
      <c r="O15" s="1365"/>
      <c r="P15" s="1365"/>
      <c r="Q15" s="1365"/>
      <c r="R15" s="1365"/>
      <c r="S15" s="1365"/>
      <c r="T15" s="1365"/>
      <c r="U15" s="1365"/>
      <c r="V15" s="1365"/>
      <c r="W15" s="1365"/>
      <c r="X15" s="1268"/>
      <c r="Z15" s="8" t="str">
        <f>IF(AND($X$14="はい",E15=""),"×","○")</f>
        <v>○</v>
      </c>
      <c r="AB15" s="72"/>
    </row>
    <row r="16" spans="1:28" ht="24" customHeight="1" thickBot="1">
      <c r="A16" s="1341"/>
      <c r="B16" s="1353" t="s">
        <v>847</v>
      </c>
      <c r="C16" s="1354"/>
      <c r="D16" s="1355"/>
      <c r="E16" s="1366" t="s">
        <v>1765</v>
      </c>
      <c r="F16" s="1367"/>
      <c r="G16" s="1367"/>
      <c r="H16" s="1367"/>
      <c r="I16" s="1367"/>
      <c r="J16" s="1367"/>
      <c r="K16" s="1367"/>
      <c r="L16" s="1367"/>
      <c r="M16" s="1367"/>
      <c r="N16" s="1368"/>
      <c r="O16" s="1356" t="s">
        <v>848</v>
      </c>
      <c r="P16" s="1357"/>
      <c r="Q16" s="1358"/>
      <c r="R16" s="1369" t="s">
        <v>1834</v>
      </c>
      <c r="S16" s="1370"/>
      <c r="T16" s="1370"/>
      <c r="U16" s="1370"/>
      <c r="V16" s="1370"/>
      <c r="W16" s="1370"/>
      <c r="X16" s="1371"/>
      <c r="Z16" s="8" t="str">
        <f>IF(AND($X$14="はい",E16=""),"×","○")</f>
        <v>○</v>
      </c>
      <c r="AB16" s="72"/>
    </row>
    <row r="17" spans="1:30" ht="24" customHeight="1" thickBot="1">
      <c r="A17" s="1339">
        <v>9</v>
      </c>
      <c r="B17" s="472" t="s">
        <v>849</v>
      </c>
      <c r="C17" s="473"/>
      <c r="D17" s="473"/>
      <c r="E17" s="474"/>
      <c r="F17" s="474"/>
      <c r="G17" s="474"/>
      <c r="H17" s="474"/>
      <c r="I17" s="474"/>
      <c r="J17" s="474"/>
      <c r="K17" s="474"/>
      <c r="L17" s="474"/>
      <c r="M17" s="474"/>
      <c r="N17" s="474"/>
      <c r="O17" s="474"/>
      <c r="P17" s="474"/>
      <c r="Q17" s="474"/>
      <c r="R17" s="474"/>
      <c r="S17" s="474"/>
      <c r="T17" s="474"/>
      <c r="U17" s="474"/>
      <c r="V17" s="474"/>
      <c r="W17" s="474"/>
      <c r="X17" s="36" t="s">
        <v>1760</v>
      </c>
      <c r="Z17" s="8" t="str">
        <f>IF(AND($X$6="はい",X17=""),"×","○")</f>
        <v>○</v>
      </c>
      <c r="AB17" s="72"/>
    </row>
    <row r="18" spans="1:30" ht="24" customHeight="1" thickBot="1">
      <c r="A18" s="1340"/>
      <c r="B18" s="1351" t="s">
        <v>846</v>
      </c>
      <c r="C18" s="1352"/>
      <c r="D18" s="1378"/>
      <c r="E18" s="1267" t="s">
        <v>1833</v>
      </c>
      <c r="F18" s="1365"/>
      <c r="G18" s="1365"/>
      <c r="H18" s="1365"/>
      <c r="I18" s="1365"/>
      <c r="J18" s="1365"/>
      <c r="K18" s="1365"/>
      <c r="L18" s="1365"/>
      <c r="M18" s="1365"/>
      <c r="N18" s="1365"/>
      <c r="O18" s="1365"/>
      <c r="P18" s="1365"/>
      <c r="Q18" s="1365"/>
      <c r="R18" s="1365"/>
      <c r="S18" s="1365"/>
      <c r="T18" s="1365"/>
      <c r="U18" s="1365"/>
      <c r="V18" s="1365"/>
      <c r="W18" s="1365"/>
      <c r="X18" s="1268"/>
      <c r="Z18" s="8" t="str">
        <f>IF(AND($X$17="はい",E18=""),"×","○")</f>
        <v>○</v>
      </c>
      <c r="AB18" s="72"/>
    </row>
    <row r="19" spans="1:30" ht="24" customHeight="1" thickBot="1">
      <c r="A19" s="1340"/>
      <c r="B19" s="1353" t="s">
        <v>847</v>
      </c>
      <c r="C19" s="1354"/>
      <c r="D19" s="1355"/>
      <c r="E19" s="1383" t="s">
        <v>1765</v>
      </c>
      <c r="F19" s="1384"/>
      <c r="G19" s="1384"/>
      <c r="H19" s="1384"/>
      <c r="I19" s="1384"/>
      <c r="J19" s="1384"/>
      <c r="K19" s="1384"/>
      <c r="L19" s="1384"/>
      <c r="M19" s="1384"/>
      <c r="N19" s="1385"/>
      <c r="O19" s="1379" t="s">
        <v>848</v>
      </c>
      <c r="P19" s="1379"/>
      <c r="Q19" s="1379"/>
      <c r="R19" s="1369" t="s">
        <v>1835</v>
      </c>
      <c r="S19" s="1370"/>
      <c r="T19" s="1370"/>
      <c r="U19" s="1370"/>
      <c r="V19" s="1370"/>
      <c r="W19" s="1370"/>
      <c r="X19" s="1371"/>
      <c r="Z19" s="8" t="str">
        <f>IF(AND($X$17="はい",E19=""),"×","○")</f>
        <v>○</v>
      </c>
      <c r="AB19" s="72"/>
    </row>
    <row r="20" spans="1:30" ht="24" customHeight="1" thickBot="1">
      <c r="A20" s="1341"/>
      <c r="B20" s="1380" t="s">
        <v>850</v>
      </c>
      <c r="C20" s="1381"/>
      <c r="D20" s="1382"/>
      <c r="E20" s="1267"/>
      <c r="F20" s="1365"/>
      <c r="G20" s="1365"/>
      <c r="H20" s="1365"/>
      <c r="I20" s="1365"/>
      <c r="J20" s="1365"/>
      <c r="K20" s="1365"/>
      <c r="L20" s="1365"/>
      <c r="M20" s="1365"/>
      <c r="N20" s="1365"/>
      <c r="O20" s="1365"/>
      <c r="P20" s="1365"/>
      <c r="Q20" s="1365"/>
      <c r="R20" s="1365"/>
      <c r="S20" s="1365"/>
      <c r="T20" s="1365"/>
      <c r="U20" s="1365"/>
      <c r="V20" s="1365"/>
      <c r="W20" s="1365"/>
      <c r="X20" s="1268"/>
      <c r="AB20" s="72"/>
    </row>
    <row r="21" spans="1:30" ht="24" customHeight="1">
      <c r="A21" s="1386">
        <v>10</v>
      </c>
      <c r="B21" s="475"/>
      <c r="C21" s="476"/>
      <c r="D21" s="477"/>
      <c r="E21" s="478" t="s">
        <v>851</v>
      </c>
      <c r="F21" s="479"/>
      <c r="G21" s="479"/>
      <c r="H21" s="479"/>
      <c r="I21" s="479"/>
      <c r="J21" s="479"/>
      <c r="K21" s="479"/>
      <c r="L21" s="479"/>
      <c r="M21" s="479"/>
      <c r="N21" s="479"/>
      <c r="O21" s="479"/>
      <c r="P21" s="479"/>
      <c r="Q21" s="479"/>
      <c r="R21" s="479"/>
      <c r="S21" s="479"/>
      <c r="T21" s="479"/>
      <c r="U21" s="479"/>
      <c r="V21" s="479"/>
      <c r="W21" s="479"/>
      <c r="X21" s="480"/>
      <c r="AB21" s="72"/>
    </row>
    <row r="22" spans="1:30" ht="24" customHeight="1" thickBot="1">
      <c r="A22" s="1387"/>
      <c r="B22" s="481"/>
      <c r="C22" s="482"/>
      <c r="D22" s="483"/>
      <c r="E22" s="484" t="s">
        <v>852</v>
      </c>
      <c r="F22" s="485"/>
      <c r="G22" s="485"/>
      <c r="H22" s="485"/>
      <c r="I22" s="485"/>
      <c r="J22" s="485"/>
      <c r="K22" s="485"/>
      <c r="L22" s="485"/>
      <c r="M22" s="485"/>
      <c r="N22" s="485"/>
      <c r="O22" s="485"/>
      <c r="P22" s="485"/>
      <c r="Q22" s="485"/>
      <c r="R22" s="485"/>
      <c r="S22" s="485"/>
      <c r="T22" s="486"/>
      <c r="U22" s="1389">
        <v>20</v>
      </c>
      <c r="V22" s="1390"/>
      <c r="W22" s="1391"/>
      <c r="X22" s="487" t="s">
        <v>349</v>
      </c>
      <c r="Y22" s="488"/>
      <c r="Z22" s="8" t="str">
        <f>IF(AND($X$6="はい",U22=""),"×","○")</f>
        <v>○</v>
      </c>
      <c r="AB22" s="72"/>
      <c r="AC22" s="489">
        <v>0</v>
      </c>
      <c r="AD22" s="489">
        <v>330</v>
      </c>
    </row>
    <row r="23" spans="1:30" ht="24" customHeight="1" thickBot="1">
      <c r="A23" s="1387"/>
      <c r="B23" s="481" t="s">
        <v>175</v>
      </c>
      <c r="C23" s="482"/>
      <c r="D23" s="483"/>
      <c r="E23" s="490" t="s">
        <v>853</v>
      </c>
      <c r="F23" s="491"/>
      <c r="G23" s="491"/>
      <c r="H23" s="491"/>
      <c r="I23" s="491"/>
      <c r="J23" s="491"/>
      <c r="K23" s="491"/>
      <c r="L23" s="491"/>
      <c r="M23" s="491"/>
      <c r="N23" s="491"/>
      <c r="O23" s="491"/>
      <c r="P23" s="491"/>
      <c r="Q23" s="491"/>
      <c r="R23" s="491"/>
      <c r="S23" s="491"/>
      <c r="T23" s="492"/>
      <c r="U23" s="1389">
        <v>30</v>
      </c>
      <c r="V23" s="1390"/>
      <c r="W23" s="1391"/>
      <c r="X23" s="487" t="s">
        <v>349</v>
      </c>
      <c r="Z23" s="8" t="str">
        <f>IF(AND($X$6="はい",U23=""),"×","○")</f>
        <v>○</v>
      </c>
      <c r="AB23" s="72"/>
      <c r="AC23" s="489">
        <v>0</v>
      </c>
      <c r="AD23" s="489">
        <v>2400</v>
      </c>
    </row>
    <row r="24" spans="1:30" ht="24" customHeight="1">
      <c r="A24" s="1387"/>
      <c r="B24" s="493" t="s">
        <v>1719</v>
      </c>
      <c r="C24" s="482"/>
      <c r="D24" s="483"/>
      <c r="E24" s="478" t="s">
        <v>854</v>
      </c>
      <c r="F24" s="479"/>
      <c r="G24" s="479"/>
      <c r="H24" s="479"/>
      <c r="I24" s="479"/>
      <c r="J24" s="479"/>
      <c r="K24" s="479"/>
      <c r="L24" s="479"/>
      <c r="M24" s="479"/>
      <c r="N24" s="479"/>
      <c r="O24" s="479"/>
      <c r="P24" s="479"/>
      <c r="Q24" s="479"/>
      <c r="R24" s="479"/>
      <c r="S24" s="479"/>
      <c r="T24" s="479"/>
      <c r="U24" s="479"/>
      <c r="V24" s="479"/>
      <c r="W24" s="479"/>
      <c r="X24" s="494"/>
      <c r="AB24" s="72"/>
    </row>
    <row r="25" spans="1:30" ht="24" customHeight="1" thickBot="1">
      <c r="A25" s="1387"/>
      <c r="B25" s="481"/>
      <c r="C25" s="482"/>
      <c r="D25" s="483"/>
      <c r="E25" s="495" t="s">
        <v>855</v>
      </c>
      <c r="F25" s="496"/>
      <c r="G25" s="496"/>
      <c r="H25" s="496"/>
      <c r="I25" s="496"/>
      <c r="J25" s="496"/>
      <c r="K25" s="496"/>
      <c r="L25" s="496"/>
      <c r="M25" s="496"/>
      <c r="N25" s="496"/>
      <c r="O25" s="496"/>
      <c r="P25" s="496"/>
      <c r="Q25" s="496"/>
      <c r="R25" s="496"/>
      <c r="S25" s="496"/>
      <c r="T25" s="497"/>
      <c r="U25" s="1389">
        <v>1</v>
      </c>
      <c r="V25" s="1390"/>
      <c r="W25" s="1391"/>
      <c r="X25" s="487" t="s">
        <v>349</v>
      </c>
      <c r="Z25" s="8" t="str">
        <f t="shared" ref="Z25:Z26" si="0">IF(AND($X$6="はい",U25=""),"×","○")</f>
        <v>○</v>
      </c>
      <c r="AB25" s="72"/>
      <c r="AC25" s="489">
        <v>0</v>
      </c>
      <c r="AD25" s="498">
        <v>500</v>
      </c>
    </row>
    <row r="26" spans="1:30" ht="24" customHeight="1" thickBot="1">
      <c r="A26" s="1388"/>
      <c r="B26" s="499"/>
      <c r="C26" s="500"/>
      <c r="D26" s="501"/>
      <c r="E26" s="490" t="s">
        <v>856</v>
      </c>
      <c r="F26" s="502"/>
      <c r="G26" s="502"/>
      <c r="H26" s="502"/>
      <c r="I26" s="502"/>
      <c r="J26" s="502"/>
      <c r="K26" s="502"/>
      <c r="L26" s="502"/>
      <c r="M26" s="502"/>
      <c r="N26" s="502"/>
      <c r="O26" s="502"/>
      <c r="P26" s="502"/>
      <c r="Q26" s="502"/>
      <c r="R26" s="502"/>
      <c r="S26" s="502"/>
      <c r="T26" s="503"/>
      <c r="U26" s="1389">
        <v>2</v>
      </c>
      <c r="V26" s="1390"/>
      <c r="W26" s="1391"/>
      <c r="X26" s="504" t="s">
        <v>349</v>
      </c>
      <c r="Z26" s="8" t="str">
        <f t="shared" si="0"/>
        <v>○</v>
      </c>
      <c r="AB26" s="111"/>
      <c r="AC26" s="489">
        <v>0</v>
      </c>
      <c r="AD26" s="498">
        <v>2000</v>
      </c>
    </row>
  </sheetData>
  <sheetProtection selectLockedCells="1"/>
  <mergeCells count="37">
    <mergeCell ref="A21:A26"/>
    <mergeCell ref="U22:W22"/>
    <mergeCell ref="U23:W23"/>
    <mergeCell ref="U25:W25"/>
    <mergeCell ref="U26:W26"/>
    <mergeCell ref="A17:A20"/>
    <mergeCell ref="B18:D18"/>
    <mergeCell ref="B19:D19"/>
    <mergeCell ref="O19:Q19"/>
    <mergeCell ref="B20:D20"/>
    <mergeCell ref="E20:X20"/>
    <mergeCell ref="E18:X18"/>
    <mergeCell ref="E19:N19"/>
    <mergeCell ref="R19:X19"/>
    <mergeCell ref="E9:X9"/>
    <mergeCell ref="E10:X10"/>
    <mergeCell ref="A1:X1"/>
    <mergeCell ref="A2:W2"/>
    <mergeCell ref="F4:X4"/>
    <mergeCell ref="B7:D7"/>
    <mergeCell ref="E7:X7"/>
    <mergeCell ref="A11:A12"/>
    <mergeCell ref="B11:C12"/>
    <mergeCell ref="A14:A16"/>
    <mergeCell ref="B8:D8"/>
    <mergeCell ref="B9:D9"/>
    <mergeCell ref="B10:D10"/>
    <mergeCell ref="B14:W14"/>
    <mergeCell ref="B15:D15"/>
    <mergeCell ref="B16:D16"/>
    <mergeCell ref="O16:Q16"/>
    <mergeCell ref="E11:X11"/>
    <mergeCell ref="E12:X12"/>
    <mergeCell ref="E15:X15"/>
    <mergeCell ref="E16:N16"/>
    <mergeCell ref="R16:X16"/>
    <mergeCell ref="E8:X8"/>
  </mergeCells>
  <phoneticPr fontId="11"/>
  <dataValidations count="6">
    <dataValidation type="custom" imeMode="disabled" allowBlank="1" showInputMessage="1" showErrorMessage="1" error="半角で入力してください" prompt="電話番号はハイフン「-」を含め、半角で入力_x000a_XXX-XXXX-XXXX" sqref="E16:N16 E19:N19" xr:uid="{00000000-0002-0000-0B00-000000000000}">
      <formula1>LEN(E16)=LENB(E16)</formula1>
    </dataValidation>
    <dataValidation imeMode="disabled" allowBlank="1" showInputMessage="1" showErrorMessage="1" prompt="内線番号を半角で入力" sqref="R16 R19" xr:uid="{00000000-0002-0000-0B00-000001000000}"/>
    <dataValidation type="custom" imeMode="disabled" allowBlank="1" showInputMessage="1" showErrorMessage="1" error="半角で入力してください" prompt="アドレスは、手入力せずにホームページからコピーしてください" sqref="E12:X12" xr:uid="{00000000-0002-0000-0B00-000002000000}">
      <formula1>LEN(E12)=LENB(E12)</formula1>
    </dataValidation>
    <dataValidation allowBlank="1" showInputMessage="1" showErrorMessage="1" prompt="表紙シートの病院名を反映" sqref="F4:X4" xr:uid="{00000000-0002-0000-0B00-000003000000}"/>
    <dataValidation type="list" allowBlank="1" showInputMessage="1" showErrorMessage="1" sqref="X17 X13:X14 X6" xr:uid="{00000000-0002-0000-0B00-000004000000}">
      <formula1>"はい,いいえ"</formula1>
    </dataValidation>
    <dataValidation type="whole" errorStyle="warning" allowBlank="1" showInputMessage="1" showErrorMessage="1" errorTitle="入力値を要確認！" error="想定を超えた数値が入力されています。ご確認ください。" sqref="U22:W23 U25:W26" xr:uid="{00000000-0002-0000-0B00-000005000000}">
      <formula1>AC22</formula1>
      <formula2>AD22</formula2>
    </dataValidation>
  </dataValidations>
  <hyperlinks>
    <hyperlink ref="E12" r:id="rId1" xr:uid="{8BBA0D89-2EBA-4553-8964-E66292CA47A3}"/>
  </hyperlinks>
  <printOptions horizontalCentered="1"/>
  <pageMargins left="0.39370078740157483" right="0.39370078740157483" top="0.59055118110236227" bottom="0.59055118110236227" header="0.35433070866141736" footer="0.27559055118110237"/>
  <pageSetup paperSize="9" scale="72" fitToHeight="0" orientation="portrait" cellComments="asDisplayed" r:id="rId2"/>
  <headerFooter>
    <oddFooter>&amp;C&amp;P/&amp;N&amp;R&amp;A</odd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codeName="Sheet34">
    <tabColor theme="0"/>
    <pageSetUpPr fitToPage="1"/>
  </sheetPr>
  <dimension ref="A1:AE1048576"/>
  <sheetViews>
    <sheetView showGridLines="0" view="pageBreakPreview" topLeftCell="A4" zoomScaleNormal="100" zoomScaleSheetLayoutView="100" workbookViewId="0">
      <selection activeCell="T8" sqref="T8"/>
    </sheetView>
  </sheetViews>
  <sheetFormatPr defaultColWidth="9" defaultRowHeight="12"/>
  <cols>
    <col min="1" max="1" width="3.625" style="8" customWidth="1"/>
    <col min="2" max="2" width="8.625" style="8" customWidth="1"/>
    <col min="3" max="3" width="5.625" style="8" customWidth="1"/>
    <col min="4" max="4" width="6.625" style="8" customWidth="1"/>
    <col min="5" max="6" width="9" style="8"/>
    <col min="7" max="15" width="2.625" style="8" customWidth="1"/>
    <col min="16" max="16" width="1.625" style="8" customWidth="1"/>
    <col min="17" max="24" width="2.625" style="8" customWidth="1"/>
    <col min="25" max="25" width="9" style="8"/>
    <col min="26" max="26" width="2.25" style="8" customWidth="1"/>
    <col min="27" max="27" width="2.25" style="8" hidden="1" customWidth="1"/>
    <col min="28" max="28" width="2.25" style="8" customWidth="1"/>
    <col min="29" max="29" width="80.625" style="462" customWidth="1"/>
    <col min="30" max="31" width="0" style="8" hidden="1" customWidth="1"/>
    <col min="32" max="16384" width="9" style="8"/>
  </cols>
  <sheetData>
    <row r="1" spans="1:31" ht="15.95" customHeight="1" thickBot="1">
      <c r="A1" s="1274" t="s">
        <v>857</v>
      </c>
      <c r="B1" s="1274"/>
      <c r="C1" s="1274"/>
      <c r="D1" s="1274"/>
      <c r="E1" s="1274"/>
      <c r="F1" s="1274"/>
      <c r="G1" s="1274"/>
      <c r="H1" s="1274"/>
      <c r="I1" s="1274"/>
      <c r="J1" s="1274"/>
      <c r="K1" s="1274"/>
      <c r="L1" s="1274"/>
      <c r="M1" s="1274"/>
      <c r="N1" s="1274"/>
      <c r="O1" s="1274"/>
      <c r="P1" s="1274"/>
      <c r="Q1" s="1274"/>
      <c r="R1" s="1274"/>
      <c r="S1" s="1274"/>
      <c r="T1" s="1274"/>
      <c r="U1" s="1274"/>
      <c r="V1" s="1274"/>
      <c r="W1" s="1274"/>
      <c r="X1" s="1274"/>
      <c r="Y1" s="1274"/>
      <c r="Z1" s="53"/>
      <c r="AA1" s="95"/>
      <c r="AB1" s="53"/>
      <c r="AC1" s="17"/>
    </row>
    <row r="2" spans="1:31" ht="24.95" customHeight="1" thickTop="1" thickBot="1">
      <c r="A2" s="1372" t="s">
        <v>832</v>
      </c>
      <c r="B2" s="1372"/>
      <c r="C2" s="1372"/>
      <c r="D2" s="1372"/>
      <c r="E2" s="1372"/>
      <c r="F2" s="1372"/>
      <c r="G2" s="1372"/>
      <c r="H2" s="1372"/>
      <c r="I2" s="1372"/>
      <c r="J2" s="1372"/>
      <c r="K2" s="1372"/>
      <c r="L2" s="1372"/>
      <c r="M2" s="1372"/>
      <c r="N2" s="1372"/>
      <c r="O2" s="1372"/>
      <c r="P2" s="1372"/>
      <c r="Q2" s="1372"/>
      <c r="R2" s="1372"/>
      <c r="S2" s="1372"/>
      <c r="T2" s="1372"/>
      <c r="U2" s="1372"/>
      <c r="V2" s="1372"/>
      <c r="W2" s="1372"/>
      <c r="X2" s="1373"/>
      <c r="Y2" s="386" t="str">
        <f>IF(COUNTIF(AA:AA,"×")=0,"入力済","未入力あり")</f>
        <v>入力済</v>
      </c>
      <c r="Z2" s="53"/>
      <c r="AA2" s="95"/>
      <c r="AB2" s="53"/>
    </row>
    <row r="3" spans="1:31" ht="5.0999999999999996" customHeight="1" thickTop="1">
      <c r="A3" s="435"/>
      <c r="B3" s="435"/>
      <c r="C3" s="435"/>
      <c r="D3" s="435"/>
      <c r="E3" s="435"/>
      <c r="F3" s="435"/>
      <c r="G3" s="435"/>
      <c r="H3" s="435"/>
      <c r="I3" s="435"/>
      <c r="J3" s="435"/>
      <c r="K3" s="435"/>
      <c r="L3" s="435"/>
      <c r="M3" s="435"/>
      <c r="N3" s="435"/>
      <c r="O3" s="435"/>
      <c r="P3" s="435"/>
      <c r="Q3" s="435"/>
      <c r="R3" s="435"/>
      <c r="S3" s="435"/>
      <c r="T3" s="435"/>
      <c r="U3" s="435"/>
      <c r="V3" s="435"/>
      <c r="W3" s="435"/>
      <c r="X3" s="435"/>
      <c r="Y3" s="461"/>
    </row>
    <row r="4" spans="1:31" ht="20.25" customHeight="1">
      <c r="A4" s="435"/>
      <c r="B4" s="435"/>
      <c r="C4" s="435"/>
      <c r="D4" s="435"/>
      <c r="E4" s="435"/>
      <c r="F4" s="389" t="s">
        <v>725</v>
      </c>
      <c r="G4" s="1392" t="str">
        <f>表紙!E2</f>
        <v>医療法人徳洲会　岸和田徳洲会病院</v>
      </c>
      <c r="H4" s="1393"/>
      <c r="I4" s="1393"/>
      <c r="J4" s="1393"/>
      <c r="K4" s="1393"/>
      <c r="L4" s="1393"/>
      <c r="M4" s="1393"/>
      <c r="N4" s="1393"/>
      <c r="O4" s="1393"/>
      <c r="P4" s="1393"/>
      <c r="Q4" s="1393"/>
      <c r="R4" s="1393"/>
      <c r="S4" s="1393"/>
      <c r="T4" s="1393"/>
      <c r="U4" s="1393"/>
      <c r="V4" s="1393"/>
      <c r="W4" s="1393"/>
      <c r="X4" s="1393"/>
      <c r="Y4" s="1394"/>
      <c r="Z4" s="53"/>
      <c r="AA4" s="95"/>
      <c r="AB4" s="53"/>
    </row>
    <row r="5" spans="1:31" ht="15.75" customHeight="1">
      <c r="A5" s="435"/>
      <c r="B5" s="435"/>
      <c r="C5" s="435"/>
      <c r="D5" s="435"/>
      <c r="E5" s="435"/>
      <c r="F5" s="1094" t="s">
        <v>878</v>
      </c>
      <c r="G5" t="str">
        <f>別紙1未充足要件!E5</f>
        <v>令和７年９月１日時点</v>
      </c>
      <c r="H5"/>
      <c r="I5"/>
      <c r="J5"/>
      <c r="K5"/>
      <c r="L5"/>
      <c r="M5"/>
      <c r="N5" s="505"/>
      <c r="O5" s="505"/>
      <c r="P5" s="505"/>
      <c r="Q5" s="505"/>
      <c r="R5" s="506"/>
      <c r="S5" s="506"/>
      <c r="T5" s="506"/>
      <c r="U5" s="506"/>
      <c r="V5" s="506"/>
      <c r="W5" s="506"/>
      <c r="X5" s="506"/>
      <c r="Y5" s="506"/>
      <c r="Z5" s="462"/>
      <c r="AA5" s="462"/>
      <c r="AB5" s="462"/>
      <c r="AC5" s="453" t="s">
        <v>204</v>
      </c>
    </row>
    <row r="6" spans="1:31" ht="20.100000000000001" customHeight="1" thickBot="1">
      <c r="A6" s="435"/>
      <c r="B6" s="1087" t="s">
        <v>1403</v>
      </c>
      <c r="C6" s="435"/>
      <c r="D6" s="435"/>
      <c r="E6" s="435"/>
      <c r="F6" s="435"/>
      <c r="G6" s="435"/>
      <c r="H6" s="435"/>
      <c r="I6" s="435"/>
      <c r="J6" s="435"/>
      <c r="K6" s="435"/>
      <c r="L6" s="435"/>
      <c r="M6" s="435"/>
      <c r="N6" s="435"/>
      <c r="O6" s="435"/>
      <c r="P6" s="435"/>
      <c r="Q6" s="435"/>
      <c r="R6" s="435"/>
      <c r="S6" s="435"/>
      <c r="T6" s="435"/>
      <c r="U6" s="435"/>
      <c r="V6" s="435"/>
      <c r="W6" s="435"/>
      <c r="X6" s="435"/>
      <c r="Y6" s="435"/>
      <c r="AC6" s="124"/>
    </row>
    <row r="7" spans="1:31" ht="18" customHeight="1" thickBot="1">
      <c r="A7" s="508">
        <v>1</v>
      </c>
      <c r="B7" s="1395" t="s">
        <v>858</v>
      </c>
      <c r="C7" s="1396"/>
      <c r="D7" s="1396"/>
      <c r="E7" s="1396"/>
      <c r="F7" s="1397" t="s">
        <v>1850</v>
      </c>
      <c r="G7" s="1398"/>
      <c r="H7" s="1398"/>
      <c r="I7" s="1398"/>
      <c r="J7" s="1398"/>
      <c r="K7" s="1398"/>
      <c r="L7" s="1398"/>
      <c r="M7" s="1398"/>
      <c r="N7" s="1398"/>
      <c r="O7" s="1399"/>
      <c r="P7" s="509"/>
      <c r="Q7" s="509"/>
      <c r="R7" s="509"/>
      <c r="S7" s="509"/>
      <c r="T7" s="509"/>
      <c r="U7" s="509"/>
      <c r="V7" s="509"/>
      <c r="W7" s="509"/>
      <c r="X7" s="509"/>
      <c r="Y7" s="510"/>
      <c r="AA7" s="425" t="str">
        <f>IF($F$7&lt;&gt;"","○","×")</f>
        <v>○</v>
      </c>
      <c r="AB7" s="425"/>
      <c r="AC7" s="124"/>
    </row>
    <row r="8" spans="1:31" ht="18" customHeight="1" thickBot="1">
      <c r="A8" s="508">
        <v>2</v>
      </c>
      <c r="B8" s="1395" t="s">
        <v>859</v>
      </c>
      <c r="C8" s="1396"/>
      <c r="D8" s="1396"/>
      <c r="E8" s="1396"/>
      <c r="F8" s="1400"/>
      <c r="G8" s="1401"/>
      <c r="H8" s="1401"/>
      <c r="I8" s="1401"/>
      <c r="J8" s="1401"/>
      <c r="K8" s="1401"/>
      <c r="L8" s="1401"/>
      <c r="M8" s="1401"/>
      <c r="N8" s="1401"/>
      <c r="O8" s="1402"/>
      <c r="P8" s="385"/>
      <c r="Q8" s="385"/>
      <c r="R8" s="385"/>
      <c r="S8" s="385"/>
      <c r="T8" s="385"/>
      <c r="U8" s="385"/>
      <c r="V8" s="385"/>
      <c r="W8" s="385"/>
      <c r="X8" s="385"/>
      <c r="Y8" s="511"/>
      <c r="AA8" s="425" t="str">
        <f>IF(AND($F$7="病棟があります",F8=""),"×","○")</f>
        <v>○</v>
      </c>
      <c r="AB8" s="425"/>
      <c r="AC8" s="124"/>
    </row>
    <row r="9" spans="1:31" ht="18" customHeight="1" thickBot="1">
      <c r="A9" s="508">
        <v>3</v>
      </c>
      <c r="B9" s="1395" t="s">
        <v>860</v>
      </c>
      <c r="C9" s="1396"/>
      <c r="D9" s="1396"/>
      <c r="E9" s="1396"/>
      <c r="F9" s="1397"/>
      <c r="G9" s="1398"/>
      <c r="H9" s="1398"/>
      <c r="I9" s="1398"/>
      <c r="J9" s="1398"/>
      <c r="K9" s="1398"/>
      <c r="L9" s="1398"/>
      <c r="M9" s="1398"/>
      <c r="N9" s="1398"/>
      <c r="O9" s="1399"/>
      <c r="P9" s="385"/>
      <c r="Q9" s="385"/>
      <c r="R9" s="385"/>
      <c r="S9" s="385"/>
      <c r="T9" s="385"/>
      <c r="U9" s="385"/>
      <c r="V9" s="385"/>
      <c r="W9" s="385"/>
      <c r="X9" s="385"/>
      <c r="Y9" s="511"/>
      <c r="AA9" s="425" t="str">
        <f t="shared" ref="AA9:AA10" si="0">IF(AND($F$7="病棟があります",F9=""),"×","○")</f>
        <v>○</v>
      </c>
      <c r="AB9" s="425"/>
      <c r="AC9" s="124"/>
    </row>
    <row r="10" spans="1:31" ht="18" customHeight="1" thickBot="1">
      <c r="A10" s="508">
        <v>4</v>
      </c>
      <c r="B10" s="1395" t="s">
        <v>861</v>
      </c>
      <c r="C10" s="1396"/>
      <c r="D10" s="1396"/>
      <c r="E10" s="1396"/>
      <c r="F10" s="286"/>
      <c r="G10" s="512" t="s">
        <v>862</v>
      </c>
      <c r="H10" s="385"/>
      <c r="I10" s="385"/>
      <c r="J10" s="385"/>
      <c r="K10" s="385"/>
      <c r="L10" s="385"/>
      <c r="M10" s="385"/>
      <c r="N10" s="385"/>
      <c r="O10" s="385"/>
      <c r="P10" s="385"/>
      <c r="Q10" s="385"/>
      <c r="R10" s="385"/>
      <c r="S10" s="385"/>
      <c r="T10" s="385"/>
      <c r="U10" s="385"/>
      <c r="V10" s="385"/>
      <c r="W10" s="385"/>
      <c r="X10" s="385"/>
      <c r="Y10" s="511"/>
      <c r="Z10" s="434"/>
      <c r="AA10" s="425" t="str">
        <f t="shared" si="0"/>
        <v>○</v>
      </c>
      <c r="AB10" s="425"/>
      <c r="AC10" s="124"/>
      <c r="AD10" s="489">
        <v>0</v>
      </c>
      <c r="AE10" s="489">
        <v>40</v>
      </c>
    </row>
    <row r="11" spans="1:31" ht="18" customHeight="1" thickBot="1">
      <c r="A11" s="1403">
        <v>5</v>
      </c>
      <c r="B11" s="1404" t="s">
        <v>863</v>
      </c>
      <c r="C11" s="1404"/>
      <c r="D11" s="1404"/>
      <c r="E11" s="1404"/>
      <c r="F11" s="1404"/>
      <c r="G11" s="1405"/>
      <c r="H11" s="1404"/>
      <c r="I11" s="1404"/>
      <c r="J11" s="1404"/>
      <c r="K11" s="1404"/>
      <c r="L11" s="1404"/>
      <c r="M11" s="1404"/>
      <c r="N11" s="1404"/>
      <c r="O11" s="1404"/>
      <c r="P11" s="1404"/>
      <c r="Q11" s="1404"/>
      <c r="R11" s="1404"/>
      <c r="S11" s="1404"/>
      <c r="T11" s="1404"/>
      <c r="U11" s="1404"/>
      <c r="V11" s="1406"/>
      <c r="W11" s="1423"/>
      <c r="X11" s="1424"/>
      <c r="Y11" s="487" t="s">
        <v>864</v>
      </c>
      <c r="Z11" s="513"/>
      <c r="AA11" s="425" t="str">
        <f>IF(AND($F$7="病棟があります",W11=""),"×","○")</f>
        <v>○</v>
      </c>
      <c r="AB11" s="425"/>
      <c r="AC11" s="124"/>
      <c r="AD11" s="514">
        <v>0</v>
      </c>
      <c r="AE11" s="489">
        <v>40</v>
      </c>
    </row>
    <row r="12" spans="1:31" ht="18" customHeight="1" thickBot="1">
      <c r="A12" s="1403"/>
      <c r="B12" s="1404" t="s">
        <v>1727</v>
      </c>
      <c r="C12" s="1404"/>
      <c r="D12" s="1404"/>
      <c r="E12" s="1404"/>
      <c r="F12" s="1404"/>
      <c r="G12" s="1404"/>
      <c r="H12" s="1404"/>
      <c r="I12" s="1404"/>
      <c r="J12" s="1404"/>
      <c r="K12" s="1404"/>
      <c r="L12" s="1404"/>
      <c r="M12" s="1404"/>
      <c r="N12" s="1404"/>
      <c r="O12" s="1404"/>
      <c r="P12" s="1404"/>
      <c r="Q12" s="1404"/>
      <c r="R12" s="1404"/>
      <c r="S12" s="1404"/>
      <c r="T12" s="1404"/>
      <c r="U12" s="1404"/>
      <c r="V12" s="1406"/>
      <c r="W12" s="1423"/>
      <c r="X12" s="1424"/>
      <c r="Y12" s="487" t="s">
        <v>232</v>
      </c>
      <c r="Z12" s="409"/>
      <c r="AA12" s="425" t="str">
        <f t="shared" ref="AA12:AA13" si="1">IF(AND($F$7="病棟があります",W12=""),"×","○")</f>
        <v>○</v>
      </c>
      <c r="AB12" s="425"/>
      <c r="AC12" s="124"/>
      <c r="AD12" s="514">
        <v>0</v>
      </c>
      <c r="AE12" s="489">
        <v>500</v>
      </c>
    </row>
    <row r="13" spans="1:31" ht="18" customHeight="1" thickBot="1">
      <c r="A13" s="1403"/>
      <c r="B13" s="1404" t="s">
        <v>1728</v>
      </c>
      <c r="C13" s="1404"/>
      <c r="D13" s="1404"/>
      <c r="E13" s="1404"/>
      <c r="F13" s="1404"/>
      <c r="G13" s="1421"/>
      <c r="H13" s="1421"/>
      <c r="I13" s="1421"/>
      <c r="J13" s="1421"/>
      <c r="K13" s="1421"/>
      <c r="L13" s="1421"/>
      <c r="M13" s="1421"/>
      <c r="N13" s="1421"/>
      <c r="O13" s="1421"/>
      <c r="P13" s="1421"/>
      <c r="Q13" s="1421"/>
      <c r="R13" s="1421"/>
      <c r="S13" s="1421"/>
      <c r="T13" s="1421"/>
      <c r="U13" s="1421"/>
      <c r="V13" s="1422"/>
      <c r="W13" s="1423"/>
      <c r="X13" s="1424"/>
      <c r="Y13" s="515" t="s">
        <v>232</v>
      </c>
      <c r="Z13" s="409"/>
      <c r="AA13" s="425" t="str">
        <f t="shared" si="1"/>
        <v>○</v>
      </c>
      <c r="AB13" s="425"/>
      <c r="AC13" s="124"/>
      <c r="AD13" s="514">
        <v>0</v>
      </c>
      <c r="AE13" s="489">
        <v>400</v>
      </c>
    </row>
    <row r="14" spans="1:31" ht="18" customHeight="1" thickBot="1">
      <c r="A14" s="1407">
        <v>6</v>
      </c>
      <c r="B14" s="1409" t="s">
        <v>865</v>
      </c>
      <c r="C14" s="1410"/>
      <c r="D14" s="1410"/>
      <c r="E14" s="1411"/>
      <c r="F14" s="516" t="s">
        <v>842</v>
      </c>
      <c r="G14" s="1415"/>
      <c r="H14" s="1416"/>
      <c r="I14" s="1416"/>
      <c r="J14" s="1416"/>
      <c r="K14" s="1416"/>
      <c r="L14" s="1416"/>
      <c r="M14" s="1416"/>
      <c r="N14" s="1416"/>
      <c r="O14" s="1416"/>
      <c r="P14" s="1416"/>
      <c r="Q14" s="1416"/>
      <c r="R14" s="1416"/>
      <c r="S14" s="1416"/>
      <c r="T14" s="1416"/>
      <c r="U14" s="1416"/>
      <c r="V14" s="1416"/>
      <c r="W14" s="1416"/>
      <c r="X14" s="1416"/>
      <c r="Y14" s="1417"/>
      <c r="Z14" s="434"/>
      <c r="AA14" s="434"/>
      <c r="AB14" s="434"/>
      <c r="AC14" s="124"/>
    </row>
    <row r="15" spans="1:31" ht="40.5" customHeight="1" thickBot="1">
      <c r="A15" s="1408"/>
      <c r="B15" s="1412"/>
      <c r="C15" s="1413"/>
      <c r="D15" s="1413"/>
      <c r="E15" s="1414"/>
      <c r="F15" s="517" t="s">
        <v>866</v>
      </c>
      <c r="G15" s="1418"/>
      <c r="H15" s="1419"/>
      <c r="I15" s="1419"/>
      <c r="J15" s="1419"/>
      <c r="K15" s="1419"/>
      <c r="L15" s="1419"/>
      <c r="M15" s="1419"/>
      <c r="N15" s="1419"/>
      <c r="O15" s="1419"/>
      <c r="P15" s="1419"/>
      <c r="Q15" s="1419"/>
      <c r="R15" s="1419"/>
      <c r="S15" s="1419"/>
      <c r="T15" s="1419"/>
      <c r="U15" s="1419"/>
      <c r="V15" s="1419"/>
      <c r="W15" s="1419"/>
      <c r="X15" s="1419"/>
      <c r="Y15" s="1420"/>
      <c r="Z15" s="434"/>
      <c r="AA15" s="434"/>
      <c r="AB15" s="434"/>
      <c r="AC15" s="124"/>
    </row>
    <row r="16" spans="1:31" ht="18" customHeight="1" thickBot="1">
      <c r="A16" s="1407">
        <v>7</v>
      </c>
      <c r="B16" s="1426" t="s">
        <v>867</v>
      </c>
      <c r="C16" s="1427"/>
      <c r="D16" s="1430" t="s">
        <v>868</v>
      </c>
      <c r="E16" s="1431"/>
      <c r="F16" s="1431"/>
      <c r="G16" s="1431"/>
      <c r="H16" s="1431"/>
      <c r="I16" s="1432"/>
      <c r="J16" s="518">
        <v>2</v>
      </c>
      <c r="K16" s="385"/>
      <c r="L16" s="1433" t="s">
        <v>869</v>
      </c>
      <c r="M16" s="1434"/>
      <c r="N16" s="1434"/>
      <c r="O16" s="1434"/>
      <c r="P16" s="1434"/>
      <c r="Q16" s="1434"/>
      <c r="R16" s="1434"/>
      <c r="S16" s="1434"/>
      <c r="T16" s="1434"/>
      <c r="U16" s="1434"/>
      <c r="V16" s="1434"/>
      <c r="W16" s="1435"/>
      <c r="X16" s="518">
        <v>1</v>
      </c>
      <c r="Y16" s="519"/>
      <c r="AC16" s="124"/>
    </row>
    <row r="17" spans="1:31" ht="18" customHeight="1" thickBot="1">
      <c r="A17" s="1425"/>
      <c r="B17" s="1428"/>
      <c r="C17" s="1429"/>
      <c r="D17" s="1436"/>
      <c r="E17" s="1437"/>
      <c r="F17" s="1437"/>
      <c r="G17" s="1437"/>
      <c r="H17" s="1437"/>
      <c r="I17" s="1438"/>
      <c r="J17" s="286"/>
      <c r="K17" s="385"/>
      <c r="L17" s="1439"/>
      <c r="M17" s="1440"/>
      <c r="N17" s="1440"/>
      <c r="O17" s="1440"/>
      <c r="P17" s="1440"/>
      <c r="Q17" s="1440"/>
      <c r="R17" s="1440"/>
      <c r="S17" s="1440"/>
      <c r="T17" s="1440"/>
      <c r="U17" s="1440"/>
      <c r="V17" s="1440"/>
      <c r="W17" s="1441"/>
      <c r="X17" s="286"/>
      <c r="Y17" s="519"/>
      <c r="AA17" s="425" t="str">
        <f>IF(AND($F$7="病棟があります",OR(D17="",J17="")),"×","○")</f>
        <v>○</v>
      </c>
      <c r="AB17" s="425"/>
      <c r="AC17" s="124"/>
      <c r="AD17" s="489">
        <v>0</v>
      </c>
      <c r="AE17" s="498">
        <v>20</v>
      </c>
    </row>
    <row r="18" spans="1:31" ht="18" customHeight="1" thickBot="1">
      <c r="A18" s="1425"/>
      <c r="B18" s="1428"/>
      <c r="C18" s="1429"/>
      <c r="D18" s="1436"/>
      <c r="E18" s="1437"/>
      <c r="F18" s="1437"/>
      <c r="G18" s="1437"/>
      <c r="H18" s="1437"/>
      <c r="I18" s="1438"/>
      <c r="J18" s="286"/>
      <c r="K18" s="385"/>
      <c r="L18" s="1439"/>
      <c r="M18" s="1440"/>
      <c r="N18" s="1440"/>
      <c r="O18" s="1440"/>
      <c r="P18" s="1440"/>
      <c r="Q18" s="1440"/>
      <c r="R18" s="1440"/>
      <c r="S18" s="1440"/>
      <c r="T18" s="1440"/>
      <c r="U18" s="1440"/>
      <c r="V18" s="1440"/>
      <c r="W18" s="1441"/>
      <c r="X18" s="286"/>
      <c r="Y18" s="519"/>
      <c r="AC18" s="124"/>
      <c r="AD18" s="489">
        <v>0</v>
      </c>
      <c r="AE18" s="498">
        <v>20</v>
      </c>
    </row>
    <row r="19" spans="1:31" ht="18" customHeight="1" thickBot="1">
      <c r="A19" s="1425"/>
      <c r="B19" s="1428"/>
      <c r="C19" s="1429"/>
      <c r="D19" s="1436"/>
      <c r="E19" s="1437"/>
      <c r="F19" s="1437"/>
      <c r="G19" s="1437"/>
      <c r="H19" s="1437"/>
      <c r="I19" s="1438"/>
      <c r="J19" s="286"/>
      <c r="K19" s="385"/>
      <c r="L19" s="1439"/>
      <c r="M19" s="1440"/>
      <c r="N19" s="1440"/>
      <c r="O19" s="1440"/>
      <c r="P19" s="1440"/>
      <c r="Q19" s="1440"/>
      <c r="R19" s="1440"/>
      <c r="S19" s="1440"/>
      <c r="T19" s="1440"/>
      <c r="U19" s="1440"/>
      <c r="V19" s="1440"/>
      <c r="W19" s="1441"/>
      <c r="X19" s="286"/>
      <c r="Y19" s="519"/>
      <c r="AC19" s="124"/>
      <c r="AD19" s="489">
        <v>0</v>
      </c>
      <c r="AE19" s="498">
        <v>20</v>
      </c>
    </row>
    <row r="20" spans="1:31" ht="18" customHeight="1" thickBot="1">
      <c r="A20" s="1425"/>
      <c r="B20" s="1428"/>
      <c r="C20" s="1429"/>
      <c r="D20" s="1436"/>
      <c r="E20" s="1437"/>
      <c r="F20" s="1437"/>
      <c r="G20" s="1437"/>
      <c r="H20" s="1437"/>
      <c r="I20" s="1438"/>
      <c r="J20" s="286"/>
      <c r="K20" s="385"/>
      <c r="L20" s="1439"/>
      <c r="M20" s="1440"/>
      <c r="N20" s="1440"/>
      <c r="O20" s="1440"/>
      <c r="P20" s="1440"/>
      <c r="Q20" s="1440"/>
      <c r="R20" s="1440"/>
      <c r="S20" s="1440"/>
      <c r="T20" s="1440"/>
      <c r="U20" s="1440"/>
      <c r="V20" s="1440"/>
      <c r="W20" s="1441"/>
      <c r="X20" s="286"/>
      <c r="Y20" s="519"/>
      <c r="AC20" s="124"/>
      <c r="AD20" s="489">
        <v>0</v>
      </c>
      <c r="AE20" s="498">
        <v>20</v>
      </c>
    </row>
    <row r="21" spans="1:31" ht="18" customHeight="1" thickBot="1">
      <c r="A21" s="1425"/>
      <c r="B21" s="1428"/>
      <c r="C21" s="1429"/>
      <c r="D21" s="1436"/>
      <c r="E21" s="1437"/>
      <c r="F21" s="1437"/>
      <c r="G21" s="1437"/>
      <c r="H21" s="1437"/>
      <c r="I21" s="1438"/>
      <c r="J21" s="286"/>
      <c r="K21" s="385"/>
      <c r="L21" s="1439"/>
      <c r="M21" s="1440"/>
      <c r="N21" s="1440"/>
      <c r="O21" s="1440"/>
      <c r="P21" s="1440"/>
      <c r="Q21" s="1440"/>
      <c r="R21" s="1440"/>
      <c r="S21" s="1440"/>
      <c r="T21" s="1440"/>
      <c r="U21" s="1440"/>
      <c r="V21" s="1440"/>
      <c r="W21" s="1441"/>
      <c r="X21" s="286"/>
      <c r="Y21" s="519"/>
      <c r="AC21" s="124"/>
      <c r="AD21" s="489">
        <v>0</v>
      </c>
      <c r="AE21" s="498">
        <v>20</v>
      </c>
    </row>
    <row r="22" spans="1:31" ht="18" customHeight="1" thickBot="1">
      <c r="A22" s="1425"/>
      <c r="B22" s="1428"/>
      <c r="C22" s="1429"/>
      <c r="D22" s="1436"/>
      <c r="E22" s="1437"/>
      <c r="F22" s="1437"/>
      <c r="G22" s="1437"/>
      <c r="H22" s="1437"/>
      <c r="I22" s="1438"/>
      <c r="J22" s="286"/>
      <c r="K22" s="385"/>
      <c r="L22" s="1439"/>
      <c r="M22" s="1440"/>
      <c r="N22" s="1440"/>
      <c r="O22" s="1440"/>
      <c r="P22" s="1440"/>
      <c r="Q22" s="1440"/>
      <c r="R22" s="1440"/>
      <c r="S22" s="1440"/>
      <c r="T22" s="1440"/>
      <c r="U22" s="1440"/>
      <c r="V22" s="1440"/>
      <c r="W22" s="1441"/>
      <c r="X22" s="286"/>
      <c r="Y22" s="519"/>
      <c r="AC22" s="124"/>
      <c r="AD22" s="489">
        <v>0</v>
      </c>
      <c r="AE22" s="498">
        <v>20</v>
      </c>
    </row>
    <row r="23" spans="1:31" ht="18" customHeight="1" thickBot="1">
      <c r="A23" s="1425"/>
      <c r="B23" s="1428"/>
      <c r="C23" s="1429"/>
      <c r="D23" s="1436"/>
      <c r="E23" s="1437"/>
      <c r="F23" s="1437"/>
      <c r="G23" s="1437"/>
      <c r="H23" s="1437"/>
      <c r="I23" s="1438"/>
      <c r="J23" s="286"/>
      <c r="K23" s="385"/>
      <c r="L23" s="1439"/>
      <c r="M23" s="1440"/>
      <c r="N23" s="1440"/>
      <c r="O23" s="1440"/>
      <c r="P23" s="1440"/>
      <c r="Q23" s="1440"/>
      <c r="R23" s="1440"/>
      <c r="S23" s="1440"/>
      <c r="T23" s="1440"/>
      <c r="U23" s="1440"/>
      <c r="V23" s="1440"/>
      <c r="W23" s="1441"/>
      <c r="X23" s="286"/>
      <c r="Y23" s="519"/>
      <c r="AC23" s="124"/>
      <c r="AD23" s="489">
        <v>0</v>
      </c>
      <c r="AE23" s="498">
        <v>20</v>
      </c>
    </row>
    <row r="24" spans="1:31" ht="18" customHeight="1" thickBot="1">
      <c r="A24" s="1425"/>
      <c r="B24" s="1428"/>
      <c r="C24" s="1429"/>
      <c r="D24" s="1436"/>
      <c r="E24" s="1437"/>
      <c r="F24" s="1437"/>
      <c r="G24" s="1437"/>
      <c r="H24" s="1437"/>
      <c r="I24" s="1438"/>
      <c r="J24" s="286"/>
      <c r="K24" s="385"/>
      <c r="L24" s="1439"/>
      <c r="M24" s="1440"/>
      <c r="N24" s="1440"/>
      <c r="O24" s="1440"/>
      <c r="P24" s="1440"/>
      <c r="Q24" s="1440"/>
      <c r="R24" s="1440"/>
      <c r="S24" s="1440"/>
      <c r="T24" s="1440"/>
      <c r="U24" s="1440"/>
      <c r="V24" s="1440"/>
      <c r="W24" s="1441"/>
      <c r="X24" s="286"/>
      <c r="Y24" s="519"/>
      <c r="AC24" s="124"/>
      <c r="AD24" s="489">
        <v>0</v>
      </c>
      <c r="AE24" s="498">
        <v>20</v>
      </c>
    </row>
    <row r="25" spans="1:31" ht="18" customHeight="1" thickBot="1">
      <c r="A25" s="1425"/>
      <c r="B25" s="1428"/>
      <c r="C25" s="1429"/>
      <c r="D25" s="1436"/>
      <c r="E25" s="1437"/>
      <c r="F25" s="1437"/>
      <c r="G25" s="1437"/>
      <c r="H25" s="1437"/>
      <c r="I25" s="1438"/>
      <c r="J25" s="286"/>
      <c r="K25" s="385"/>
      <c r="L25" s="1439"/>
      <c r="M25" s="1440"/>
      <c r="N25" s="1440"/>
      <c r="O25" s="1440"/>
      <c r="P25" s="1440"/>
      <c r="Q25" s="1440"/>
      <c r="R25" s="1440"/>
      <c r="S25" s="1440"/>
      <c r="T25" s="1440"/>
      <c r="U25" s="1440"/>
      <c r="V25" s="1440"/>
      <c r="W25" s="1441"/>
      <c r="X25" s="286"/>
      <c r="Y25" s="519"/>
      <c r="AC25" s="124"/>
      <c r="AD25" s="489">
        <v>0</v>
      </c>
      <c r="AE25" s="498">
        <v>20</v>
      </c>
    </row>
    <row r="26" spans="1:31" ht="18" customHeight="1" thickBot="1">
      <c r="A26" s="1408"/>
      <c r="B26" s="1412"/>
      <c r="C26" s="1413"/>
      <c r="D26" s="1436"/>
      <c r="E26" s="1437"/>
      <c r="F26" s="1437"/>
      <c r="G26" s="1437"/>
      <c r="H26" s="1437"/>
      <c r="I26" s="1438"/>
      <c r="J26" s="286"/>
      <c r="K26" s="520"/>
      <c r="L26" s="1442"/>
      <c r="M26" s="1443"/>
      <c r="N26" s="1443"/>
      <c r="O26" s="1443"/>
      <c r="P26" s="1443"/>
      <c r="Q26" s="1443"/>
      <c r="R26" s="1443"/>
      <c r="S26" s="1443"/>
      <c r="T26" s="1443"/>
      <c r="U26" s="1443"/>
      <c r="V26" s="1443"/>
      <c r="W26" s="1444"/>
      <c r="X26" s="286"/>
      <c r="Y26" s="519"/>
      <c r="AC26" s="124"/>
      <c r="AD26" s="489">
        <v>0</v>
      </c>
      <c r="AE26" s="498">
        <v>20</v>
      </c>
    </row>
    <row r="27" spans="1:31" ht="18" customHeight="1" thickBot="1">
      <c r="A27" s="1451">
        <v>8</v>
      </c>
      <c r="B27" s="1452" t="s">
        <v>845</v>
      </c>
      <c r="C27" s="1453"/>
      <c r="D27" s="1454"/>
      <c r="E27" s="1454"/>
      <c r="F27" s="1429"/>
      <c r="G27" s="1429"/>
      <c r="H27" s="1429"/>
      <c r="I27" s="1429"/>
      <c r="J27" s="1429"/>
      <c r="K27" s="1429"/>
      <c r="L27" s="1429"/>
      <c r="M27" s="1429"/>
      <c r="N27" s="1429"/>
      <c r="O27" s="1429"/>
      <c r="P27" s="1429"/>
      <c r="Q27" s="1429"/>
      <c r="R27" s="1429"/>
      <c r="S27" s="1429"/>
      <c r="T27" s="1429"/>
      <c r="U27" s="1429"/>
      <c r="V27" s="1429"/>
      <c r="W27" s="1429"/>
      <c r="X27" s="1429"/>
      <c r="Y27" s="37"/>
      <c r="AA27" s="425" t="str">
        <f>IF(AND($F$7="病棟があります",Y27=""),"×","○")</f>
        <v>○</v>
      </c>
      <c r="AB27" s="425"/>
      <c r="AC27" s="124"/>
    </row>
    <row r="28" spans="1:31" ht="18" customHeight="1" thickBot="1">
      <c r="A28" s="1340"/>
      <c r="B28" s="1455" t="s">
        <v>846</v>
      </c>
      <c r="C28" s="1456"/>
      <c r="D28" s="1456"/>
      <c r="E28" s="1456"/>
      <c r="F28" s="1457"/>
      <c r="G28" s="1458"/>
      <c r="H28" s="1458"/>
      <c r="I28" s="1458"/>
      <c r="J28" s="1458"/>
      <c r="K28" s="1458"/>
      <c r="L28" s="1458"/>
      <c r="M28" s="1458"/>
      <c r="N28" s="1458"/>
      <c r="O28" s="1458"/>
      <c r="P28" s="1458"/>
      <c r="Q28" s="1458"/>
      <c r="R28" s="1458"/>
      <c r="S28" s="1458"/>
      <c r="T28" s="1458"/>
      <c r="U28" s="1458"/>
      <c r="V28" s="1458"/>
      <c r="W28" s="1458"/>
      <c r="X28" s="1458"/>
      <c r="Y28" s="1459"/>
      <c r="AA28" s="425" t="str">
        <f>IF(AND($Y$27="はい",F28=""),"×","○")</f>
        <v>○</v>
      </c>
      <c r="AB28" s="425"/>
      <c r="AC28" s="124"/>
    </row>
    <row r="29" spans="1:31" ht="18" customHeight="1" thickBot="1">
      <c r="A29" s="1340"/>
      <c r="B29" s="1455" t="s">
        <v>847</v>
      </c>
      <c r="C29" s="1460"/>
      <c r="D29" s="1460"/>
      <c r="E29" s="1461"/>
      <c r="F29" s="1457"/>
      <c r="G29" s="1458"/>
      <c r="H29" s="1458"/>
      <c r="I29" s="1458"/>
      <c r="J29" s="1458"/>
      <c r="K29" s="1458"/>
      <c r="L29" s="1458"/>
      <c r="M29" s="1458"/>
      <c r="N29" s="1458"/>
      <c r="O29" s="1459"/>
      <c r="P29" s="1379" t="s">
        <v>848</v>
      </c>
      <c r="Q29" s="1379"/>
      <c r="R29" s="1379"/>
      <c r="S29" s="1448"/>
      <c r="T29" s="1449"/>
      <c r="U29" s="1449"/>
      <c r="V29" s="1449"/>
      <c r="W29" s="1449"/>
      <c r="X29" s="1449"/>
      <c r="Y29" s="1450"/>
      <c r="AA29" s="425"/>
      <c r="AB29" s="425"/>
      <c r="AC29" s="124"/>
    </row>
    <row r="30" spans="1:31" ht="18" customHeight="1" thickBot="1">
      <c r="A30" s="1340"/>
      <c r="B30" s="1462" t="s">
        <v>870</v>
      </c>
      <c r="C30" s="1463"/>
      <c r="D30" s="1463"/>
      <c r="E30" s="1464"/>
      <c r="F30" s="516" t="s">
        <v>842</v>
      </c>
      <c r="G30" s="1445"/>
      <c r="H30" s="1446"/>
      <c r="I30" s="1446"/>
      <c r="J30" s="1446"/>
      <c r="K30" s="1446"/>
      <c r="L30" s="1446"/>
      <c r="M30" s="1446"/>
      <c r="N30" s="1446"/>
      <c r="O30" s="1446"/>
      <c r="P30" s="1446"/>
      <c r="Q30" s="1446"/>
      <c r="R30" s="1446"/>
      <c r="S30" s="1446"/>
      <c r="T30" s="1446"/>
      <c r="U30" s="1446"/>
      <c r="V30" s="1446"/>
      <c r="W30" s="1446"/>
      <c r="X30" s="1446"/>
      <c r="Y30" s="1447"/>
      <c r="AC30" s="124"/>
    </row>
    <row r="31" spans="1:31" ht="18" customHeight="1" thickBot="1">
      <c r="A31" s="1341"/>
      <c r="B31" s="1465"/>
      <c r="C31" s="1466"/>
      <c r="D31" s="1466"/>
      <c r="E31" s="1467"/>
      <c r="F31" s="517" t="s">
        <v>866</v>
      </c>
      <c r="G31" s="1418"/>
      <c r="H31" s="1419"/>
      <c r="I31" s="1419"/>
      <c r="J31" s="1419"/>
      <c r="K31" s="1419"/>
      <c r="L31" s="1419"/>
      <c r="M31" s="1419"/>
      <c r="N31" s="1419"/>
      <c r="O31" s="1419"/>
      <c r="P31" s="1419"/>
      <c r="Q31" s="1419"/>
      <c r="R31" s="1419"/>
      <c r="S31" s="1419"/>
      <c r="T31" s="1419"/>
      <c r="U31" s="1419"/>
      <c r="V31" s="1419"/>
      <c r="W31" s="1419"/>
      <c r="X31" s="1419"/>
      <c r="Y31" s="1420"/>
      <c r="AC31" s="124"/>
    </row>
    <row r="32" spans="1:31" ht="35.25" customHeight="1" thickBot="1">
      <c r="A32" s="1451">
        <v>9</v>
      </c>
      <c r="B32" s="521" t="s">
        <v>849</v>
      </c>
      <c r="C32" s="522"/>
      <c r="D32" s="522"/>
      <c r="E32" s="522"/>
      <c r="F32" s="523"/>
      <c r="G32" s="523"/>
      <c r="H32" s="523"/>
      <c r="I32" s="523"/>
      <c r="J32" s="523"/>
      <c r="K32" s="523"/>
      <c r="L32" s="523"/>
      <c r="M32" s="523"/>
      <c r="N32" s="523"/>
      <c r="O32" s="523"/>
      <c r="P32" s="523"/>
      <c r="Q32" s="523"/>
      <c r="R32" s="523"/>
      <c r="S32" s="523"/>
      <c r="T32" s="523"/>
      <c r="U32" s="523"/>
      <c r="V32" s="523"/>
      <c r="W32" s="523"/>
      <c r="X32" s="524"/>
      <c r="Y32" s="36"/>
      <c r="AA32" s="425" t="str">
        <f>IF(AND($F$7="病棟があります",Y32=""),"×","○")</f>
        <v>○</v>
      </c>
      <c r="AB32" s="425"/>
      <c r="AC32" s="124"/>
    </row>
    <row r="33" spans="1:29" ht="18" customHeight="1" thickBot="1">
      <c r="A33" s="1340"/>
      <c r="B33" s="1455" t="s">
        <v>846</v>
      </c>
      <c r="C33" s="1456"/>
      <c r="D33" s="1456"/>
      <c r="E33" s="1456"/>
      <c r="F33" s="1457"/>
      <c r="G33" s="1458"/>
      <c r="H33" s="1458"/>
      <c r="I33" s="1458"/>
      <c r="J33" s="1458"/>
      <c r="K33" s="1458"/>
      <c r="L33" s="1458"/>
      <c r="M33" s="1458"/>
      <c r="N33" s="1458"/>
      <c r="O33" s="1458"/>
      <c r="P33" s="1458"/>
      <c r="Q33" s="1458"/>
      <c r="R33" s="1458"/>
      <c r="S33" s="1458"/>
      <c r="T33" s="1458"/>
      <c r="U33" s="1458"/>
      <c r="V33" s="1458"/>
      <c r="W33" s="1458"/>
      <c r="X33" s="1458"/>
      <c r="Y33" s="1486"/>
      <c r="AA33" s="425" t="str">
        <f>IF(AND($Y$32="はい",F33=""),"×","○")</f>
        <v>○</v>
      </c>
      <c r="AB33" s="425"/>
      <c r="AC33" s="124"/>
    </row>
    <row r="34" spans="1:29" ht="18" customHeight="1" thickBot="1">
      <c r="A34" s="1340"/>
      <c r="B34" s="1455" t="s">
        <v>847</v>
      </c>
      <c r="C34" s="1460"/>
      <c r="D34" s="1460"/>
      <c r="E34" s="1461"/>
      <c r="F34" s="1457"/>
      <c r="G34" s="1458"/>
      <c r="H34" s="1458"/>
      <c r="I34" s="1458"/>
      <c r="J34" s="1458"/>
      <c r="K34" s="1458"/>
      <c r="L34" s="1458"/>
      <c r="M34" s="1458"/>
      <c r="N34" s="1458"/>
      <c r="O34" s="1459"/>
      <c r="P34" s="1379" t="s">
        <v>848</v>
      </c>
      <c r="Q34" s="1379"/>
      <c r="R34" s="1379"/>
      <c r="S34" s="1448"/>
      <c r="T34" s="1449"/>
      <c r="U34" s="1449"/>
      <c r="V34" s="1449"/>
      <c r="W34" s="1449"/>
      <c r="X34" s="1449"/>
      <c r="Y34" s="1450"/>
      <c r="AC34" s="124"/>
    </row>
    <row r="35" spans="1:29" ht="18" customHeight="1" thickBot="1">
      <c r="A35" s="1340"/>
      <c r="B35" s="1473" t="s">
        <v>870</v>
      </c>
      <c r="C35" s="1474"/>
      <c r="D35" s="1474"/>
      <c r="E35" s="1475"/>
      <c r="F35" s="516" t="s">
        <v>842</v>
      </c>
      <c r="G35" s="1479"/>
      <c r="H35" s="1479"/>
      <c r="I35" s="1479"/>
      <c r="J35" s="1479"/>
      <c r="K35" s="1479"/>
      <c r="L35" s="1479"/>
      <c r="M35" s="1479"/>
      <c r="N35" s="1479"/>
      <c r="O35" s="1479"/>
      <c r="P35" s="1479"/>
      <c r="Q35" s="1479"/>
      <c r="R35" s="1479"/>
      <c r="S35" s="1479"/>
      <c r="T35" s="1479"/>
      <c r="U35" s="1479"/>
      <c r="V35" s="1479"/>
      <c r="W35" s="1479"/>
      <c r="X35" s="1479"/>
      <c r="Y35" s="1479"/>
      <c r="AC35" s="124"/>
    </row>
    <row r="36" spans="1:29" ht="18" customHeight="1" thickBot="1">
      <c r="A36" s="1341"/>
      <c r="B36" s="1476"/>
      <c r="C36" s="1477"/>
      <c r="D36" s="1477"/>
      <c r="E36" s="1478"/>
      <c r="F36" s="517" t="s">
        <v>866</v>
      </c>
      <c r="G36" s="1480"/>
      <c r="H36" s="1480"/>
      <c r="I36" s="1480"/>
      <c r="J36" s="1480"/>
      <c r="K36" s="1480"/>
      <c r="L36" s="1480"/>
      <c r="M36" s="1480"/>
      <c r="N36" s="1480"/>
      <c r="O36" s="1480"/>
      <c r="P36" s="1480"/>
      <c r="Q36" s="1480"/>
      <c r="R36" s="1480"/>
      <c r="S36" s="1480"/>
      <c r="T36" s="1480"/>
      <c r="U36" s="1480"/>
      <c r="V36" s="1480"/>
      <c r="W36" s="1480"/>
      <c r="X36" s="1480"/>
      <c r="Y36" s="1480"/>
      <c r="AC36" s="124"/>
    </row>
    <row r="37" spans="1:29" ht="35.25" customHeight="1" thickBot="1">
      <c r="A37" s="1319">
        <v>10</v>
      </c>
      <c r="B37" s="1409" t="s">
        <v>871</v>
      </c>
      <c r="C37" s="1410"/>
      <c r="D37" s="1481" t="s">
        <v>872</v>
      </c>
      <c r="E37" s="1482"/>
      <c r="F37" s="1482"/>
      <c r="G37" s="1483"/>
      <c r="H37" s="1483"/>
      <c r="I37" s="1483"/>
      <c r="J37" s="1483"/>
      <c r="K37" s="1483"/>
      <c r="L37" s="1483"/>
      <c r="M37" s="1483"/>
      <c r="N37" s="1483"/>
      <c r="O37" s="1483"/>
      <c r="P37" s="1483"/>
      <c r="Q37" s="1483"/>
      <c r="R37" s="1483"/>
      <c r="S37" s="1483"/>
      <c r="T37" s="1483"/>
      <c r="U37" s="1483"/>
      <c r="V37" s="1483"/>
      <c r="W37" s="1483"/>
      <c r="X37" s="1483"/>
      <c r="Y37" s="1484"/>
      <c r="AC37" s="124"/>
    </row>
    <row r="38" spans="1:29" ht="24.95" customHeight="1" thickBot="1">
      <c r="A38" s="1319"/>
      <c r="B38" s="1412"/>
      <c r="C38" s="1413"/>
      <c r="D38" s="1485"/>
      <c r="E38" s="1485"/>
      <c r="F38" s="1485"/>
      <c r="G38" s="1485"/>
      <c r="H38" s="1485"/>
      <c r="I38" s="1485"/>
      <c r="J38" s="1485"/>
      <c r="K38" s="1485"/>
      <c r="L38" s="1485"/>
      <c r="M38" s="1485"/>
      <c r="N38" s="1485"/>
      <c r="O38" s="1485"/>
      <c r="P38" s="1485"/>
      <c r="Q38" s="1485"/>
      <c r="R38" s="1485"/>
      <c r="S38" s="1485"/>
      <c r="T38" s="1485"/>
      <c r="U38" s="1485"/>
      <c r="V38" s="1485"/>
      <c r="W38" s="1485"/>
      <c r="X38" s="1485"/>
      <c r="Y38" s="1485"/>
      <c r="AA38" s="425" t="str">
        <f>IF(AND($F$7="病棟があります",D38=""),"×","○")</f>
        <v>○</v>
      </c>
      <c r="AB38" s="425"/>
      <c r="AC38" s="124"/>
    </row>
    <row r="39" spans="1:29" ht="33.75" customHeight="1" thickBot="1">
      <c r="A39" s="1316">
        <v>11</v>
      </c>
      <c r="B39" s="1409" t="s">
        <v>873</v>
      </c>
      <c r="C39" s="1427"/>
      <c r="D39" s="1469" t="s">
        <v>874</v>
      </c>
      <c r="E39" s="1470"/>
      <c r="F39" s="1470"/>
      <c r="G39" s="1470"/>
      <c r="H39" s="1470"/>
      <c r="I39" s="1470"/>
      <c r="J39" s="1470"/>
      <c r="K39" s="1470"/>
      <c r="L39" s="1470"/>
      <c r="M39" s="1470"/>
      <c r="N39" s="1470"/>
      <c r="O39" s="1470"/>
      <c r="P39" s="1470"/>
      <c r="Q39" s="1470"/>
      <c r="R39" s="1470"/>
      <c r="S39" s="1470"/>
      <c r="T39" s="1470"/>
      <c r="U39" s="1470"/>
      <c r="V39" s="1470"/>
      <c r="W39" s="1470"/>
      <c r="X39" s="1470"/>
      <c r="Y39" s="1471"/>
      <c r="AC39" s="124"/>
    </row>
    <row r="40" spans="1:29" ht="30" customHeight="1" thickBot="1">
      <c r="A40" s="1468"/>
      <c r="B40" s="1412"/>
      <c r="C40" s="1413"/>
      <c r="D40" s="1472"/>
      <c r="E40" s="1472"/>
      <c r="F40" s="1472"/>
      <c r="G40" s="1472"/>
      <c r="H40" s="1472"/>
      <c r="I40" s="1472"/>
      <c r="J40" s="1472"/>
      <c r="K40" s="1472"/>
      <c r="L40" s="1472"/>
      <c r="M40" s="1472"/>
      <c r="N40" s="1472"/>
      <c r="O40" s="1472"/>
      <c r="P40" s="1472"/>
      <c r="Q40" s="1472"/>
      <c r="R40" s="1472"/>
      <c r="S40" s="1472"/>
      <c r="T40" s="1472"/>
      <c r="U40" s="1472"/>
      <c r="V40" s="1472"/>
      <c r="W40" s="1472"/>
      <c r="X40" s="1472"/>
      <c r="Y40" s="1472"/>
      <c r="AA40" s="425" t="str">
        <f>IF(AND($F$7="病棟があります",D40=""),"×","○")</f>
        <v>○</v>
      </c>
      <c r="AB40" s="425"/>
      <c r="AC40" s="125"/>
    </row>
    <row r="41" spans="1:29" ht="54" customHeight="1">
      <c r="AC41" s="525"/>
    </row>
    <row r="1048576" spans="29:29">
      <c r="AC1048576" s="507" t="s">
        <v>875</v>
      </c>
    </row>
  </sheetData>
  <sheetProtection selectLockedCells="1"/>
  <protectedRanges>
    <protectedRange sqref="F10 J17:J26 X17:X26" name="範囲3"/>
    <protectedRange sqref="F10 J17:J26 X17:X26" name="範囲2"/>
  </protectedRanges>
  <mergeCells count="74">
    <mergeCell ref="A39:A40"/>
    <mergeCell ref="B39:C40"/>
    <mergeCell ref="D39:Y39"/>
    <mergeCell ref="D40:Y40"/>
    <mergeCell ref="B35:E36"/>
    <mergeCell ref="G35:Y35"/>
    <mergeCell ref="G36:Y36"/>
    <mergeCell ref="A37:A38"/>
    <mergeCell ref="B37:C38"/>
    <mergeCell ref="D37:Y37"/>
    <mergeCell ref="D38:Y38"/>
    <mergeCell ref="A32:A36"/>
    <mergeCell ref="B33:E33"/>
    <mergeCell ref="F33:Y33"/>
    <mergeCell ref="B34:E34"/>
    <mergeCell ref="F34:O34"/>
    <mergeCell ref="A27:A31"/>
    <mergeCell ref="B27:X27"/>
    <mergeCell ref="B28:E28"/>
    <mergeCell ref="F28:Y28"/>
    <mergeCell ref="B29:E29"/>
    <mergeCell ref="F29:O29"/>
    <mergeCell ref="B30:E31"/>
    <mergeCell ref="D26:I26"/>
    <mergeCell ref="L26:W26"/>
    <mergeCell ref="P34:R34"/>
    <mergeCell ref="P29:R29"/>
    <mergeCell ref="G30:Y30"/>
    <mergeCell ref="G31:Y31"/>
    <mergeCell ref="S29:Y29"/>
    <mergeCell ref="S34:Y34"/>
    <mergeCell ref="D23:I23"/>
    <mergeCell ref="L23:W23"/>
    <mergeCell ref="D24:I24"/>
    <mergeCell ref="L24:W24"/>
    <mergeCell ref="D25:I25"/>
    <mergeCell ref="L25:W25"/>
    <mergeCell ref="A16:A26"/>
    <mergeCell ref="B16:C26"/>
    <mergeCell ref="D16:I16"/>
    <mergeCell ref="L16:W16"/>
    <mergeCell ref="D17:I17"/>
    <mergeCell ref="L17:W17"/>
    <mergeCell ref="D18:I18"/>
    <mergeCell ref="L18:W18"/>
    <mergeCell ref="D19:I19"/>
    <mergeCell ref="L19:W19"/>
    <mergeCell ref="D20:I20"/>
    <mergeCell ref="L20:W20"/>
    <mergeCell ref="D21:I21"/>
    <mergeCell ref="L21:W21"/>
    <mergeCell ref="D22:I22"/>
    <mergeCell ref="L22:W22"/>
    <mergeCell ref="A11:A13"/>
    <mergeCell ref="B11:V11"/>
    <mergeCell ref="A14:A15"/>
    <mergeCell ref="B14:E15"/>
    <mergeCell ref="G14:Y14"/>
    <mergeCell ref="G15:Y15"/>
    <mergeCell ref="B13:V13"/>
    <mergeCell ref="W13:X13"/>
    <mergeCell ref="W11:X11"/>
    <mergeCell ref="B12:V12"/>
    <mergeCell ref="W12:X12"/>
    <mergeCell ref="B9:E9"/>
    <mergeCell ref="F9:O9"/>
    <mergeCell ref="B10:E10"/>
    <mergeCell ref="B8:E8"/>
    <mergeCell ref="F8:O8"/>
    <mergeCell ref="A1:Y1"/>
    <mergeCell ref="A2:X2"/>
    <mergeCell ref="G4:Y4"/>
    <mergeCell ref="B7:E7"/>
    <mergeCell ref="F7:O7"/>
  </mergeCells>
  <phoneticPr fontId="11"/>
  <conditionalFormatting sqref="Z11:Z13">
    <cfRule type="cellIs" dxfId="7" priority="1" stopIfTrue="1" operator="equal">
      <formula>"未入力あり"</formula>
    </cfRule>
  </conditionalFormatting>
  <dataValidations count="12">
    <dataValidation imeMode="disabled" allowBlank="1" showInputMessage="1" showErrorMessage="1" prompt="内線番号を半角で入力" sqref="S29 S34" xr:uid="{00000000-0002-0000-0C00-000000000000}"/>
    <dataValidation type="custom" imeMode="disabled" allowBlank="1" showInputMessage="1" showErrorMessage="1" error="半角で入力してください" prompt="電話番号はハイフン「-」を含め、半角で入力_x000a_XXX-XXXX-XXXX" sqref="F29:O29 F34:O34" xr:uid="{00000000-0002-0000-0C00-000001000000}">
      <formula1>LEN(F29)=LENB(F29)</formula1>
    </dataValidation>
    <dataValidation allowBlank="1" showInputMessage="1" showErrorMessage="1" prompt="表紙シートの病院名を反映" sqref="G4:Y4" xr:uid="{00000000-0002-0000-0C00-000002000000}"/>
    <dataValidation type="custom" imeMode="disabled" allowBlank="1" showInputMessage="1" showErrorMessage="1" error="半角で入力してください" prompt="アドレスは、手入力せずにホームページからコピーしてください" sqref="G36:Y36 G15:Y15 G31:Y31" xr:uid="{00000000-0002-0000-0C00-000003000000}">
      <formula1>LEN(G15)=LENB(G15)</formula1>
    </dataValidation>
    <dataValidation type="list" allowBlank="1" showInputMessage="1" showErrorMessage="1" sqref="F9:O9" xr:uid="{00000000-0002-0000-0C00-000004000000}">
      <formula1>"院内独立型,院内病棟型"</formula1>
    </dataValidation>
    <dataValidation type="list" allowBlank="1" showInputMessage="1" showErrorMessage="1" sqref="F8:O8" xr:uid="{00000000-0002-0000-0C00-000005000000}">
      <formula1>"届け出て受理されている,届け出ていない"</formula1>
    </dataValidation>
    <dataValidation type="list" allowBlank="1" showInputMessage="1" showErrorMessage="1" sqref="Y27 Y32" xr:uid="{00000000-0002-0000-0C00-000006000000}">
      <formula1>"はい,いいえ"</formula1>
    </dataValidation>
    <dataValidation type="list" allowBlank="1" showInputMessage="1" showErrorMessage="1" sqref="F7:O7" xr:uid="{00000000-0002-0000-0C00-000007000000}">
      <formula1>"病棟があります,病棟がありません"</formula1>
    </dataValidation>
    <dataValidation type="whole" errorStyle="warning" allowBlank="1" showInputMessage="1" showErrorMessage="1" errorTitle="入力値を要確認！" error="想定を超えた数値が入力されています。ご確認ください。" sqref="F10" xr:uid="{00000000-0002-0000-0C00-000008000000}">
      <formula1>AD10</formula1>
      <formula2>AE10</formula2>
    </dataValidation>
    <dataValidation type="whole" errorStyle="warning" allowBlank="1" showInputMessage="1" showErrorMessage="1" errorTitle="入力値を要確認！" error="想定を超えた数値が入力されています。ご確認ください。" prompt="整数で入力" sqref="W11:X13" xr:uid="{00000000-0002-0000-0C00-000009000000}">
      <formula1>AD11</formula1>
      <formula2>AE11</formula2>
    </dataValidation>
    <dataValidation type="whole" errorStyle="warning" allowBlank="1" showInputMessage="1" showErrorMessage="1" errorTitle="入力値を要確認！" error="想定を超えた数値が入力されています。ご確認ください。" sqref="J17:J26" xr:uid="{00000000-0002-0000-0C00-00000A000000}">
      <formula1>AD17</formula1>
      <formula2>AE17</formula2>
    </dataValidation>
    <dataValidation type="whole" errorStyle="warning" allowBlank="1" showInputMessage="1" showErrorMessage="1" errorTitle="入力値を要確認！" error="想定を超えた数値が入力されています。ご確認ください。" sqref="X17:X26" xr:uid="{00000000-0002-0000-0C00-00000B000000}">
      <formula1>AD17</formula1>
      <formula2>AE17</formula2>
    </dataValidation>
  </dataValidations>
  <printOptions horizontalCentered="1"/>
  <pageMargins left="0.39370078740157483" right="0.39370078740157483" top="0.59055118110236227" bottom="0.59055118110236227" header="0.35433070866141736" footer="0.27559055118110237"/>
  <pageSetup paperSize="9" scale="97" fitToHeight="0" orientation="portrait" cellComments="asDisplayed" r:id="rId1"/>
  <headerFooter>
    <oddFooter>&amp;C&amp;P/&amp;N&amp;R&amp;A</odd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Sheet31">
    <tabColor theme="0"/>
    <pageSetUpPr fitToPage="1"/>
  </sheetPr>
  <dimension ref="A1:P23"/>
  <sheetViews>
    <sheetView showGridLines="0" view="pageBreakPreview" zoomScale="91" zoomScaleNormal="100" zoomScaleSheetLayoutView="100" workbookViewId="0">
      <selection activeCell="A18" sqref="A18:I18"/>
    </sheetView>
  </sheetViews>
  <sheetFormatPr defaultColWidth="9" defaultRowHeight="13.5"/>
  <cols>
    <col min="1" max="2" width="9.625" customWidth="1"/>
    <col min="3" max="3" width="14.5" customWidth="1"/>
    <col min="4" max="5" width="15.625" customWidth="1"/>
    <col min="6" max="6" width="23" customWidth="1"/>
    <col min="7" max="9" width="9.625" customWidth="1"/>
    <col min="10" max="10" width="38" customWidth="1"/>
    <col min="11" max="11" width="2.75" customWidth="1"/>
    <col min="12" max="12" width="6" hidden="1" customWidth="1"/>
    <col min="13" max="13" width="2.375" style="49" customWidth="1"/>
    <col min="14" max="14" width="80.625" style="291" customWidth="1"/>
    <col min="15" max="16" width="0" hidden="1" customWidth="1"/>
  </cols>
  <sheetData>
    <row r="1" spans="1:16" ht="20.25" customHeight="1" thickBot="1">
      <c r="A1" s="1500" t="s">
        <v>876</v>
      </c>
      <c r="B1" s="1500"/>
      <c r="C1" s="1500"/>
      <c r="D1" s="1500"/>
      <c r="E1" s="1500"/>
      <c r="F1" s="1500"/>
      <c r="G1" s="1500"/>
      <c r="H1" s="1500"/>
      <c r="I1" s="1500"/>
      <c r="J1" s="1500"/>
      <c r="M1" s="81"/>
    </row>
    <row r="2" spans="1:16" ht="24.95" customHeight="1" thickTop="1" thickBot="1">
      <c r="A2" s="1372" t="s">
        <v>877</v>
      </c>
      <c r="B2" s="1372"/>
      <c r="C2" s="1372"/>
      <c r="D2" s="1372"/>
      <c r="E2" s="1372"/>
      <c r="F2" s="1372"/>
      <c r="G2" s="1372"/>
      <c r="H2" s="1372"/>
      <c r="I2" s="1373"/>
      <c r="J2" s="386" t="str">
        <f>IF(COUNTIF(L7:L18,"×")=0,"入力済","未入力あり")</f>
        <v>入力済</v>
      </c>
      <c r="K2" s="1269"/>
      <c r="L2" s="450"/>
      <c r="M2" s="81"/>
    </row>
    <row r="3" spans="1:16" ht="5.0999999999999996" customHeight="1" thickTop="1">
      <c r="K3" s="1269"/>
      <c r="L3" s="450"/>
      <c r="M3" s="81"/>
    </row>
    <row r="4" spans="1:16" ht="20.100000000000001" customHeight="1">
      <c r="F4" s="526" t="s">
        <v>725</v>
      </c>
      <c r="G4" s="1501" t="str">
        <f>表紙!E2</f>
        <v>医療法人徳洲会　岸和田徳洲会病院</v>
      </c>
      <c r="H4" s="1502"/>
      <c r="I4" s="1502"/>
      <c r="J4" s="1503"/>
      <c r="K4" s="1269"/>
      <c r="L4" s="450"/>
      <c r="M4" s="81"/>
      <c r="N4" s="388"/>
    </row>
    <row r="5" spans="1:16" ht="20.100000000000001" customHeight="1">
      <c r="F5" s="526" t="s">
        <v>878</v>
      </c>
      <c r="G5" t="str">
        <f>別紙1未充足要件!E5</f>
        <v>令和７年９月１日時点</v>
      </c>
      <c r="I5" s="527"/>
      <c r="J5" s="527"/>
      <c r="K5" s="1269"/>
      <c r="L5" s="450"/>
      <c r="M5" s="81"/>
      <c r="N5" s="528" t="s">
        <v>204</v>
      </c>
    </row>
    <row r="6" spans="1:16" ht="18" customHeight="1" thickBot="1">
      <c r="A6" s="1504" t="s">
        <v>879</v>
      </c>
      <c r="B6" s="1505"/>
      <c r="C6" s="1505"/>
      <c r="D6" s="1505"/>
      <c r="E6" s="1505"/>
      <c r="F6" s="1505"/>
      <c r="G6" s="1505"/>
      <c r="H6" s="1505"/>
      <c r="I6" s="1505"/>
      <c r="J6" s="1506"/>
      <c r="K6" s="450"/>
      <c r="L6" s="450"/>
      <c r="M6" s="81"/>
      <c r="N6" s="72"/>
    </row>
    <row r="7" spans="1:16" ht="18" customHeight="1" thickBot="1">
      <c r="A7" t="s">
        <v>1720</v>
      </c>
      <c r="B7" s="8"/>
      <c r="C7" s="8"/>
      <c r="D7" t="s">
        <v>880</v>
      </c>
      <c r="F7" s="8"/>
      <c r="H7" s="286">
        <v>0</v>
      </c>
      <c r="I7" s="529" t="s">
        <v>881</v>
      </c>
      <c r="J7" s="530"/>
      <c r="K7" s="150"/>
      <c r="L7" s="531" t="str">
        <f>IF(H7&lt;&gt;"","○","×")</f>
        <v>○</v>
      </c>
      <c r="M7" s="81"/>
      <c r="N7" s="72"/>
      <c r="O7" s="331">
        <v>0</v>
      </c>
      <c r="P7" s="332">
        <v>50</v>
      </c>
    </row>
    <row r="8" spans="1:16" ht="18" customHeight="1" thickBot="1">
      <c r="A8" s="532"/>
      <c r="B8" s="8"/>
      <c r="C8" s="8"/>
      <c r="D8" t="s">
        <v>882</v>
      </c>
      <c r="F8" s="8"/>
      <c r="H8" s="286">
        <v>5</v>
      </c>
      <c r="I8" s="529" t="s">
        <v>881</v>
      </c>
      <c r="J8" s="530"/>
      <c r="K8" s="150"/>
      <c r="L8" s="531" t="str">
        <f>IF(H8&lt;&gt;"","○","×")</f>
        <v>○</v>
      </c>
      <c r="M8" s="81"/>
      <c r="N8" s="72"/>
      <c r="O8" s="331">
        <v>0</v>
      </c>
      <c r="P8" s="332">
        <v>50</v>
      </c>
    </row>
    <row r="9" spans="1:16" ht="29.25" customHeight="1">
      <c r="A9" s="533" t="s">
        <v>883</v>
      </c>
      <c r="B9" s="1492" t="s">
        <v>884</v>
      </c>
      <c r="C9" s="1492"/>
      <c r="D9" s="1492"/>
      <c r="E9" s="1492"/>
      <c r="F9" s="1492"/>
      <c r="G9" s="1492"/>
      <c r="H9" s="1492"/>
      <c r="I9" s="1492"/>
      <c r="J9" s="1493"/>
      <c r="K9" s="450"/>
      <c r="L9" s="534"/>
      <c r="M9" s="81"/>
      <c r="N9" s="72"/>
    </row>
    <row r="10" spans="1:16" ht="18.75" customHeight="1">
      <c r="A10" s="535" t="s">
        <v>885</v>
      </c>
      <c r="B10" s="1494" t="s">
        <v>886</v>
      </c>
      <c r="C10" s="1494"/>
      <c r="D10" s="1494"/>
      <c r="E10" s="1494"/>
      <c r="F10" s="1494"/>
      <c r="G10" s="1494"/>
      <c r="H10" s="1494"/>
      <c r="I10" s="1494"/>
      <c r="J10" s="1495"/>
      <c r="K10" s="450"/>
      <c r="L10" s="534"/>
      <c r="M10" s="81"/>
      <c r="N10" s="72"/>
    </row>
    <row r="11" spans="1:16" ht="20.100000000000001" customHeight="1" thickBot="1">
      <c r="A11" s="536" t="s">
        <v>1404</v>
      </c>
      <c r="B11" s="537"/>
      <c r="C11" s="537"/>
      <c r="D11" s="537"/>
      <c r="E11" s="537"/>
      <c r="F11" s="537"/>
      <c r="G11" s="537"/>
      <c r="H11" s="537"/>
      <c r="I11" s="412"/>
      <c r="J11" s="538"/>
      <c r="K11" s="450"/>
      <c r="L11" s="534"/>
      <c r="M11" s="81"/>
      <c r="N11" s="72"/>
    </row>
    <row r="12" spans="1:16" ht="20.100000000000001" customHeight="1" thickBot="1">
      <c r="A12" s="1496" t="s">
        <v>887</v>
      </c>
      <c r="B12" s="1496"/>
      <c r="C12" s="1496"/>
      <c r="D12" s="1496"/>
      <c r="E12" s="1496"/>
      <c r="F12" s="1497"/>
      <c r="G12" s="539"/>
      <c r="H12" s="286">
        <v>0</v>
      </c>
      <c r="I12" s="540" t="s">
        <v>862</v>
      </c>
      <c r="J12" s="530"/>
      <c r="K12" s="150"/>
      <c r="L12" s="545" t="str">
        <f>IF(AND(H12&lt;&gt;0,H12=""),"×","○")</f>
        <v>○</v>
      </c>
      <c r="M12" s="81"/>
      <c r="N12" s="72"/>
      <c r="O12" s="331">
        <v>0</v>
      </c>
      <c r="P12" s="332">
        <v>10</v>
      </c>
    </row>
    <row r="13" spans="1:16" ht="20.100000000000001" customHeight="1" thickBot="1">
      <c r="A13" s="1498" t="s">
        <v>1721</v>
      </c>
      <c r="B13" s="1498"/>
      <c r="C13" s="1498"/>
      <c r="D13" s="1498"/>
      <c r="E13" s="1498"/>
      <c r="F13" s="1499"/>
      <c r="G13" s="541"/>
      <c r="H13" s="286">
        <v>0</v>
      </c>
      <c r="I13" s="542" t="s">
        <v>349</v>
      </c>
      <c r="J13" s="543"/>
      <c r="K13" s="150"/>
      <c r="L13" s="545" t="str">
        <f>IF(AND(H13&lt;&gt;0,H13=""),"×","○")</f>
        <v>○</v>
      </c>
      <c r="M13" s="81"/>
      <c r="N13" s="72"/>
      <c r="O13" s="331">
        <v>0</v>
      </c>
      <c r="P13" s="332">
        <v>1000</v>
      </c>
    </row>
    <row r="14" spans="1:16" ht="20.100000000000001" customHeight="1" thickBot="1">
      <c r="A14" s="536" t="s">
        <v>888</v>
      </c>
      <c r="B14" s="537"/>
      <c r="C14" s="537"/>
      <c r="D14" s="537"/>
      <c r="E14" s="537"/>
      <c r="F14" s="537"/>
      <c r="G14" s="537"/>
      <c r="H14" s="537"/>
      <c r="I14" s="412"/>
      <c r="J14" s="538"/>
      <c r="K14" s="450"/>
      <c r="L14" s="534"/>
      <c r="M14" s="81"/>
      <c r="N14" s="72"/>
    </row>
    <row r="15" spans="1:16" ht="20.100000000000001" customHeight="1" thickBot="1">
      <c r="A15" s="1496" t="s">
        <v>889</v>
      </c>
      <c r="B15" s="1496"/>
      <c r="C15" s="1496"/>
      <c r="D15" s="1496"/>
      <c r="E15" s="1496"/>
      <c r="F15" s="1497"/>
      <c r="G15" s="539"/>
      <c r="H15" s="37" t="s">
        <v>1761</v>
      </c>
      <c r="I15" s="540"/>
      <c r="J15" s="530"/>
      <c r="K15" s="150"/>
      <c r="L15" s="531" t="str">
        <f>IF(H15&lt;&gt;"","○","×")</f>
        <v>○</v>
      </c>
      <c r="M15" s="81"/>
      <c r="N15" s="72"/>
    </row>
    <row r="16" spans="1:16" ht="20.100000000000001" customHeight="1" thickBot="1">
      <c r="A16" s="1487" t="s">
        <v>1722</v>
      </c>
      <c r="B16" s="1487"/>
      <c r="C16" s="1487"/>
      <c r="D16" s="1487"/>
      <c r="E16" s="1487"/>
      <c r="F16" s="1488"/>
      <c r="G16" s="544"/>
      <c r="H16" s="286">
        <v>0</v>
      </c>
      <c r="I16" s="540" t="s">
        <v>232</v>
      </c>
      <c r="J16" s="530"/>
      <c r="K16" s="150"/>
      <c r="L16" s="545" t="str">
        <f>IF(AND(H15="はい",H16=""),"×","○")</f>
        <v>○</v>
      </c>
      <c r="M16" s="81"/>
      <c r="N16" s="72"/>
      <c r="O16" s="331">
        <v>0</v>
      </c>
      <c r="P16" s="332">
        <v>500</v>
      </c>
    </row>
    <row r="17" spans="1:14" ht="20.100000000000001" customHeight="1" thickBot="1">
      <c r="A17" s="462" t="s">
        <v>890</v>
      </c>
      <c r="B17" s="462"/>
      <c r="C17" s="462"/>
      <c r="D17" s="462"/>
      <c r="E17" s="462"/>
      <c r="F17" s="462"/>
      <c r="H17" s="546"/>
      <c r="I17" s="8"/>
      <c r="J17" s="530"/>
      <c r="K17" s="150"/>
      <c r="L17" s="531"/>
      <c r="M17" s="81"/>
      <c r="N17" s="126"/>
    </row>
    <row r="18" spans="1:14" ht="48.75" customHeight="1" thickBot="1">
      <c r="A18" s="1489" t="s">
        <v>1884</v>
      </c>
      <c r="B18" s="1490"/>
      <c r="C18" s="1490"/>
      <c r="D18" s="1490"/>
      <c r="E18" s="1490"/>
      <c r="F18" s="1490"/>
      <c r="G18" s="1490"/>
      <c r="H18" s="1490"/>
      <c r="I18" s="1491"/>
      <c r="J18" s="543"/>
      <c r="K18" s="150"/>
      <c r="L18" s="531" t="str">
        <f>IF(AND(H15="いいえ",A18=""),"×","○")</f>
        <v>○</v>
      </c>
      <c r="M18" s="81"/>
      <c r="N18" s="126"/>
    </row>
    <row r="19" spans="1:14" ht="12" customHeight="1">
      <c r="F19" s="526"/>
      <c r="G19" s="8"/>
      <c r="H19" s="8"/>
      <c r="I19" s="527"/>
      <c r="J19" s="527"/>
      <c r="K19" s="450"/>
      <c r="L19" s="450"/>
      <c r="N19" s="111"/>
    </row>
    <row r="20" spans="1:14">
      <c r="K20" s="109"/>
      <c r="L20" s="109"/>
    </row>
    <row r="23" spans="1:14">
      <c r="M23" s="140"/>
    </row>
  </sheetData>
  <sheetProtection selectLockedCells="1"/>
  <protectedRanges>
    <protectedRange sqref="H7:H8 H12:H13 H16" name="範囲3"/>
    <protectedRange sqref="H7:H8 H12:H13 H16" name="範囲2"/>
  </protectedRanges>
  <mergeCells count="12">
    <mergeCell ref="K2:K5"/>
    <mergeCell ref="A1:J1"/>
    <mergeCell ref="G4:J4"/>
    <mergeCell ref="A2:I2"/>
    <mergeCell ref="A6:J6"/>
    <mergeCell ref="A16:F16"/>
    <mergeCell ref="A18:I18"/>
    <mergeCell ref="B9:J9"/>
    <mergeCell ref="B10:J10"/>
    <mergeCell ref="A12:F12"/>
    <mergeCell ref="A13:F13"/>
    <mergeCell ref="A15:F15"/>
  </mergeCells>
  <phoneticPr fontId="11"/>
  <dataValidations count="6">
    <dataValidation allowBlank="1" showInputMessage="1" showErrorMessage="1" prompt="表紙シートの病院名を反映" sqref="G4:J4" xr:uid="{00000000-0002-0000-0D00-000000000000}"/>
    <dataValidation allowBlank="1" showErrorMessage="1" sqref="M2:M3" xr:uid="{00000000-0002-0000-0D00-000001000000}"/>
    <dataValidation type="whole" operator="greaterThanOrEqual" allowBlank="1" showInputMessage="1" showErrorMessage="1" prompt="整数で入力" sqref="H17" xr:uid="{00000000-0002-0000-0D00-000002000000}">
      <formula1>0</formula1>
    </dataValidation>
    <dataValidation allowBlank="1" showErrorMessage="1" prompt="表紙シートの病院名を反映" sqref="M4:M18" xr:uid="{00000000-0002-0000-0D00-000003000000}"/>
    <dataValidation type="list" allowBlank="1" showInputMessage="1" showErrorMessage="1" sqref="H15" xr:uid="{00000000-0002-0000-0D00-000004000000}">
      <formula1>"はい,いいえ"</formula1>
    </dataValidation>
    <dataValidation type="whole" errorStyle="warning" allowBlank="1" showInputMessage="1" showErrorMessage="1" errorTitle="入力値を要確認！" error="想定を超えた数値が入力されています。ご確認ください。" prompt="整数で入力" sqref="H16 H7:H8 H12:H13" xr:uid="{00000000-0002-0000-0D00-000005000000}">
      <formula1>O7</formula1>
      <formula2>P7</formula2>
    </dataValidation>
  </dataValidations>
  <printOptions horizontalCentered="1"/>
  <pageMargins left="0.39370078740157483" right="0.39370078740157483" top="0.59055118110236227" bottom="0.59055118110236227" header="0.35433070866141736" footer="0.27559055118110237"/>
  <pageSetup paperSize="9" scale="61" fitToHeight="0" orientation="portrait" cellComments="asDisplayed" r:id="rId1"/>
  <headerFooter>
    <oddFooter>&amp;C&amp;P/&amp;N&amp;R&amp;A</oddFooter>
  </headerFooter>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sheetPr codeName="Sheet9">
    <tabColor theme="0"/>
    <pageSetUpPr fitToPage="1"/>
  </sheetPr>
  <dimension ref="A1:J42"/>
  <sheetViews>
    <sheetView showGridLines="0" view="pageBreakPreview" topLeftCell="A8" zoomScaleNormal="100" zoomScaleSheetLayoutView="100" workbookViewId="0">
      <selection activeCell="A36" sqref="A36:F37"/>
    </sheetView>
  </sheetViews>
  <sheetFormatPr defaultColWidth="8.875" defaultRowHeight="18.75"/>
  <cols>
    <col min="1" max="1" width="4.625" style="549" customWidth="1"/>
    <col min="2" max="2" width="17.625" style="549" customWidth="1"/>
    <col min="3" max="3" width="15.75" style="570" customWidth="1"/>
    <col min="4" max="4" width="15.25" style="549" customWidth="1"/>
    <col min="5" max="5" width="11.875" style="549" customWidth="1"/>
    <col min="6" max="6" width="39.25" style="549" customWidth="1"/>
    <col min="7" max="7" width="2.75" style="549" customWidth="1"/>
    <col min="8" max="8" width="6" style="549" hidden="1" customWidth="1"/>
    <col min="9" max="9" width="2.25" style="560" customWidth="1"/>
    <col min="10" max="10" width="82.75" style="552" bestFit="1" customWidth="1"/>
    <col min="11" max="16384" width="8.875" style="549"/>
  </cols>
  <sheetData>
    <row r="1" spans="1:10">
      <c r="A1" s="1517" t="s">
        <v>1691</v>
      </c>
      <c r="B1" s="1517"/>
      <c r="C1" s="1517"/>
      <c r="D1" s="1517"/>
      <c r="E1" s="1517"/>
      <c r="F1" s="1517"/>
      <c r="G1" s="547"/>
      <c r="H1" s="547"/>
      <c r="I1" s="82"/>
      <c r="J1" s="548"/>
    </row>
    <row r="2" spans="1:10" ht="6" customHeight="1" thickBot="1">
      <c r="A2" s="550"/>
      <c r="B2" s="550"/>
      <c r="C2" s="550"/>
      <c r="D2" s="550"/>
      <c r="E2" s="550"/>
      <c r="F2" s="550"/>
      <c r="G2" s="547"/>
      <c r="H2" s="547"/>
      <c r="I2" s="82"/>
      <c r="J2" s="548"/>
    </row>
    <row r="3" spans="1:10" ht="20.25" customHeight="1" thickTop="1" thickBot="1">
      <c r="A3" s="1372" t="s">
        <v>832</v>
      </c>
      <c r="B3" s="1372"/>
      <c r="C3" s="1372"/>
      <c r="D3" s="1372"/>
      <c r="E3" s="1373"/>
      <c r="F3" s="386" t="str">
        <f>IF(COUNTIF(H13:H42,"×")&gt;=1,"未入力あり","入力済")</f>
        <v>入力済</v>
      </c>
      <c r="G3" s="1522"/>
      <c r="H3" s="551"/>
      <c r="I3" s="82"/>
    </row>
    <row r="4" spans="1:10" ht="19.5" thickTop="1">
      <c r="A4" s="1518"/>
      <c r="B4" s="1518"/>
      <c r="C4" s="1518"/>
      <c r="D4" s="1518"/>
      <c r="E4" s="1518"/>
      <c r="F4" s="1518"/>
      <c r="G4" s="1522"/>
      <c r="H4" s="551"/>
      <c r="I4" s="82"/>
    </row>
    <row r="5" spans="1:10">
      <c r="A5" s="547"/>
      <c r="B5" s="547"/>
      <c r="C5" s="553"/>
      <c r="D5" s="547"/>
      <c r="E5" s="881" t="s">
        <v>731</v>
      </c>
      <c r="F5" s="555" t="str">
        <f>表紙!E2</f>
        <v>医療法人徳洲会　岸和田徳洲会病院</v>
      </c>
      <c r="G5" s="1522"/>
      <c r="H5" s="551"/>
      <c r="I5" s="556"/>
      <c r="J5" s="137" t="s">
        <v>891</v>
      </c>
    </row>
    <row r="6" spans="1:10">
      <c r="A6" s="547"/>
      <c r="B6" s="547"/>
      <c r="C6" s="553"/>
      <c r="D6" s="547"/>
      <c r="E6" s="1095" t="s">
        <v>1598</v>
      </c>
      <c r="F6" s="557" t="str">
        <f>別紙1未充足要件!E5</f>
        <v>令和７年９月１日時点</v>
      </c>
      <c r="G6" s="1522"/>
      <c r="H6" s="551"/>
      <c r="I6" s="558"/>
      <c r="J6" s="127"/>
    </row>
    <row r="7" spans="1:10">
      <c r="A7" s="559" t="s">
        <v>893</v>
      </c>
      <c r="B7" s="547"/>
      <c r="C7" s="553"/>
      <c r="D7" s="547"/>
      <c r="E7" s="554"/>
      <c r="F7" s="560"/>
      <c r="G7" s="547"/>
      <c r="H7" s="547"/>
      <c r="I7" s="558"/>
      <c r="J7" s="127"/>
    </row>
    <row r="8" spans="1:10" ht="25.5" customHeight="1">
      <c r="A8" s="561"/>
      <c r="B8" s="1525" t="s">
        <v>1692</v>
      </c>
      <c r="C8" s="1525"/>
      <c r="D8" s="1525"/>
      <c r="E8" s="1525"/>
      <c r="F8" s="1525"/>
      <c r="G8" s="547"/>
      <c r="H8" s="547"/>
      <c r="I8" s="558"/>
      <c r="J8" s="127"/>
    </row>
    <row r="9" spans="1:10" ht="19.5" customHeight="1">
      <c r="A9" s="561"/>
      <c r="B9" s="562"/>
      <c r="C9" s="562"/>
      <c r="D9" s="562"/>
      <c r="E9" s="562"/>
      <c r="F9" s="562"/>
      <c r="G9" s="547"/>
      <c r="H9" s="547"/>
      <c r="I9" s="558"/>
      <c r="J9" s="127"/>
    </row>
    <row r="10" spans="1:10" ht="19.5" customHeight="1" thickBot="1">
      <c r="A10" s="1520" t="s">
        <v>894</v>
      </c>
      <c r="B10" s="1521"/>
      <c r="C10" s="1521"/>
      <c r="D10" s="1521"/>
      <c r="E10" s="1521"/>
      <c r="F10" s="1521"/>
      <c r="G10" s="560"/>
      <c r="H10" s="560"/>
      <c r="J10" s="127"/>
    </row>
    <row r="11" spans="1:10" ht="27" customHeight="1" thickBot="1">
      <c r="A11" s="563"/>
      <c r="B11" s="564" t="s">
        <v>895</v>
      </c>
      <c r="C11" s="564" t="s">
        <v>896</v>
      </c>
      <c r="D11" s="1523" t="s">
        <v>897</v>
      </c>
      <c r="E11" s="1523"/>
      <c r="F11" s="1523"/>
      <c r="G11" s="560"/>
      <c r="H11" s="560"/>
      <c r="J11" s="127"/>
    </row>
    <row r="12" spans="1:10" ht="21" customHeight="1" thickBot="1">
      <c r="A12" s="565" t="s">
        <v>898</v>
      </c>
      <c r="B12" s="566" t="s">
        <v>899</v>
      </c>
      <c r="C12" s="565" t="s">
        <v>900</v>
      </c>
      <c r="D12" s="1524" t="s">
        <v>901</v>
      </c>
      <c r="E12" s="1524"/>
      <c r="F12" s="1524"/>
      <c r="G12" s="560"/>
      <c r="H12" s="560"/>
      <c r="J12" s="127"/>
    </row>
    <row r="13" spans="1:10" ht="21" customHeight="1" thickBot="1">
      <c r="A13" s="567">
        <v>1</v>
      </c>
      <c r="B13" s="99" t="s">
        <v>1813</v>
      </c>
      <c r="C13" s="52" t="s">
        <v>1779</v>
      </c>
      <c r="D13" s="1519"/>
      <c r="E13" s="1519"/>
      <c r="F13" s="1519"/>
      <c r="G13" s="560"/>
      <c r="H13" s="549" t="str">
        <f>IF(AND(B13&lt;&gt;"",C13&lt;&gt;""),"○","×")</f>
        <v>○</v>
      </c>
      <c r="J13" s="127"/>
    </row>
    <row r="14" spans="1:10" ht="21" customHeight="1" thickBot="1">
      <c r="A14" s="567">
        <v>2</v>
      </c>
      <c r="B14" s="99" t="s">
        <v>1018</v>
      </c>
      <c r="C14" s="52" t="s">
        <v>1779</v>
      </c>
      <c r="D14" s="1519" t="s">
        <v>1886</v>
      </c>
      <c r="E14" s="1519"/>
      <c r="F14" s="1519"/>
      <c r="G14" s="560"/>
      <c r="H14" s="560"/>
      <c r="J14" s="127"/>
    </row>
    <row r="15" spans="1:10" ht="21" customHeight="1" thickBot="1">
      <c r="A15" s="567">
        <v>3</v>
      </c>
      <c r="B15" s="99" t="s">
        <v>1018</v>
      </c>
      <c r="C15" s="52" t="s">
        <v>1779</v>
      </c>
      <c r="D15" s="1519" t="s">
        <v>1885</v>
      </c>
      <c r="E15" s="1519"/>
      <c r="F15" s="1519"/>
      <c r="G15" s="560"/>
      <c r="H15" s="560"/>
      <c r="J15" s="127"/>
    </row>
    <row r="16" spans="1:10" ht="21" customHeight="1" thickBot="1">
      <c r="A16" s="567">
        <v>4</v>
      </c>
      <c r="B16" s="99" t="s">
        <v>259</v>
      </c>
      <c r="C16" s="52" t="s">
        <v>1779</v>
      </c>
      <c r="D16" s="1519"/>
      <c r="E16" s="1519"/>
      <c r="F16" s="1519"/>
      <c r="G16" s="560"/>
      <c r="H16" s="560"/>
      <c r="J16" s="127"/>
    </row>
    <row r="17" spans="1:10" ht="21" customHeight="1" thickBot="1">
      <c r="A17" s="567">
        <v>5</v>
      </c>
      <c r="B17" s="99" t="s">
        <v>1812</v>
      </c>
      <c r="C17" s="52" t="s">
        <v>1779</v>
      </c>
      <c r="D17" s="1519"/>
      <c r="E17" s="1519"/>
      <c r="F17" s="1519"/>
      <c r="G17" s="560"/>
      <c r="H17" s="560"/>
      <c r="J17" s="127"/>
    </row>
    <row r="18" spans="1:10" ht="21" customHeight="1" thickBot="1">
      <c r="A18" s="567">
        <v>6</v>
      </c>
      <c r="B18" s="99" t="s">
        <v>241</v>
      </c>
      <c r="C18" s="52" t="s">
        <v>1779</v>
      </c>
      <c r="D18" s="1519"/>
      <c r="E18" s="1519"/>
      <c r="F18" s="1519"/>
      <c r="G18" s="560"/>
      <c r="H18" s="560"/>
      <c r="J18" s="127"/>
    </row>
    <row r="19" spans="1:10" ht="21" customHeight="1" thickBot="1">
      <c r="A19" s="567">
        <v>7</v>
      </c>
      <c r="B19" s="99" t="s">
        <v>1863</v>
      </c>
      <c r="C19" s="52" t="s">
        <v>1779</v>
      </c>
      <c r="D19" s="1519" t="s">
        <v>1864</v>
      </c>
      <c r="E19" s="1519"/>
      <c r="F19" s="1519"/>
      <c r="G19" s="560"/>
      <c r="H19" s="560"/>
      <c r="J19" s="127"/>
    </row>
    <row r="20" spans="1:10" ht="21" customHeight="1" thickBot="1">
      <c r="A20" s="567">
        <v>8</v>
      </c>
      <c r="B20" s="99"/>
      <c r="C20" s="52"/>
      <c r="D20" s="1519"/>
      <c r="E20" s="1519"/>
      <c r="F20" s="1519"/>
      <c r="G20" s="560"/>
      <c r="H20" s="560"/>
      <c r="J20" s="127"/>
    </row>
    <row r="21" spans="1:10" ht="21" customHeight="1" thickBot="1">
      <c r="A21" s="567">
        <v>9</v>
      </c>
      <c r="B21" s="99"/>
      <c r="C21" s="52"/>
      <c r="D21" s="1519"/>
      <c r="E21" s="1519"/>
      <c r="F21" s="1519"/>
      <c r="G21" s="560"/>
      <c r="H21" s="560"/>
      <c r="J21" s="127"/>
    </row>
    <row r="22" spans="1:10" ht="21" customHeight="1" thickBot="1">
      <c r="A22" s="567">
        <v>10</v>
      </c>
      <c r="B22" s="99"/>
      <c r="C22" s="52"/>
      <c r="D22" s="1519"/>
      <c r="E22" s="1519"/>
      <c r="F22" s="1519"/>
      <c r="G22" s="560"/>
      <c r="H22" s="560"/>
      <c r="J22" s="127"/>
    </row>
    <row r="23" spans="1:10" ht="21" customHeight="1" thickBot="1">
      <c r="A23" s="567">
        <v>11</v>
      </c>
      <c r="B23" s="99"/>
      <c r="C23" s="52"/>
      <c r="D23" s="1519"/>
      <c r="E23" s="1519"/>
      <c r="F23" s="1519"/>
      <c r="G23" s="560"/>
      <c r="H23" s="560"/>
      <c r="J23" s="127"/>
    </row>
    <row r="24" spans="1:10" ht="21" customHeight="1" thickBot="1">
      <c r="A24" s="567">
        <v>12</v>
      </c>
      <c r="B24" s="99"/>
      <c r="C24" s="52"/>
      <c r="D24" s="1519"/>
      <c r="E24" s="1519"/>
      <c r="F24" s="1519"/>
      <c r="G24" s="560"/>
      <c r="H24" s="560"/>
      <c r="J24" s="127"/>
    </row>
    <row r="25" spans="1:10" ht="21" customHeight="1" thickBot="1">
      <c r="A25" s="567">
        <v>13</v>
      </c>
      <c r="B25" s="99"/>
      <c r="C25" s="52"/>
      <c r="D25" s="1519"/>
      <c r="E25" s="1519"/>
      <c r="F25" s="1519"/>
      <c r="G25" s="560"/>
      <c r="H25" s="560"/>
      <c r="J25" s="127"/>
    </row>
    <row r="26" spans="1:10" ht="21" customHeight="1" thickBot="1">
      <c r="A26" s="567">
        <v>14</v>
      </c>
      <c r="B26" s="99"/>
      <c r="C26" s="52"/>
      <c r="D26" s="1519"/>
      <c r="E26" s="1519"/>
      <c r="F26" s="1519"/>
      <c r="G26" s="560"/>
      <c r="H26" s="560"/>
      <c r="J26" s="127"/>
    </row>
    <row r="27" spans="1:10" ht="21" customHeight="1" thickBot="1">
      <c r="A27" s="567">
        <v>15</v>
      </c>
      <c r="B27" s="99"/>
      <c r="C27" s="52"/>
      <c r="D27" s="1519"/>
      <c r="E27" s="1519"/>
      <c r="F27" s="1519"/>
      <c r="G27" s="560"/>
      <c r="H27" s="560"/>
      <c r="J27" s="127"/>
    </row>
    <row r="28" spans="1:10">
      <c r="A28" s="547"/>
      <c r="B28" s="547"/>
      <c r="C28" s="553"/>
      <c r="D28" s="547"/>
      <c r="E28" s="547"/>
      <c r="F28" s="547"/>
      <c r="G28" s="568" t="s">
        <v>902</v>
      </c>
      <c r="H28" s="568"/>
      <c r="I28" s="569"/>
      <c r="J28" s="128"/>
    </row>
    <row r="29" spans="1:10" ht="19.5" thickBot="1">
      <c r="A29" s="8" t="s">
        <v>1685</v>
      </c>
      <c r="B29" s="1165"/>
      <c r="C29" s="1166"/>
      <c r="D29" s="1165"/>
      <c r="E29" s="1165"/>
      <c r="F29" s="1165"/>
    </row>
    <row r="30" spans="1:10" ht="19.5" thickBot="1">
      <c r="A30" s="1511" t="s">
        <v>1814</v>
      </c>
      <c r="B30" s="1511"/>
      <c r="C30" s="1511"/>
      <c r="D30" s="1167">
        <v>3</v>
      </c>
      <c r="E30" s="1168" t="s">
        <v>1851</v>
      </c>
      <c r="F30" s="1165"/>
      <c r="H30" s="549" t="str">
        <f>IF(AND(D30&lt;&gt;"",E30&lt;&gt;""),"○","×")</f>
        <v>○</v>
      </c>
    </row>
    <row r="31" spans="1:10" ht="19.5" thickBot="1">
      <c r="A31" s="1511" t="s">
        <v>1686</v>
      </c>
      <c r="B31" s="1511"/>
      <c r="C31" s="1511"/>
      <c r="D31" s="1167">
        <v>3</v>
      </c>
      <c r="E31" s="1168" t="s">
        <v>1851</v>
      </c>
      <c r="F31" s="1165"/>
      <c r="H31" s="549" t="str">
        <f>IF(AND(D31&lt;&gt;"",E31&lt;&gt;""),"○","×")</f>
        <v>○</v>
      </c>
    </row>
    <row r="32" spans="1:10">
      <c r="A32" s="1165"/>
      <c r="B32" s="1165"/>
      <c r="C32" s="1166"/>
      <c r="D32" s="1165"/>
      <c r="E32" s="1165"/>
      <c r="F32" s="1165"/>
    </row>
    <row r="33" spans="1:8" ht="19.5" thickBot="1">
      <c r="A33" s="8" t="s">
        <v>1687</v>
      </c>
      <c r="B33" s="1165"/>
      <c r="C33" s="1166"/>
      <c r="D33" s="1165"/>
      <c r="E33" s="1165"/>
      <c r="F33" s="1165"/>
    </row>
    <row r="34" spans="1:8" ht="19.5" thickBot="1">
      <c r="A34" s="1512" t="s">
        <v>1688</v>
      </c>
      <c r="B34" s="1513"/>
      <c r="C34" s="1513"/>
      <c r="D34" s="1513"/>
      <c r="E34" s="1513"/>
      <c r="F34" s="1514"/>
    </row>
    <row r="35" spans="1:8" ht="19.5" thickBot="1">
      <c r="A35" s="1512"/>
      <c r="B35" s="1513"/>
      <c r="C35" s="1513"/>
      <c r="D35" s="1513"/>
      <c r="E35" s="1513"/>
      <c r="F35" s="1514"/>
    </row>
    <row r="36" spans="1:8" ht="19.5" thickBot="1">
      <c r="A36" s="1507" t="s">
        <v>1815</v>
      </c>
      <c r="B36" s="1515"/>
      <c r="C36" s="1515"/>
      <c r="D36" s="1515"/>
      <c r="E36" s="1515"/>
      <c r="F36" s="1516"/>
      <c r="H36" s="549" t="str">
        <f>IF(A36="","×","○")</f>
        <v>○</v>
      </c>
    </row>
    <row r="37" spans="1:8" ht="19.5" thickBot="1">
      <c r="A37" s="1507"/>
      <c r="B37" s="1515"/>
      <c r="C37" s="1515"/>
      <c r="D37" s="1515"/>
      <c r="E37" s="1515"/>
      <c r="F37" s="1516"/>
    </row>
    <row r="38" spans="1:8" ht="19.5" thickBot="1">
      <c r="A38" s="1512" t="s">
        <v>1689</v>
      </c>
      <c r="B38" s="1513"/>
      <c r="C38" s="1513"/>
      <c r="D38" s="1513"/>
      <c r="E38" s="1513"/>
      <c r="F38" s="1514"/>
    </row>
    <row r="39" spans="1:8" ht="19.5" thickBot="1">
      <c r="A39" s="1512"/>
      <c r="B39" s="1513"/>
      <c r="C39" s="1513"/>
      <c r="D39" s="1513"/>
      <c r="E39" s="1513"/>
      <c r="F39" s="1514"/>
    </row>
    <row r="40" spans="1:8" ht="19.5" thickBot="1">
      <c r="A40" s="1512"/>
      <c r="B40" s="1513"/>
      <c r="C40" s="1513"/>
      <c r="D40" s="1513"/>
      <c r="E40" s="1513"/>
      <c r="F40" s="1514"/>
    </row>
    <row r="41" spans="1:8" ht="19.5" thickBot="1">
      <c r="A41" s="1507" t="s">
        <v>1887</v>
      </c>
      <c r="B41" s="1508"/>
      <c r="C41" s="1508"/>
      <c r="D41" s="1508"/>
      <c r="E41" s="1508"/>
      <c r="F41" s="1509"/>
      <c r="H41" s="549" t="str">
        <f>IF(A41="","×","○")</f>
        <v>○</v>
      </c>
    </row>
    <row r="42" spans="1:8" ht="19.5" thickBot="1">
      <c r="A42" s="1510"/>
      <c r="B42" s="1508"/>
      <c r="C42" s="1508"/>
      <c r="D42" s="1508"/>
      <c r="E42" s="1508"/>
      <c r="F42" s="1509"/>
    </row>
  </sheetData>
  <sheetProtection selectLockedCells="1"/>
  <protectedRanges>
    <protectedRange sqref="D30:D31" name="範囲3"/>
    <protectedRange sqref="D30:D31" name="範囲2"/>
  </protectedRanges>
  <mergeCells count="29">
    <mergeCell ref="G3:G6"/>
    <mergeCell ref="D27:F27"/>
    <mergeCell ref="D13:F13"/>
    <mergeCell ref="D14:F14"/>
    <mergeCell ref="D15:F15"/>
    <mergeCell ref="D16:F16"/>
    <mergeCell ref="D17:F17"/>
    <mergeCell ref="D18:F18"/>
    <mergeCell ref="D19:F19"/>
    <mergeCell ref="D20:F20"/>
    <mergeCell ref="D21:F21"/>
    <mergeCell ref="D26:F26"/>
    <mergeCell ref="D11:F11"/>
    <mergeCell ref="D12:F12"/>
    <mergeCell ref="B8:F8"/>
    <mergeCell ref="A1:F1"/>
    <mergeCell ref="A4:F4"/>
    <mergeCell ref="D22:F22"/>
    <mergeCell ref="D25:F25"/>
    <mergeCell ref="D24:F24"/>
    <mergeCell ref="D23:F23"/>
    <mergeCell ref="A10:F10"/>
    <mergeCell ref="A3:E3"/>
    <mergeCell ref="A41:F42"/>
    <mergeCell ref="A30:C30"/>
    <mergeCell ref="A31:C31"/>
    <mergeCell ref="A34:F35"/>
    <mergeCell ref="A36:F37"/>
    <mergeCell ref="A38:F40"/>
  </mergeCells>
  <phoneticPr fontId="11"/>
  <dataValidations count="5">
    <dataValidation allowBlank="1" showInputMessage="1" showErrorMessage="1" prompt="表紙シートの病院名を反映" sqref="F5" xr:uid="{00000000-0002-0000-0E00-000000000000}"/>
    <dataValidation allowBlank="1" showDropDown="1" showInputMessage="1" showErrorMessage="1" sqref="A10 B13:B27" xr:uid="{00000000-0002-0000-0E00-000001000000}"/>
    <dataValidation type="list" allowBlank="1" showInputMessage="1" showErrorMessage="1" sqref="C13:C27" xr:uid="{00000000-0002-0000-0E00-000002000000}">
      <formula1>"常勤,非常勤"</formula1>
    </dataValidation>
    <dataValidation type="list" allowBlank="1" showInputMessage="1" showErrorMessage="1" sqref="E30:E31" xr:uid="{FA9C8AD4-B12E-4CF5-B238-E144BA71E032}">
      <formula1>"回／週,回／月,回／年"</formula1>
    </dataValidation>
    <dataValidation type="whole" errorStyle="warning" allowBlank="1" showInputMessage="1" showErrorMessage="1" errorTitle="入力値を要確認！" error="想定を超えた数値が入力されています。ご確認ください。" prompt="整数で入力" sqref="D30:D31" xr:uid="{1C77CC01-0412-4A18-BC4C-C5502CD4FE21}">
      <formula1>K30</formula1>
      <formula2>L30</formula2>
    </dataValidation>
  </dataValidations>
  <printOptions horizontalCentered="1"/>
  <pageMargins left="0.39370078740157483" right="0.39370078740157483" top="0.59055118110236227" bottom="0.59055118110236227" header="0.35433070866141736" footer="0.27559055118110237"/>
  <pageSetup paperSize="9" scale="90" fitToHeight="0" orientation="portrait" cellComments="asDisplayed" r:id="rId1"/>
  <headerFooter>
    <oddFooter>&amp;C&amp;P/&amp;N&amp;R&amp;A</oddFooter>
  </headerFooter>
  <colBreaks count="1" manualBreakCount="1">
    <brk id="9" max="1048575" man="1"/>
  </colBreaks>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sheetPr codeName="Sheet10">
    <tabColor theme="0"/>
    <pageSetUpPr fitToPage="1"/>
  </sheetPr>
  <dimension ref="A1:AC16"/>
  <sheetViews>
    <sheetView showGridLines="0" view="pageBreakPreview" zoomScaleNormal="100" zoomScaleSheetLayoutView="100" workbookViewId="0">
      <selection activeCell="W9" sqref="W9"/>
    </sheetView>
  </sheetViews>
  <sheetFormatPr defaultColWidth="9" defaultRowHeight="12"/>
  <cols>
    <col min="1" max="1" width="3.625" style="8" customWidth="1"/>
    <col min="2" max="2" width="8.625" style="8" customWidth="1"/>
    <col min="3" max="3" width="5.625" style="8" customWidth="1"/>
    <col min="4" max="4" width="9" style="8" customWidth="1"/>
    <col min="5" max="6" width="9" style="8"/>
    <col min="7" max="7" width="9" style="8" customWidth="1"/>
    <col min="8" max="8" width="5.625" style="8" customWidth="1"/>
    <col min="9" max="15" width="2.625" style="8" customWidth="1"/>
    <col min="16" max="16" width="1.625" style="8" customWidth="1"/>
    <col min="17" max="24" width="2.625" style="8" customWidth="1"/>
    <col min="25" max="25" width="9" style="8"/>
    <col min="26" max="26" width="2.75" style="8" customWidth="1"/>
    <col min="27" max="27" width="6" style="8" hidden="1" customWidth="1"/>
    <col min="28" max="28" width="2.25" style="51" customWidth="1"/>
    <col min="29" max="29" width="80.625" style="104" customWidth="1"/>
    <col min="30" max="16384" width="9" style="8"/>
  </cols>
  <sheetData>
    <row r="1" spans="1:29" ht="15.95" customHeight="1" thickBot="1">
      <c r="A1" s="1274" t="s">
        <v>903</v>
      </c>
      <c r="B1" s="1274"/>
      <c r="C1" s="1274"/>
      <c r="D1" s="1274"/>
      <c r="E1" s="1274"/>
      <c r="F1" s="1274"/>
      <c r="G1" s="1274"/>
      <c r="H1" s="1274"/>
      <c r="I1" s="1274"/>
      <c r="J1" s="1274"/>
      <c r="K1" s="1274"/>
      <c r="L1" s="1274"/>
      <c r="M1" s="1274"/>
      <c r="N1" s="1274"/>
      <c r="O1" s="1274"/>
      <c r="P1" s="1274"/>
      <c r="Q1" s="1274"/>
      <c r="R1" s="1274"/>
      <c r="S1" s="1274"/>
      <c r="T1" s="1274"/>
      <c r="U1" s="1274"/>
      <c r="V1" s="1274"/>
      <c r="W1" s="1274"/>
      <c r="X1" s="1274"/>
      <c r="Y1" s="1274"/>
      <c r="Z1" s="571"/>
      <c r="AA1" s="571"/>
      <c r="AB1" s="81"/>
      <c r="AC1" s="572"/>
    </row>
    <row r="2" spans="1:29" ht="24.95" customHeight="1" thickTop="1" thickBot="1">
      <c r="A2" s="1372" t="s">
        <v>877</v>
      </c>
      <c r="B2" s="1372"/>
      <c r="C2" s="1372"/>
      <c r="D2" s="1372"/>
      <c r="E2" s="1372"/>
      <c r="F2" s="1372"/>
      <c r="G2" s="1372"/>
      <c r="H2" s="1372"/>
      <c r="I2" s="1372"/>
      <c r="J2" s="1372"/>
      <c r="K2" s="1372"/>
      <c r="L2" s="1372"/>
      <c r="M2" s="1372"/>
      <c r="N2" s="1372"/>
      <c r="O2" s="1372"/>
      <c r="P2" s="1372"/>
      <c r="Q2" s="1372"/>
      <c r="R2" s="1372"/>
      <c r="S2" s="1372"/>
      <c r="T2" s="1372"/>
      <c r="U2" s="1372"/>
      <c r="V2" s="1372"/>
      <c r="W2" s="1372"/>
      <c r="X2" s="1373"/>
      <c r="Y2" s="386" t="str">
        <f>IF(COUNTIF(AA7:AA11,"×")&gt;=1,"未入力あり","入力済")</f>
        <v>入力済</v>
      </c>
      <c r="Z2" s="1269"/>
      <c r="AA2" s="450"/>
      <c r="AB2" s="81"/>
    </row>
    <row r="3" spans="1:29" ht="5.0999999999999996" customHeight="1" thickTop="1">
      <c r="A3" s="435"/>
      <c r="B3" s="435"/>
      <c r="C3" s="435"/>
      <c r="D3" s="435"/>
      <c r="E3" s="435"/>
      <c r="F3" s="435"/>
      <c r="G3" s="435"/>
      <c r="H3" s="435"/>
      <c r="I3" s="435"/>
      <c r="J3" s="435"/>
      <c r="K3" s="435"/>
      <c r="L3" s="435"/>
      <c r="M3" s="435"/>
      <c r="N3" s="435"/>
      <c r="O3" s="435"/>
      <c r="P3" s="435"/>
      <c r="Q3" s="435"/>
      <c r="R3" s="435"/>
      <c r="S3" s="435"/>
      <c r="T3" s="435"/>
      <c r="U3" s="435"/>
      <c r="V3" s="435"/>
      <c r="W3" s="435"/>
      <c r="X3" s="435"/>
      <c r="Y3" s="461"/>
      <c r="Z3" s="1269"/>
      <c r="AA3" s="450"/>
    </row>
    <row r="4" spans="1:29" ht="20.25" customHeight="1">
      <c r="A4" s="435"/>
      <c r="B4" s="435"/>
      <c r="C4" s="435"/>
      <c r="D4" s="435"/>
      <c r="E4" s="435"/>
      <c r="F4" s="389" t="s">
        <v>725</v>
      </c>
      <c r="G4" s="1392" t="str">
        <f>表紙!E2</f>
        <v>医療法人徳洲会　岸和田徳洲会病院</v>
      </c>
      <c r="H4" s="1393"/>
      <c r="I4" s="1393"/>
      <c r="J4" s="1393"/>
      <c r="K4" s="1393"/>
      <c r="L4" s="1393"/>
      <c r="M4" s="1393"/>
      <c r="N4" s="1393"/>
      <c r="O4" s="1393"/>
      <c r="P4" s="1393"/>
      <c r="Q4" s="1393"/>
      <c r="R4" s="1393"/>
      <c r="S4" s="1393"/>
      <c r="T4" s="1393"/>
      <c r="U4" s="1393"/>
      <c r="V4" s="1393"/>
      <c r="W4" s="1393"/>
      <c r="X4" s="1393"/>
      <c r="Y4" s="1394"/>
      <c r="Z4" s="1269"/>
      <c r="AA4" s="450"/>
      <c r="AB4" s="81"/>
    </row>
    <row r="5" spans="1:29" ht="15.75" customHeight="1">
      <c r="A5" s="435"/>
      <c r="B5" s="435"/>
      <c r="C5" s="435"/>
      <c r="D5" s="435"/>
      <c r="E5" s="435"/>
      <c r="F5" s="1094" t="s">
        <v>878</v>
      </c>
      <c r="G5" t="str">
        <f>別紙1未充足要件!E5</f>
        <v>令和７年９月１日時点</v>
      </c>
      <c r="H5"/>
      <c r="I5"/>
      <c r="J5"/>
      <c r="K5"/>
      <c r="L5" s="49"/>
      <c r="M5" s="49"/>
      <c r="N5" s="573"/>
      <c r="O5" s="573"/>
      <c r="P5" s="573"/>
      <c r="Q5" s="573"/>
      <c r="R5" s="573"/>
      <c r="S5" s="573"/>
      <c r="T5" s="573"/>
      <c r="U5" s="506"/>
      <c r="V5" s="506"/>
      <c r="W5" s="506"/>
      <c r="X5" s="506"/>
      <c r="Y5" s="506"/>
      <c r="Z5" s="1269"/>
      <c r="AA5" s="450"/>
      <c r="AB5" s="104"/>
      <c r="AC5" s="137" t="s">
        <v>204</v>
      </c>
    </row>
    <row r="6" spans="1:29" ht="20.100000000000001" customHeight="1" thickBot="1">
      <c r="A6" s="435"/>
      <c r="B6" s="435"/>
      <c r="C6" s="435"/>
      <c r="D6" s="435"/>
      <c r="E6" s="435"/>
      <c r="F6" s="435"/>
      <c r="G6" s="435"/>
      <c r="H6" s="435"/>
      <c r="I6" s="435"/>
      <c r="J6" s="435"/>
      <c r="K6" s="435"/>
      <c r="L6" s="435"/>
      <c r="M6" s="435"/>
      <c r="N6" s="51"/>
      <c r="O6" s="51"/>
      <c r="P6" s="51"/>
      <c r="Q6" s="51"/>
      <c r="R6" s="51"/>
      <c r="S6" s="51"/>
      <c r="T6" s="51"/>
      <c r="U6" s="51"/>
      <c r="V6" s="51"/>
      <c r="W6" s="51"/>
      <c r="X6" s="51"/>
      <c r="Y6" s="51"/>
      <c r="Z6" s="51"/>
      <c r="AA6" s="51"/>
      <c r="AC6" s="72"/>
    </row>
    <row r="7" spans="1:29" ht="18" customHeight="1" thickBot="1">
      <c r="A7" s="1407">
        <v>1</v>
      </c>
      <c r="B7" s="574" t="s">
        <v>904</v>
      </c>
      <c r="C7" s="575"/>
      <c r="D7" s="575"/>
      <c r="E7" s="575"/>
      <c r="F7" s="576"/>
      <c r="G7" s="576"/>
      <c r="H7" s="577"/>
      <c r="I7" s="1528" t="s">
        <v>1760</v>
      </c>
      <c r="J7" s="1529"/>
      <c r="K7" s="1529"/>
      <c r="L7" s="1529"/>
      <c r="M7" s="1530"/>
      <c r="N7" s="1531" t="s">
        <v>478</v>
      </c>
      <c r="O7" s="1532"/>
      <c r="P7" s="1532"/>
      <c r="Q7" s="1532"/>
      <c r="R7" s="1532"/>
      <c r="S7" s="1532"/>
      <c r="T7" s="1532"/>
      <c r="U7" s="578"/>
      <c r="V7" s="557"/>
      <c r="W7" s="557"/>
      <c r="X7" s="557"/>
      <c r="Y7" s="579"/>
      <c r="Z7" s="580"/>
      <c r="AA7" s="581" t="str">
        <f>IF(I7="","×","○")</f>
        <v>○</v>
      </c>
      <c r="AC7" s="123"/>
    </row>
    <row r="8" spans="1:29" ht="18" customHeight="1" thickBot="1">
      <c r="A8" s="1408"/>
      <c r="B8" s="582" t="s">
        <v>905</v>
      </c>
      <c r="C8" s="583"/>
      <c r="D8" s="583"/>
      <c r="E8" s="583"/>
      <c r="F8" s="502"/>
      <c r="G8" s="502"/>
      <c r="H8" s="503"/>
      <c r="I8" s="1528" t="s">
        <v>1760</v>
      </c>
      <c r="J8" s="1529"/>
      <c r="K8" s="1529"/>
      <c r="L8" s="1529"/>
      <c r="M8" s="1530"/>
      <c r="N8" s="1526" t="s">
        <v>478</v>
      </c>
      <c r="O8" s="1527"/>
      <c r="P8" s="1527"/>
      <c r="Q8" s="1527"/>
      <c r="R8" s="1527"/>
      <c r="S8" s="1527"/>
      <c r="T8" s="1527"/>
      <c r="U8" s="51"/>
      <c r="V8" s="49"/>
      <c r="W8" s="49"/>
      <c r="X8" s="49"/>
      <c r="Y8" s="584"/>
      <c r="Z8" s="580"/>
      <c r="AA8" s="581" t="str">
        <f>IF(AND(I7="はい",I8=""),"×","○")</f>
        <v>○</v>
      </c>
      <c r="AC8" s="123"/>
    </row>
    <row r="9" spans="1:29" ht="31.5" customHeight="1" thickBot="1">
      <c r="A9" s="1386">
        <v>2</v>
      </c>
      <c r="B9" s="1533" t="s">
        <v>906</v>
      </c>
      <c r="C9" s="1534"/>
      <c r="D9" s="1534"/>
      <c r="E9" s="1534"/>
      <c r="F9" s="1534"/>
      <c r="G9" s="1534"/>
      <c r="H9" s="1535"/>
      <c r="I9" s="1528" t="s">
        <v>1760</v>
      </c>
      <c r="J9" s="1529"/>
      <c r="K9" s="1529"/>
      <c r="L9" s="1529"/>
      <c r="M9" s="1530"/>
      <c r="N9" s="1526" t="s">
        <v>478</v>
      </c>
      <c r="O9" s="1527"/>
      <c r="P9" s="1527"/>
      <c r="Q9" s="1527"/>
      <c r="R9" s="1527"/>
      <c r="S9" s="1527"/>
      <c r="T9" s="1527"/>
      <c r="V9" s="49"/>
      <c r="W9" s="49"/>
      <c r="X9" s="49"/>
      <c r="Y9" s="584"/>
      <c r="Z9" s="51"/>
      <c r="AA9" s="581" t="str">
        <f>IF(AND(I7="はい",I9=""),"×","○")</f>
        <v>○</v>
      </c>
      <c r="AC9" s="123"/>
    </row>
    <row r="10" spans="1:29" ht="13.5">
      <c r="A10" s="1387"/>
      <c r="B10" s="478" t="s">
        <v>907</v>
      </c>
      <c r="C10" s="479"/>
      <c r="D10" s="479"/>
      <c r="E10" s="479"/>
      <c r="F10" s="479"/>
      <c r="G10" s="479"/>
      <c r="H10" s="479"/>
      <c r="I10" s="585"/>
      <c r="J10" s="585"/>
      <c r="K10" s="585"/>
      <c r="L10" s="585"/>
      <c r="M10" s="585"/>
      <c r="N10" s="479"/>
      <c r="O10" s="479"/>
      <c r="P10" s="479"/>
      <c r="Q10" s="479"/>
      <c r="R10" s="479"/>
      <c r="S10" s="479"/>
      <c r="T10" s="479"/>
      <c r="U10" s="479"/>
      <c r="V10" s="479"/>
      <c r="W10" s="479"/>
      <c r="X10" s="494"/>
      <c r="Y10" s="584"/>
      <c r="Z10" s="51"/>
      <c r="AA10" s="586"/>
      <c r="AC10" s="72"/>
    </row>
    <row r="11" spans="1:29">
      <c r="A11" s="1387"/>
      <c r="B11" s="1536" t="s">
        <v>1895</v>
      </c>
      <c r="C11" s="1537"/>
      <c r="D11" s="1537"/>
      <c r="E11" s="1537"/>
      <c r="F11" s="1537"/>
      <c r="G11" s="1537"/>
      <c r="H11" s="1537"/>
      <c r="I11" s="1537"/>
      <c r="J11" s="1537"/>
      <c r="K11" s="1537"/>
      <c r="L11" s="1537"/>
      <c r="M11" s="1537"/>
      <c r="N11" s="1537"/>
      <c r="O11" s="1537"/>
      <c r="P11" s="1537"/>
      <c r="Q11" s="1537"/>
      <c r="R11" s="1537"/>
      <c r="S11" s="1537"/>
      <c r="T11" s="1537"/>
      <c r="U11" s="1537"/>
      <c r="V11" s="1537"/>
      <c r="W11" s="1537"/>
      <c r="X11" s="1538"/>
      <c r="Y11" s="587"/>
      <c r="Z11" s="51"/>
      <c r="AA11" s="586" t="str">
        <f>IF(AND(I9="はい",B11=""),"×","○")</f>
        <v>○</v>
      </c>
      <c r="AC11" s="72"/>
    </row>
    <row r="12" spans="1:29">
      <c r="A12" s="1387"/>
      <c r="B12" s="1539"/>
      <c r="C12" s="1540"/>
      <c r="D12" s="1540"/>
      <c r="E12" s="1540"/>
      <c r="F12" s="1540"/>
      <c r="G12" s="1540"/>
      <c r="H12" s="1540"/>
      <c r="I12" s="1540"/>
      <c r="J12" s="1540"/>
      <c r="K12" s="1540"/>
      <c r="L12" s="1540"/>
      <c r="M12" s="1540"/>
      <c r="N12" s="1540"/>
      <c r="O12" s="1540"/>
      <c r="P12" s="1540"/>
      <c r="Q12" s="1540"/>
      <c r="R12" s="1540"/>
      <c r="S12" s="1540"/>
      <c r="T12" s="1540"/>
      <c r="U12" s="1540"/>
      <c r="V12" s="1540"/>
      <c r="W12" s="1540"/>
      <c r="X12" s="1541"/>
      <c r="Y12" s="587"/>
      <c r="Z12" s="51"/>
      <c r="AA12" s="51"/>
      <c r="AC12" s="72"/>
    </row>
    <row r="13" spans="1:29">
      <c r="A13" s="1387"/>
      <c r="B13" s="1539"/>
      <c r="C13" s="1540"/>
      <c r="D13" s="1540"/>
      <c r="E13" s="1540"/>
      <c r="F13" s="1540"/>
      <c r="G13" s="1540"/>
      <c r="H13" s="1540"/>
      <c r="I13" s="1540"/>
      <c r="J13" s="1540"/>
      <c r="K13" s="1540"/>
      <c r="L13" s="1540"/>
      <c r="M13" s="1540"/>
      <c r="N13" s="1540"/>
      <c r="O13" s="1540"/>
      <c r="P13" s="1540"/>
      <c r="Q13" s="1540"/>
      <c r="R13" s="1540"/>
      <c r="S13" s="1540"/>
      <c r="T13" s="1540"/>
      <c r="U13" s="1540"/>
      <c r="V13" s="1540"/>
      <c r="W13" s="1540"/>
      <c r="X13" s="1541"/>
      <c r="Y13" s="587"/>
      <c r="Z13" s="51"/>
      <c r="AA13" s="51"/>
      <c r="AC13" s="72"/>
    </row>
    <row r="14" spans="1:29">
      <c r="A14" s="1387"/>
      <c r="B14" s="1539"/>
      <c r="C14" s="1540"/>
      <c r="D14" s="1540"/>
      <c r="E14" s="1540"/>
      <c r="F14" s="1540"/>
      <c r="G14" s="1540"/>
      <c r="H14" s="1540"/>
      <c r="I14" s="1540"/>
      <c r="J14" s="1540"/>
      <c r="K14" s="1540"/>
      <c r="L14" s="1540"/>
      <c r="M14" s="1540"/>
      <c r="N14" s="1540"/>
      <c r="O14" s="1540"/>
      <c r="P14" s="1540"/>
      <c r="Q14" s="1540"/>
      <c r="R14" s="1540"/>
      <c r="S14" s="1540"/>
      <c r="T14" s="1540"/>
      <c r="U14" s="1540"/>
      <c r="V14" s="1540"/>
      <c r="W14" s="1540"/>
      <c r="X14" s="1541"/>
      <c r="Y14" s="587"/>
      <c r="Z14" s="51"/>
      <c r="AA14" s="51"/>
      <c r="AC14" s="72"/>
    </row>
    <row r="15" spans="1:29">
      <c r="A15" s="1388"/>
      <c r="B15" s="1542"/>
      <c r="C15" s="1543"/>
      <c r="D15" s="1543"/>
      <c r="E15" s="1543"/>
      <c r="F15" s="1543"/>
      <c r="G15" s="1543"/>
      <c r="H15" s="1543"/>
      <c r="I15" s="1543"/>
      <c r="J15" s="1543"/>
      <c r="K15" s="1543"/>
      <c r="L15" s="1543"/>
      <c r="M15" s="1543"/>
      <c r="N15" s="1543"/>
      <c r="O15" s="1543"/>
      <c r="P15" s="1543"/>
      <c r="Q15" s="1543"/>
      <c r="R15" s="1543"/>
      <c r="S15" s="1543"/>
      <c r="T15" s="1543"/>
      <c r="U15" s="1543"/>
      <c r="V15" s="1543"/>
      <c r="W15" s="1543"/>
      <c r="X15" s="1544"/>
      <c r="Y15" s="588"/>
      <c r="Z15" s="51"/>
      <c r="AA15" s="51"/>
      <c r="AC15" s="111"/>
    </row>
    <row r="16" spans="1:29">
      <c r="A16" s="51"/>
      <c r="B16" s="51"/>
      <c r="C16" s="51"/>
      <c r="D16" s="51"/>
      <c r="E16" s="51"/>
      <c r="F16" s="51"/>
      <c r="G16" s="51"/>
      <c r="H16" s="51"/>
      <c r="I16" s="51"/>
      <c r="J16" s="51"/>
      <c r="K16" s="51"/>
      <c r="L16" s="51"/>
      <c r="M16" s="51"/>
      <c r="N16" s="51"/>
      <c r="O16" s="51"/>
      <c r="P16" s="51"/>
      <c r="Q16" s="51"/>
      <c r="R16" s="51"/>
      <c r="S16" s="51"/>
      <c r="T16" s="51"/>
      <c r="U16" s="51"/>
      <c r="V16" s="51"/>
      <c r="W16" s="51"/>
      <c r="X16" s="51"/>
      <c r="Y16" s="51"/>
      <c r="Z16" s="51"/>
      <c r="AA16" s="51"/>
    </row>
  </sheetData>
  <sheetProtection selectLockedCells="1"/>
  <mergeCells count="14">
    <mergeCell ref="I9:M9"/>
    <mergeCell ref="N9:T9"/>
    <mergeCell ref="B9:H9"/>
    <mergeCell ref="A1:Y1"/>
    <mergeCell ref="A2:X2"/>
    <mergeCell ref="A9:A15"/>
    <mergeCell ref="B11:X15"/>
    <mergeCell ref="A7:A8"/>
    <mergeCell ref="Z2:Z5"/>
    <mergeCell ref="G4:Y4"/>
    <mergeCell ref="N8:T8"/>
    <mergeCell ref="I7:M7"/>
    <mergeCell ref="I8:M8"/>
    <mergeCell ref="N7:T7"/>
  </mergeCells>
  <phoneticPr fontId="11"/>
  <dataValidations count="2">
    <dataValidation allowBlank="1" showInputMessage="1" showErrorMessage="1" prompt="表紙シートの病院名を反映" sqref="G4:Y4" xr:uid="{00000000-0002-0000-0F00-000000000000}"/>
    <dataValidation type="list" allowBlank="1" showInputMessage="1" showErrorMessage="1" error="選択肢から選んでください" sqref="I7:I9" xr:uid="{00000000-0002-0000-0F00-000001000000}">
      <formula1>"はい,いいえ"</formula1>
    </dataValidation>
  </dataValidations>
  <printOptions horizontalCentered="1"/>
  <pageMargins left="0.39370078740157483" right="0.39370078740157483" top="0.59055118110236227" bottom="0.59055118110236227" header="0.35433070866141736" footer="0.27559055118110237"/>
  <pageSetup paperSize="9" scale="86" fitToHeight="0" orientation="portrait" cellComments="asDisplayed" r:id="rId1"/>
  <headerFooter>
    <oddFooter>&amp;C&amp;P/&amp;N&amp;R&amp;A</oddFooter>
  </headerFooter>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000-000000000000}">
  <sheetPr codeName="Sheet11">
    <tabColor theme="0"/>
    <pageSetUpPr fitToPage="1"/>
  </sheetPr>
  <dimension ref="A1:AC28"/>
  <sheetViews>
    <sheetView showGridLines="0" view="pageBreakPreview" topLeftCell="A7" zoomScaleNormal="100" zoomScaleSheetLayoutView="100" workbookViewId="0">
      <selection activeCell="Q16" sqref="Q16:U16"/>
    </sheetView>
  </sheetViews>
  <sheetFormatPr defaultColWidth="9" defaultRowHeight="12"/>
  <cols>
    <col min="1" max="1" width="3.625" style="8" customWidth="1"/>
    <col min="2" max="2" width="8.625" style="8" customWidth="1"/>
    <col min="3" max="3" width="5.625" style="8" customWidth="1"/>
    <col min="4" max="4" width="6.625" style="8" customWidth="1"/>
    <col min="5" max="5" width="18.75" style="8" customWidth="1"/>
    <col min="6" max="6" width="9" style="8"/>
    <col min="7" max="15" width="2.625" style="8" customWidth="1"/>
    <col min="16" max="16" width="1.625" style="8" customWidth="1"/>
    <col min="17" max="24" width="2.625" style="8" customWidth="1"/>
    <col min="25" max="25" width="25.625" style="8" customWidth="1"/>
    <col min="26" max="26" width="2.625" style="8" customWidth="1"/>
    <col min="27" max="27" width="8.75" style="8" hidden="1" customWidth="1"/>
    <col min="28" max="28" width="2.25" style="51" customWidth="1"/>
    <col min="29" max="29" width="80.625" style="104" customWidth="1"/>
    <col min="30" max="16384" width="9" style="8"/>
  </cols>
  <sheetData>
    <row r="1" spans="1:29" ht="15.95" customHeight="1" thickBot="1">
      <c r="A1" s="1274" t="s">
        <v>908</v>
      </c>
      <c r="B1" s="1274"/>
      <c r="C1" s="1274"/>
      <c r="D1" s="1274"/>
      <c r="E1" s="1274"/>
      <c r="F1" s="1274"/>
      <c r="G1" s="1274"/>
      <c r="H1" s="1274"/>
      <c r="I1" s="1274"/>
      <c r="J1" s="1274"/>
      <c r="K1" s="1274"/>
      <c r="L1" s="1274"/>
      <c r="M1" s="1274"/>
      <c r="N1" s="1274"/>
      <c r="O1" s="1274"/>
      <c r="P1" s="1274"/>
      <c r="Q1" s="1274"/>
      <c r="R1" s="1274"/>
      <c r="S1" s="1274"/>
      <c r="T1" s="1274"/>
      <c r="U1" s="1274"/>
      <c r="V1" s="1274"/>
      <c r="W1" s="1274"/>
      <c r="X1" s="1274"/>
      <c r="Y1" s="1274"/>
      <c r="Z1" s="571"/>
      <c r="AA1" s="571"/>
      <c r="AB1" s="81"/>
      <c r="AC1" s="572"/>
    </row>
    <row r="2" spans="1:29" ht="24.95" customHeight="1" thickTop="1" thickBot="1">
      <c r="A2" s="1372" t="s">
        <v>832</v>
      </c>
      <c r="B2" s="1372"/>
      <c r="C2" s="1372"/>
      <c r="D2" s="1372"/>
      <c r="E2" s="1372"/>
      <c r="F2" s="1372"/>
      <c r="G2" s="1372"/>
      <c r="H2" s="1372"/>
      <c r="I2" s="1372"/>
      <c r="J2" s="1372"/>
      <c r="K2" s="1372"/>
      <c r="L2" s="1372"/>
      <c r="M2" s="1372"/>
      <c r="N2" s="1372"/>
      <c r="O2" s="1372"/>
      <c r="P2" s="1372"/>
      <c r="Q2" s="1372"/>
      <c r="R2" s="1372"/>
      <c r="S2" s="1372"/>
      <c r="T2" s="1372"/>
      <c r="U2" s="1372"/>
      <c r="V2" s="1372"/>
      <c r="W2" s="1372"/>
      <c r="X2" s="1373"/>
      <c r="Y2" s="386" t="str">
        <f>IF(COUNTIF(AA6:AA28,"×")&gt;=1,"未入力あり","入力済")</f>
        <v>入力済</v>
      </c>
      <c r="Z2" s="1269"/>
      <c r="AA2" s="450"/>
      <c r="AB2" s="81"/>
    </row>
    <row r="3" spans="1:29" ht="5.0999999999999996" customHeight="1" thickTop="1">
      <c r="A3" s="435"/>
      <c r="B3" s="435"/>
      <c r="C3" s="435"/>
      <c r="D3" s="435"/>
      <c r="E3" s="435"/>
      <c r="F3" s="435"/>
      <c r="G3" s="435"/>
      <c r="H3" s="435"/>
      <c r="I3" s="435"/>
      <c r="J3" s="435"/>
      <c r="K3" s="435"/>
      <c r="L3" s="435"/>
      <c r="M3" s="435"/>
      <c r="N3" s="435"/>
      <c r="O3" s="435"/>
      <c r="P3" s="435"/>
      <c r="Q3" s="435"/>
      <c r="R3" s="435"/>
      <c r="S3" s="435"/>
      <c r="T3" s="435"/>
      <c r="U3" s="435"/>
      <c r="V3" s="435"/>
      <c r="W3" s="435"/>
      <c r="X3" s="435"/>
      <c r="Y3" s="461"/>
      <c r="Z3" s="1269"/>
      <c r="AA3" s="450"/>
    </row>
    <row r="4" spans="1:29" ht="20.25" customHeight="1">
      <c r="A4" s="435"/>
      <c r="B4" s="435"/>
      <c r="C4" s="435"/>
      <c r="D4" s="435"/>
      <c r="E4" s="435"/>
      <c r="F4" s="389" t="s">
        <v>725</v>
      </c>
      <c r="G4" s="1392" t="str">
        <f>表紙!E2</f>
        <v>医療法人徳洲会　岸和田徳洲会病院</v>
      </c>
      <c r="H4" s="1393"/>
      <c r="I4" s="1393"/>
      <c r="J4" s="1393"/>
      <c r="K4" s="1393"/>
      <c r="L4" s="1393"/>
      <c r="M4" s="1393"/>
      <c r="N4" s="1393"/>
      <c r="O4" s="1393"/>
      <c r="P4" s="1393"/>
      <c r="Q4" s="1393"/>
      <c r="R4" s="1393"/>
      <c r="S4" s="1393"/>
      <c r="T4" s="1393"/>
      <c r="U4" s="1393"/>
      <c r="V4" s="1393"/>
      <c r="W4" s="1393"/>
      <c r="X4" s="1393"/>
      <c r="Y4" s="1394"/>
      <c r="Z4" s="1269"/>
      <c r="AA4" s="450"/>
      <c r="AB4" s="81"/>
    </row>
    <row r="5" spans="1:29" ht="15.75" customHeight="1">
      <c r="A5" s="435"/>
      <c r="B5" s="435"/>
      <c r="C5" s="435"/>
      <c r="D5" s="435"/>
      <c r="E5" s="435"/>
      <c r="F5" s="1094" t="s">
        <v>878</v>
      </c>
      <c r="G5" t="str">
        <f>別紙1未充足要件!E5</f>
        <v>令和７年９月１日時点</v>
      </c>
      <c r="H5"/>
      <c r="I5"/>
      <c r="J5"/>
      <c r="K5"/>
      <c r="L5"/>
      <c r="M5"/>
      <c r="N5" s="505"/>
      <c r="O5" s="505"/>
      <c r="P5" s="505"/>
      <c r="Q5" s="505"/>
      <c r="R5" s="506"/>
      <c r="S5" s="506"/>
      <c r="T5" s="506"/>
      <c r="U5" s="506"/>
      <c r="V5" s="506"/>
      <c r="W5" s="506"/>
      <c r="X5" s="506"/>
      <c r="Y5" s="506"/>
      <c r="Z5" s="1269"/>
      <c r="AA5" s="450"/>
      <c r="AB5" s="104"/>
      <c r="AC5" s="137" t="s">
        <v>204</v>
      </c>
    </row>
    <row r="6" spans="1:29" ht="20.100000000000001" customHeight="1" thickBot="1">
      <c r="A6" s="435"/>
      <c r="B6" s="435"/>
      <c r="C6" s="435"/>
      <c r="D6" s="435"/>
      <c r="E6" s="435"/>
      <c r="F6" s="435"/>
      <c r="G6" s="435"/>
      <c r="H6" s="435"/>
      <c r="I6" s="435"/>
      <c r="J6" s="435"/>
      <c r="K6" s="435"/>
      <c r="L6" s="435"/>
      <c r="M6" s="435"/>
      <c r="N6" s="435"/>
      <c r="O6" s="435"/>
      <c r="P6" s="589"/>
      <c r="Q6" s="589"/>
      <c r="R6" s="589"/>
      <c r="S6" s="589"/>
      <c r="T6" s="589"/>
      <c r="U6" s="589"/>
      <c r="V6" s="435"/>
      <c r="W6" s="435"/>
      <c r="X6" s="435"/>
      <c r="Y6" s="435"/>
      <c r="AC6" s="123"/>
    </row>
    <row r="7" spans="1:29" ht="18" customHeight="1" thickBot="1">
      <c r="A7" s="1545">
        <v>1</v>
      </c>
      <c r="B7" s="574" t="s">
        <v>909</v>
      </c>
      <c r="C7" s="575"/>
      <c r="D7" s="575"/>
      <c r="E7" s="575"/>
      <c r="F7" s="576"/>
      <c r="G7" s="576"/>
      <c r="H7" s="576"/>
      <c r="I7" s="575"/>
      <c r="J7" s="575"/>
      <c r="K7" s="575"/>
      <c r="L7" s="575"/>
      <c r="M7" s="575"/>
      <c r="N7" s="575"/>
      <c r="O7" s="575"/>
      <c r="P7" s="590"/>
      <c r="Q7" s="1528" t="s">
        <v>1760</v>
      </c>
      <c r="R7" s="1529"/>
      <c r="S7" s="1529"/>
      <c r="T7" s="1529"/>
      <c r="U7" s="1530"/>
      <c r="V7" s="509" t="s">
        <v>910</v>
      </c>
      <c r="W7" s="509"/>
      <c r="X7" s="509"/>
      <c r="Y7" s="510"/>
      <c r="Z7" s="591"/>
      <c r="AA7" s="8" t="str">
        <f>IF(Q7="","×","○")</f>
        <v>○</v>
      </c>
      <c r="AC7" s="72"/>
    </row>
    <row r="8" spans="1:29" ht="18" customHeight="1">
      <c r="A8" s="1319"/>
      <c r="B8" s="574" t="s">
        <v>911</v>
      </c>
      <c r="C8" s="575"/>
      <c r="D8" s="575"/>
      <c r="E8" s="575"/>
      <c r="F8" s="576"/>
      <c r="G8" s="576"/>
      <c r="H8" s="576"/>
      <c r="I8" s="576"/>
      <c r="J8" s="576"/>
      <c r="K8" s="576"/>
      <c r="L8" s="576"/>
      <c r="M8" s="576"/>
      <c r="N8" s="576"/>
      <c r="O8" s="576"/>
      <c r="P8" s="485"/>
      <c r="Q8" s="485"/>
      <c r="R8" s="485"/>
      <c r="S8" s="485"/>
      <c r="T8" s="485"/>
      <c r="U8" s="485"/>
      <c r="V8" s="576"/>
      <c r="W8" s="576"/>
      <c r="X8" s="576"/>
      <c r="Y8" s="592"/>
      <c r="Z8" s="403"/>
      <c r="AA8" s="545"/>
      <c r="AC8" s="72"/>
    </row>
    <row r="9" spans="1:29" ht="18" customHeight="1" thickBot="1">
      <c r="A9" s="1319"/>
      <c r="B9" s="593" t="s">
        <v>912</v>
      </c>
      <c r="C9" s="594" t="s">
        <v>913</v>
      </c>
      <c r="D9" s="594"/>
      <c r="E9" s="594"/>
      <c r="F9" s="595"/>
      <c r="G9" s="595"/>
      <c r="H9" s="595"/>
      <c r="I9" s="595"/>
      <c r="J9" s="595"/>
      <c r="K9" s="595"/>
      <c r="L9" s="595"/>
      <c r="M9" s="595"/>
      <c r="N9" s="595"/>
      <c r="O9" s="595"/>
      <c r="P9" s="595"/>
      <c r="Q9" s="595"/>
      <c r="R9" s="595"/>
      <c r="S9" s="595"/>
      <c r="T9" s="595"/>
      <c r="U9" s="595"/>
      <c r="V9" s="595"/>
      <c r="W9" s="595"/>
      <c r="X9" s="595"/>
      <c r="Y9" s="596"/>
      <c r="Z9" s="403"/>
      <c r="AA9" s="545"/>
      <c r="AC9" s="72"/>
    </row>
    <row r="10" spans="1:29" ht="53.25" customHeight="1" thickBot="1">
      <c r="A10" s="1319"/>
      <c r="B10" s="1547" t="s">
        <v>1836</v>
      </c>
      <c r="C10" s="1548"/>
      <c r="D10" s="1548"/>
      <c r="E10" s="1548"/>
      <c r="F10" s="1548"/>
      <c r="G10" s="1548"/>
      <c r="H10" s="1548"/>
      <c r="I10" s="1548"/>
      <c r="J10" s="1548"/>
      <c r="K10" s="1548"/>
      <c r="L10" s="1548"/>
      <c r="M10" s="1548"/>
      <c r="N10" s="1548"/>
      <c r="O10" s="1548"/>
      <c r="P10" s="1548"/>
      <c r="Q10" s="1548"/>
      <c r="R10" s="1548"/>
      <c r="S10" s="1548"/>
      <c r="T10" s="1548"/>
      <c r="U10" s="1548"/>
      <c r="V10" s="1548"/>
      <c r="W10" s="1548"/>
      <c r="X10" s="1548"/>
      <c r="Y10" s="1549"/>
      <c r="Z10" s="403"/>
      <c r="AA10" s="545" t="str">
        <f>IF(AND(Q7="はい",B10=""),"×","○")</f>
        <v>○</v>
      </c>
      <c r="AC10" s="72"/>
    </row>
    <row r="11" spans="1:29" ht="18" customHeight="1" thickBot="1">
      <c r="A11" s="1319"/>
      <c r="B11" s="597" t="s">
        <v>914</v>
      </c>
      <c r="C11" s="598"/>
      <c r="D11" s="598"/>
      <c r="E11" s="598"/>
      <c r="F11" s="485"/>
      <c r="G11" s="485"/>
      <c r="H11" s="486"/>
      <c r="I11" s="599"/>
      <c r="J11" s="599"/>
      <c r="K11" s="599"/>
      <c r="L11" s="599"/>
      <c r="M11" s="599"/>
      <c r="N11" s="599"/>
      <c r="O11" s="598"/>
      <c r="P11" s="485"/>
      <c r="Q11" s="485"/>
      <c r="R11" s="485"/>
      <c r="S11" s="600"/>
      <c r="T11" s="599"/>
      <c r="U11" s="598"/>
      <c r="V11" s="485"/>
      <c r="W11" s="485"/>
      <c r="X11" s="485"/>
      <c r="Y11" s="600"/>
      <c r="Z11" s="591"/>
      <c r="AA11" s="545"/>
      <c r="AC11" s="72"/>
    </row>
    <row r="12" spans="1:29" ht="53.25" customHeight="1" thickBot="1">
      <c r="A12" s="1546"/>
      <c r="B12" s="1547" t="s">
        <v>1888</v>
      </c>
      <c r="C12" s="1548"/>
      <c r="D12" s="1548"/>
      <c r="E12" s="1548"/>
      <c r="F12" s="1548"/>
      <c r="G12" s="1548"/>
      <c r="H12" s="1548"/>
      <c r="I12" s="1548"/>
      <c r="J12" s="1548"/>
      <c r="K12" s="1548"/>
      <c r="L12" s="1548"/>
      <c r="M12" s="1548"/>
      <c r="N12" s="1548"/>
      <c r="O12" s="1548"/>
      <c r="P12" s="1548"/>
      <c r="Q12" s="1548"/>
      <c r="R12" s="1548"/>
      <c r="S12" s="1548"/>
      <c r="T12" s="1548"/>
      <c r="U12" s="1548"/>
      <c r="V12" s="1548"/>
      <c r="W12" s="1548"/>
      <c r="X12" s="1548"/>
      <c r="Y12" s="1549"/>
      <c r="Z12" s="403"/>
      <c r="AA12" s="545" t="str">
        <f>IF(AND(Q7="いいえ",B12=""),"×","○")</f>
        <v>○</v>
      </c>
      <c r="AC12" s="72"/>
    </row>
    <row r="13" spans="1:29" ht="18" customHeight="1" thickBot="1">
      <c r="A13" s="1553">
        <v>2</v>
      </c>
      <c r="B13" s="597" t="s">
        <v>915</v>
      </c>
      <c r="C13" s="598"/>
      <c r="D13" s="598"/>
      <c r="E13" s="598"/>
      <c r="F13" s="485"/>
      <c r="G13" s="485"/>
      <c r="H13" s="485"/>
      <c r="I13" s="598"/>
      <c r="J13" s="598"/>
      <c r="K13" s="598"/>
      <c r="L13" s="598"/>
      <c r="M13" s="598"/>
      <c r="N13" s="598"/>
      <c r="O13" s="598"/>
      <c r="P13" s="598"/>
      <c r="Q13" s="1528" t="s">
        <v>1761</v>
      </c>
      <c r="R13" s="1529"/>
      <c r="S13" s="1529"/>
      <c r="T13" s="1529"/>
      <c r="U13" s="1530"/>
      <c r="V13" s="385" t="s">
        <v>910</v>
      </c>
      <c r="W13" s="385"/>
      <c r="X13" s="385"/>
      <c r="Y13" s="511"/>
      <c r="Z13" s="591"/>
      <c r="AA13" s="8" t="str">
        <f>IF(Q13="","×","○")</f>
        <v>○</v>
      </c>
      <c r="AC13" s="72"/>
    </row>
    <row r="14" spans="1:29" ht="18" customHeight="1" thickBot="1">
      <c r="A14" s="1553"/>
      <c r="B14" s="574" t="s">
        <v>916</v>
      </c>
      <c r="C14" s="575"/>
      <c r="D14" s="575"/>
      <c r="E14" s="575"/>
      <c r="F14" s="576"/>
      <c r="G14" s="576"/>
      <c r="H14" s="576"/>
      <c r="I14" s="576"/>
      <c r="J14" s="576"/>
      <c r="K14" s="576"/>
      <c r="L14" s="576"/>
      <c r="M14" s="576"/>
      <c r="N14" s="576"/>
      <c r="O14" s="576"/>
      <c r="P14" s="576"/>
      <c r="Q14" s="485"/>
      <c r="R14" s="485"/>
      <c r="S14" s="485"/>
      <c r="T14" s="485"/>
      <c r="U14" s="485"/>
      <c r="V14" s="576"/>
      <c r="W14" s="576"/>
      <c r="X14" s="576"/>
      <c r="Y14" s="592"/>
      <c r="Z14" s="591"/>
      <c r="AA14" s="545"/>
      <c r="AC14" s="72"/>
    </row>
    <row r="15" spans="1:29" ht="53.25" customHeight="1" thickBot="1">
      <c r="A15" s="1554"/>
      <c r="B15" s="1547"/>
      <c r="C15" s="1548"/>
      <c r="D15" s="1548"/>
      <c r="E15" s="1548"/>
      <c r="F15" s="1548"/>
      <c r="G15" s="1548"/>
      <c r="H15" s="1548"/>
      <c r="I15" s="1548"/>
      <c r="J15" s="1548"/>
      <c r="K15" s="1548"/>
      <c r="L15" s="1548"/>
      <c r="M15" s="1548"/>
      <c r="N15" s="1548"/>
      <c r="O15" s="1548"/>
      <c r="P15" s="1548"/>
      <c r="Q15" s="1548"/>
      <c r="R15" s="1548"/>
      <c r="S15" s="1548"/>
      <c r="T15" s="1548"/>
      <c r="U15" s="1548"/>
      <c r="V15" s="1548"/>
      <c r="W15" s="1548"/>
      <c r="X15" s="1548"/>
      <c r="Y15" s="1549"/>
      <c r="Z15" s="403"/>
      <c r="AA15" s="545" t="str">
        <f>IF(AND(Q13="はい",B15=""),"×","○")</f>
        <v>○</v>
      </c>
      <c r="AC15" s="72"/>
    </row>
    <row r="16" spans="1:29" ht="18" customHeight="1" thickBot="1">
      <c r="A16" s="1553">
        <v>3</v>
      </c>
      <c r="B16" s="597" t="s">
        <v>917</v>
      </c>
      <c r="C16" s="598"/>
      <c r="D16" s="598"/>
      <c r="E16" s="598"/>
      <c r="F16" s="485"/>
      <c r="G16" s="485"/>
      <c r="H16" s="485"/>
      <c r="I16" s="598"/>
      <c r="J16" s="598"/>
      <c r="K16" s="598"/>
      <c r="L16" s="598"/>
      <c r="M16" s="598"/>
      <c r="N16" s="598"/>
      <c r="O16" s="598"/>
      <c r="P16" s="598"/>
      <c r="Q16" s="1528" t="s">
        <v>1760</v>
      </c>
      <c r="R16" s="1529"/>
      <c r="S16" s="1529"/>
      <c r="T16" s="1529"/>
      <c r="U16" s="1530"/>
      <c r="V16" s="1556" t="s">
        <v>910</v>
      </c>
      <c r="W16" s="1556"/>
      <c r="X16" s="1556"/>
      <c r="Y16" s="1557"/>
      <c r="Z16" s="591"/>
      <c r="AA16" s="8" t="str">
        <f>IF(Q16="","×","○")</f>
        <v>○</v>
      </c>
      <c r="AC16" s="72"/>
    </row>
    <row r="17" spans="1:29" ht="18" customHeight="1" thickBot="1">
      <c r="A17" s="1553"/>
      <c r="B17" s="574" t="s">
        <v>918</v>
      </c>
      <c r="C17" s="575"/>
      <c r="D17" s="575"/>
      <c r="E17" s="575"/>
      <c r="F17" s="576"/>
      <c r="G17" s="576"/>
      <c r="H17" s="576"/>
      <c r="I17" s="576"/>
      <c r="J17" s="576"/>
      <c r="K17" s="576"/>
      <c r="L17" s="576"/>
      <c r="M17" s="576"/>
      <c r="N17" s="576"/>
      <c r="O17" s="576"/>
      <c r="P17" s="576"/>
      <c r="Q17" s="485"/>
      <c r="R17" s="485"/>
      <c r="S17" s="485"/>
      <c r="T17" s="485"/>
      <c r="U17" s="485"/>
      <c r="V17" s="576"/>
      <c r="W17" s="576"/>
      <c r="X17" s="576"/>
      <c r="Y17" s="592"/>
      <c r="AC17" s="72"/>
    </row>
    <row r="18" spans="1:29" ht="53.25" customHeight="1" thickBot="1">
      <c r="A18" s="1554"/>
      <c r="B18" s="1547" t="s">
        <v>1837</v>
      </c>
      <c r="C18" s="1548"/>
      <c r="D18" s="1548"/>
      <c r="E18" s="1548"/>
      <c r="F18" s="1548"/>
      <c r="G18" s="1548"/>
      <c r="H18" s="1548"/>
      <c r="I18" s="1548"/>
      <c r="J18" s="1548"/>
      <c r="K18" s="1548"/>
      <c r="L18" s="1548"/>
      <c r="M18" s="1548"/>
      <c r="N18" s="1548"/>
      <c r="O18" s="1548"/>
      <c r="P18" s="1548"/>
      <c r="Q18" s="1548"/>
      <c r="R18" s="1548"/>
      <c r="S18" s="1548"/>
      <c r="T18" s="1548"/>
      <c r="U18" s="1548"/>
      <c r="V18" s="1548"/>
      <c r="W18" s="1548"/>
      <c r="X18" s="1548"/>
      <c r="Y18" s="1549"/>
      <c r="Z18" s="403"/>
      <c r="AA18" s="545" t="str">
        <f>IF(AND(Q16="はい",B18=""),"×","○")</f>
        <v>○</v>
      </c>
      <c r="AC18" s="72"/>
    </row>
    <row r="19" spans="1:29" ht="18" customHeight="1" thickBot="1">
      <c r="A19" s="1545">
        <v>4</v>
      </c>
      <c r="B19" s="574" t="s">
        <v>1676</v>
      </c>
      <c r="C19" s="575"/>
      <c r="D19" s="575"/>
      <c r="E19" s="575"/>
      <c r="F19" s="576"/>
      <c r="G19" s="576"/>
      <c r="H19" s="576"/>
      <c r="I19" s="576"/>
      <c r="J19" s="576"/>
      <c r="K19" s="576"/>
      <c r="L19" s="576"/>
      <c r="M19" s="576"/>
      <c r="N19" s="576"/>
      <c r="O19" s="576"/>
      <c r="P19" s="576"/>
      <c r="Q19" s="485"/>
      <c r="R19" s="485"/>
      <c r="S19" s="485"/>
      <c r="T19" s="485"/>
      <c r="U19" s="485"/>
      <c r="V19" s="576"/>
      <c r="W19" s="576"/>
      <c r="X19" s="576"/>
      <c r="Y19" s="592"/>
      <c r="AC19" s="72"/>
    </row>
    <row r="20" spans="1:29" ht="53.25" customHeight="1" thickBot="1">
      <c r="A20" s="1546"/>
      <c r="B20" s="1547" t="s">
        <v>1897</v>
      </c>
      <c r="C20" s="1548"/>
      <c r="D20" s="1548"/>
      <c r="E20" s="1548"/>
      <c r="F20" s="1548"/>
      <c r="G20" s="1548"/>
      <c r="H20" s="1548"/>
      <c r="I20" s="1548"/>
      <c r="J20" s="1548"/>
      <c r="K20" s="1548"/>
      <c r="L20" s="1548"/>
      <c r="M20" s="1548"/>
      <c r="N20" s="1548"/>
      <c r="O20" s="1548"/>
      <c r="P20" s="1548"/>
      <c r="Q20" s="1548"/>
      <c r="R20" s="1548"/>
      <c r="S20" s="1548"/>
      <c r="T20" s="1548"/>
      <c r="U20" s="1548"/>
      <c r="V20" s="1548"/>
      <c r="W20" s="1548"/>
      <c r="X20" s="1548"/>
      <c r="Y20" s="1549"/>
      <c r="Z20" s="403"/>
      <c r="AC20" s="72"/>
    </row>
    <row r="21" spans="1:29" ht="18" customHeight="1" thickBot="1">
      <c r="A21" s="1545">
        <v>5</v>
      </c>
      <c r="B21" s="574" t="s">
        <v>919</v>
      </c>
      <c r="C21" s="575"/>
      <c r="D21" s="575"/>
      <c r="E21" s="575"/>
      <c r="F21" s="576"/>
      <c r="G21" s="576"/>
      <c r="H21" s="576"/>
      <c r="I21" s="576"/>
      <c r="J21" s="576"/>
      <c r="K21" s="576"/>
      <c r="L21" s="576"/>
      <c r="M21" s="576"/>
      <c r="N21" s="576"/>
      <c r="O21" s="576"/>
      <c r="P21" s="576"/>
      <c r="Q21" s="485"/>
      <c r="R21" s="485"/>
      <c r="S21" s="485"/>
      <c r="T21" s="485"/>
      <c r="U21" s="485"/>
      <c r="V21" s="576"/>
      <c r="W21" s="576"/>
      <c r="X21" s="576"/>
      <c r="Y21" s="592"/>
      <c r="AC21" s="72"/>
    </row>
    <row r="22" spans="1:29" ht="53.25" customHeight="1" thickBot="1">
      <c r="A22" s="1546"/>
      <c r="B22" s="1550" t="s">
        <v>1896</v>
      </c>
      <c r="C22" s="1551"/>
      <c r="D22" s="1551"/>
      <c r="E22" s="1551"/>
      <c r="F22" s="1551"/>
      <c r="G22" s="1551"/>
      <c r="H22" s="1551"/>
      <c r="I22" s="1551"/>
      <c r="J22" s="1551"/>
      <c r="K22" s="1551"/>
      <c r="L22" s="1551"/>
      <c r="M22" s="1551"/>
      <c r="N22" s="1551"/>
      <c r="O22" s="1551"/>
      <c r="P22" s="1551"/>
      <c r="Q22" s="1551"/>
      <c r="R22" s="1551"/>
      <c r="S22" s="1551"/>
      <c r="T22" s="1551"/>
      <c r="U22" s="1551"/>
      <c r="V22" s="1551"/>
      <c r="W22" s="1551"/>
      <c r="X22" s="1551"/>
      <c r="Y22" s="1552"/>
      <c r="Z22" s="403"/>
      <c r="AC22" s="72"/>
    </row>
    <row r="23" spans="1:29" ht="18" customHeight="1" thickBot="1">
      <c r="A23" s="1545">
        <v>6</v>
      </c>
      <c r="B23" s="574" t="s">
        <v>920</v>
      </c>
      <c r="C23" s="575"/>
      <c r="D23" s="575"/>
      <c r="E23" s="575"/>
      <c r="F23" s="601"/>
      <c r="G23" s="601"/>
      <c r="H23" s="601"/>
      <c r="I23" s="601"/>
      <c r="J23" s="601"/>
      <c r="K23" s="601"/>
      <c r="L23" s="601"/>
      <c r="M23" s="601"/>
      <c r="N23" s="601"/>
      <c r="O23" s="601"/>
      <c r="P23" s="601"/>
      <c r="Q23" s="602"/>
      <c r="R23" s="602"/>
      <c r="S23" s="602"/>
      <c r="T23" s="602"/>
      <c r="U23" s="602"/>
      <c r="V23" s="601"/>
      <c r="W23" s="601"/>
      <c r="X23" s="601"/>
      <c r="Y23" s="603"/>
      <c r="AC23" s="72"/>
    </row>
    <row r="24" spans="1:29" ht="53.25" customHeight="1" thickBot="1">
      <c r="A24" s="1546"/>
      <c r="B24" s="1555" t="s">
        <v>1795</v>
      </c>
      <c r="C24" s="1551"/>
      <c r="D24" s="1551"/>
      <c r="E24" s="1551"/>
      <c r="F24" s="1551"/>
      <c r="G24" s="1551"/>
      <c r="H24" s="1551"/>
      <c r="I24" s="1551"/>
      <c r="J24" s="1551"/>
      <c r="K24" s="1551"/>
      <c r="L24" s="1551"/>
      <c r="M24" s="1551"/>
      <c r="N24" s="1551"/>
      <c r="O24" s="1551"/>
      <c r="P24" s="1551"/>
      <c r="Q24" s="1551"/>
      <c r="R24" s="1551"/>
      <c r="S24" s="1551"/>
      <c r="T24" s="1551"/>
      <c r="U24" s="1551"/>
      <c r="V24" s="1551"/>
      <c r="W24" s="1551"/>
      <c r="X24" s="1551"/>
      <c r="Y24" s="1552"/>
      <c r="Z24" s="403"/>
      <c r="AC24" s="72"/>
    </row>
    <row r="25" spans="1:29" ht="18" customHeight="1" thickBot="1">
      <c r="A25" s="1545">
        <v>7</v>
      </c>
      <c r="B25" s="574" t="s">
        <v>921</v>
      </c>
      <c r="C25" s="575"/>
      <c r="D25" s="575"/>
      <c r="E25" s="575"/>
      <c r="F25" s="601"/>
      <c r="G25" s="601"/>
      <c r="H25" s="601"/>
      <c r="I25" s="601"/>
      <c r="J25" s="601"/>
      <c r="K25" s="601"/>
      <c r="L25" s="601"/>
      <c r="M25" s="601"/>
      <c r="N25" s="601"/>
      <c r="O25" s="601"/>
      <c r="P25" s="601"/>
      <c r="Q25" s="602"/>
      <c r="R25" s="602"/>
      <c r="S25" s="602"/>
      <c r="T25" s="602"/>
      <c r="U25" s="602"/>
      <c r="V25" s="601"/>
      <c r="W25" s="601"/>
      <c r="X25" s="601"/>
      <c r="Y25" s="603"/>
      <c r="AC25" s="72"/>
    </row>
    <row r="26" spans="1:29" ht="53.25" customHeight="1" thickBot="1">
      <c r="A26" s="1546"/>
      <c r="B26" s="1547" t="s">
        <v>1838</v>
      </c>
      <c r="C26" s="1548"/>
      <c r="D26" s="1548"/>
      <c r="E26" s="1548"/>
      <c r="F26" s="1548"/>
      <c r="G26" s="1548"/>
      <c r="H26" s="1548"/>
      <c r="I26" s="1548"/>
      <c r="J26" s="1548"/>
      <c r="K26" s="1548"/>
      <c r="L26" s="1548"/>
      <c r="M26" s="1548"/>
      <c r="N26" s="1548"/>
      <c r="O26" s="1548"/>
      <c r="P26" s="1548"/>
      <c r="Q26" s="1548"/>
      <c r="R26" s="1548"/>
      <c r="S26" s="1548"/>
      <c r="T26" s="1548"/>
      <c r="U26" s="1548"/>
      <c r="V26" s="1548"/>
      <c r="W26" s="1548"/>
      <c r="X26" s="1548"/>
      <c r="Y26" s="1549"/>
      <c r="Z26" s="403"/>
      <c r="AC26" s="72"/>
    </row>
    <row r="27" spans="1:29" ht="18" customHeight="1" thickBot="1">
      <c r="A27" s="1553">
        <v>8</v>
      </c>
      <c r="B27" s="604" t="s">
        <v>922</v>
      </c>
      <c r="C27" s="605"/>
      <c r="D27" s="605"/>
      <c r="E27" s="605"/>
      <c r="F27" s="606"/>
      <c r="G27" s="606"/>
      <c r="H27" s="606"/>
      <c r="I27" s="607"/>
      <c r="J27" s="607"/>
      <c r="K27" s="607"/>
      <c r="L27" s="607"/>
      <c r="M27" s="607"/>
      <c r="N27" s="607"/>
      <c r="O27" s="605"/>
      <c r="P27" s="606"/>
      <c r="Q27" s="606"/>
      <c r="R27" s="606"/>
      <c r="S27" s="606"/>
      <c r="T27" s="607"/>
      <c r="U27" s="605"/>
      <c r="V27" s="485"/>
      <c r="W27" s="485"/>
      <c r="X27" s="485"/>
      <c r="Y27" s="600"/>
      <c r="Z27" s="591"/>
      <c r="AA27" s="403"/>
      <c r="AC27" s="72"/>
    </row>
    <row r="28" spans="1:29" ht="53.25" customHeight="1" thickBot="1">
      <c r="A28" s="1554"/>
      <c r="B28" s="1547" t="s">
        <v>1839</v>
      </c>
      <c r="C28" s="1548"/>
      <c r="D28" s="1548"/>
      <c r="E28" s="1548"/>
      <c r="F28" s="1548"/>
      <c r="G28" s="1548"/>
      <c r="H28" s="1548"/>
      <c r="I28" s="1548"/>
      <c r="J28" s="1548"/>
      <c r="K28" s="1548"/>
      <c r="L28" s="1548"/>
      <c r="M28" s="1548"/>
      <c r="N28" s="1548"/>
      <c r="O28" s="1548"/>
      <c r="P28" s="1548"/>
      <c r="Q28" s="1548"/>
      <c r="R28" s="1548"/>
      <c r="S28" s="1548"/>
      <c r="T28" s="1548"/>
      <c r="U28" s="1548"/>
      <c r="V28" s="1548"/>
      <c r="W28" s="1548"/>
      <c r="X28" s="1548"/>
      <c r="Y28" s="1549"/>
      <c r="Z28" s="403"/>
      <c r="AA28" s="8" t="str">
        <f>IF(B28="","×","○")</f>
        <v>○</v>
      </c>
      <c r="AC28" s="72"/>
    </row>
  </sheetData>
  <sheetProtection selectLockedCells="1"/>
  <mergeCells count="25">
    <mergeCell ref="Z2:Z5"/>
    <mergeCell ref="G4:Y4"/>
    <mergeCell ref="Q7:U7"/>
    <mergeCell ref="A7:A12"/>
    <mergeCell ref="A16:A18"/>
    <mergeCell ref="Q13:U13"/>
    <mergeCell ref="B15:Y15"/>
    <mergeCell ref="Q16:U16"/>
    <mergeCell ref="V16:Y16"/>
    <mergeCell ref="B12:Y12"/>
    <mergeCell ref="A13:A15"/>
    <mergeCell ref="A25:A26"/>
    <mergeCell ref="A27:A28"/>
    <mergeCell ref="B24:Y24"/>
    <mergeCell ref="B26:Y26"/>
    <mergeCell ref="B28:Y28"/>
    <mergeCell ref="A1:Y1"/>
    <mergeCell ref="A2:X2"/>
    <mergeCell ref="A21:A22"/>
    <mergeCell ref="A23:A24"/>
    <mergeCell ref="A19:A20"/>
    <mergeCell ref="B10:Y10"/>
    <mergeCell ref="B18:Y18"/>
    <mergeCell ref="B20:Y20"/>
    <mergeCell ref="B22:Y22"/>
  </mergeCells>
  <phoneticPr fontId="11"/>
  <dataValidations count="2">
    <dataValidation type="list" allowBlank="1" showInputMessage="1" showErrorMessage="1" error="選択肢から選んでください" sqref="Q13 Q16 Q7" xr:uid="{00000000-0002-0000-1000-000000000000}">
      <formula1>"はい,いいえ"</formula1>
    </dataValidation>
    <dataValidation allowBlank="1" showInputMessage="1" showErrorMessage="1" prompt="表紙シートの病院名を反映" sqref="G4:Y4" xr:uid="{00000000-0002-0000-1000-000001000000}"/>
  </dataValidations>
  <printOptions horizontalCentered="1"/>
  <pageMargins left="0.39370078740157483" right="0.39370078740157483" top="0.59055118110236227" bottom="0.59055118110236227" header="0.35433070866141736" footer="0.27559055118110237"/>
  <pageSetup paperSize="9" scale="76" fitToHeight="0" orientation="portrait" cellComments="asDisplayed" r:id="rId1"/>
  <headerFooter>
    <oddFooter>&amp;C&amp;P/&amp;N&amp;R&amp;A</oddFooter>
  </headerFooter>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100-000000000000}">
  <sheetPr codeName="Sheet12">
    <tabColor theme="0"/>
    <pageSetUpPr fitToPage="1"/>
  </sheetPr>
  <dimension ref="A1:N64"/>
  <sheetViews>
    <sheetView view="pageBreakPreview" zoomScaleNormal="100" zoomScaleSheetLayoutView="100" workbookViewId="0">
      <selection sqref="A1:G1"/>
    </sheetView>
  </sheetViews>
  <sheetFormatPr defaultColWidth="9" defaultRowHeight="13.5"/>
  <cols>
    <col min="1" max="1" width="5.625" style="506" customWidth="1"/>
    <col min="2" max="2" width="34.25" style="506" customWidth="1"/>
    <col min="3" max="6" width="20.625" style="506" customWidth="1"/>
    <col min="7" max="7" width="11.375" style="506" customWidth="1"/>
    <col min="8" max="8" width="2.625" style="506" customWidth="1"/>
    <col min="9" max="10" width="6" style="506" hidden="1" customWidth="1"/>
    <col min="11" max="11" width="2.25" style="573" customWidth="1"/>
    <col min="12" max="12" width="82.75" style="650" bestFit="1" customWidth="1"/>
    <col min="13" max="14" width="0" style="506" hidden="1" customWidth="1"/>
    <col min="15" max="16384" width="9" style="506"/>
  </cols>
  <sheetData>
    <row r="1" spans="1:14" s="609" customFormat="1" ht="20.25" customHeight="1" thickBot="1">
      <c r="A1" s="1565" t="s">
        <v>923</v>
      </c>
      <c r="B1" s="1565"/>
      <c r="C1" s="1565"/>
      <c r="D1" s="1565"/>
      <c r="E1" s="1565"/>
      <c r="F1" s="1565"/>
      <c r="G1" s="1565"/>
      <c r="H1" s="608"/>
      <c r="I1" s="608"/>
      <c r="K1" s="81"/>
      <c r="L1" s="610"/>
    </row>
    <row r="2" spans="1:14" s="609" customFormat="1" ht="24.95" customHeight="1" thickTop="1" thickBot="1">
      <c r="A2" s="1276" t="s">
        <v>877</v>
      </c>
      <c r="B2" s="1276"/>
      <c r="C2" s="1276"/>
      <c r="D2" s="1276"/>
      <c r="E2" s="1276"/>
      <c r="F2" s="1295"/>
      <c r="G2" s="386" t="str">
        <f>IF(COUNTIF(I8:J36,"×")&gt;=1,"未入力あり","入力済")</f>
        <v>入力済</v>
      </c>
      <c r="H2" s="611"/>
      <c r="I2" s="612"/>
      <c r="J2" s="1564"/>
      <c r="K2" s="81"/>
      <c r="L2" s="610"/>
    </row>
    <row r="3" spans="1:14" s="609" customFormat="1" ht="5.0999999999999996" customHeight="1" thickTop="1">
      <c r="A3" s="613"/>
      <c r="B3" s="613"/>
      <c r="C3" s="613"/>
      <c r="D3" s="613"/>
      <c r="E3" s="613"/>
      <c r="F3" s="613"/>
      <c r="G3" s="614"/>
      <c r="H3" s="614"/>
      <c r="I3" s="614"/>
      <c r="J3" s="1564"/>
      <c r="K3" s="51"/>
      <c r="L3" s="610"/>
    </row>
    <row r="4" spans="1:14" s="609" customFormat="1" ht="20.25" customHeight="1">
      <c r="A4" s="613"/>
      <c r="B4" s="613"/>
      <c r="C4" s="613"/>
      <c r="D4" s="615" t="s">
        <v>924</v>
      </c>
      <c r="E4" s="1568" t="str">
        <f>表紙!E2</f>
        <v>医療法人徳洲会　岸和田徳洲会病院</v>
      </c>
      <c r="F4" s="1569"/>
      <c r="G4" s="1570"/>
      <c r="H4" s="616"/>
      <c r="I4" s="616"/>
      <c r="J4" s="1564"/>
      <c r="K4" s="81"/>
      <c r="L4" s="610"/>
    </row>
    <row r="5" spans="1:14" s="609" customFormat="1" ht="20.25" customHeight="1">
      <c r="A5" s="613"/>
      <c r="B5" s="613"/>
      <c r="C5" s="613"/>
      <c r="D5" s="1572" t="s">
        <v>1723</v>
      </c>
      <c r="E5" s="1572"/>
      <c r="F5" s="1572"/>
      <c r="J5" s="617"/>
      <c r="K5" s="81"/>
      <c r="L5" s="610"/>
    </row>
    <row r="6" spans="1:14" s="609" customFormat="1" ht="22.5" customHeight="1">
      <c r="A6" s="1566"/>
      <c r="B6" s="1566"/>
      <c r="C6" s="1566"/>
      <c r="D6" s="1566"/>
      <c r="E6" s="1566"/>
      <c r="F6" s="1566"/>
      <c r="G6" s="1566"/>
      <c r="H6" s="618"/>
      <c r="I6" s="618"/>
      <c r="J6" s="619"/>
      <c r="K6" s="620"/>
      <c r="L6" s="621" t="s">
        <v>204</v>
      </c>
    </row>
    <row r="7" spans="1:14" s="609" customFormat="1" ht="69.95" customHeight="1" thickBot="1">
      <c r="A7" s="1571" t="s">
        <v>925</v>
      </c>
      <c r="B7" s="1571"/>
      <c r="C7" s="1571"/>
      <c r="D7" s="1571"/>
      <c r="E7" s="1571"/>
      <c r="F7" s="1571"/>
      <c r="G7" s="1571"/>
      <c r="H7" s="618"/>
      <c r="I7" s="618"/>
      <c r="J7" s="619"/>
      <c r="K7" s="620"/>
      <c r="L7" s="129"/>
    </row>
    <row r="8" spans="1:14" s="609" customFormat="1" ht="20.100000000000001" customHeight="1" thickBot="1">
      <c r="A8" s="1" t="s">
        <v>926</v>
      </c>
      <c r="C8" s="286">
        <v>351</v>
      </c>
      <c r="D8" s="622" t="s">
        <v>417</v>
      </c>
      <c r="I8" s="609" t="str">
        <f>IF(C8="","×","○")</f>
        <v>○</v>
      </c>
      <c r="J8" s="619"/>
      <c r="K8" s="620"/>
      <c r="L8" s="129"/>
      <c r="M8" s="623">
        <v>0</v>
      </c>
      <c r="N8" s="623">
        <v>9400</v>
      </c>
    </row>
    <row r="9" spans="1:14" ht="46.5" customHeight="1">
      <c r="A9" s="624" t="s">
        <v>927</v>
      </c>
      <c r="B9" s="3"/>
      <c r="D9" s="625"/>
      <c r="E9" s="625"/>
      <c r="F9" s="625"/>
      <c r="G9" s="625"/>
      <c r="H9" s="625"/>
      <c r="I9" s="625"/>
      <c r="J9" s="505"/>
      <c r="L9" s="129"/>
    </row>
    <row r="10" spans="1:14" ht="20.25" customHeight="1" thickBot="1">
      <c r="A10" s="626"/>
      <c r="B10" s="627" t="s">
        <v>928</v>
      </c>
      <c r="C10" s="628" t="s">
        <v>929</v>
      </c>
      <c r="D10" s="625"/>
      <c r="E10" s="625"/>
      <c r="F10" s="625"/>
      <c r="L10" s="129"/>
    </row>
    <row r="11" spans="1:14" ht="20.25" customHeight="1" thickBot="1">
      <c r="A11" s="626">
        <v>1</v>
      </c>
      <c r="B11" s="627" t="s">
        <v>930</v>
      </c>
      <c r="C11" s="286">
        <v>320</v>
      </c>
      <c r="D11" s="625"/>
      <c r="E11" s="625"/>
      <c r="F11" s="625"/>
      <c r="I11" s="609" t="str">
        <f>IF(C11="","×","○")</f>
        <v>○</v>
      </c>
      <c r="L11" s="129"/>
      <c r="M11" s="629">
        <v>0</v>
      </c>
      <c r="N11" s="630">
        <v>10000</v>
      </c>
    </row>
    <row r="12" spans="1:14" s="609" customFormat="1" ht="20.25" customHeight="1" thickBot="1">
      <c r="A12" s="626">
        <v>2</v>
      </c>
      <c r="B12" s="627" t="s">
        <v>931</v>
      </c>
      <c r="C12" s="286">
        <v>31</v>
      </c>
      <c r="D12" s="625"/>
      <c r="E12" s="625"/>
      <c r="F12" s="625"/>
      <c r="I12" s="609" t="str">
        <f>IF(C12="","×","○")</f>
        <v>○</v>
      </c>
      <c r="K12" s="631"/>
      <c r="L12" s="129"/>
      <c r="M12" s="623">
        <v>0</v>
      </c>
      <c r="N12" s="632">
        <v>2000</v>
      </c>
    </row>
    <row r="13" spans="1:14" s="609" customFormat="1" ht="20.25" customHeight="1" thickBot="1">
      <c r="A13" s="626">
        <v>3</v>
      </c>
      <c r="B13" s="627" t="s">
        <v>932</v>
      </c>
      <c r="C13" s="286">
        <v>0</v>
      </c>
      <c r="D13" s="625"/>
      <c r="E13" s="625"/>
      <c r="F13" s="625"/>
      <c r="I13" s="609" t="str">
        <f>IF(C13="","×","○")</f>
        <v>○</v>
      </c>
      <c r="J13" s="633"/>
      <c r="K13" s="634"/>
      <c r="L13" s="129"/>
      <c r="M13" s="623">
        <v>0</v>
      </c>
      <c r="N13" s="632">
        <v>1500</v>
      </c>
    </row>
    <row r="14" spans="1:14" s="609" customFormat="1" ht="20.25" customHeight="1">
      <c r="A14" s="635"/>
      <c r="B14" s="636" t="s">
        <v>933</v>
      </c>
      <c r="C14" s="637">
        <f>SUM(C11:C13)</f>
        <v>351</v>
      </c>
      <c r="D14" s="625"/>
      <c r="E14" s="625"/>
      <c r="F14" s="625"/>
      <c r="J14" s="633"/>
      <c r="K14" s="634"/>
      <c r="L14" s="129"/>
    </row>
    <row r="15" spans="1:14" s="609" customFormat="1" ht="20.100000000000001" customHeight="1">
      <c r="A15" s="1096" t="s">
        <v>1600</v>
      </c>
      <c r="B15" s="8"/>
      <c r="C15" s="8"/>
      <c r="D15" s="613"/>
      <c r="E15" s="613"/>
      <c r="F15" s="613"/>
      <c r="G15" s="613"/>
      <c r="H15" s="613"/>
      <c r="I15" s="613"/>
      <c r="J15" s="633"/>
      <c r="K15" s="634"/>
      <c r="L15" s="130"/>
    </row>
    <row r="16" spans="1:14" s="609" customFormat="1" ht="46.5" customHeight="1">
      <c r="A16" s="1567" t="s">
        <v>934</v>
      </c>
      <c r="B16" s="1567"/>
      <c r="C16" s="1567"/>
      <c r="D16" s="1567"/>
      <c r="E16" s="1567"/>
      <c r="F16" s="1567"/>
      <c r="G16" s="1567"/>
      <c r="H16" s="822"/>
      <c r="I16" s="638"/>
      <c r="J16" s="633"/>
      <c r="K16" s="634"/>
      <c r="L16" s="130"/>
    </row>
    <row r="17" spans="1:14">
      <c r="J17" s="633" t="s">
        <v>935</v>
      </c>
      <c r="K17" s="634"/>
      <c r="L17" s="130"/>
    </row>
    <row r="18" spans="1:14" s="609" customFormat="1" ht="20.25" customHeight="1" thickBot="1">
      <c r="A18" s="639"/>
      <c r="B18" s="640" t="s">
        <v>936</v>
      </c>
      <c r="C18" s="641" t="s">
        <v>937</v>
      </c>
      <c r="D18" s="1562" t="s">
        <v>936</v>
      </c>
      <c r="E18" s="1563"/>
      <c r="F18" s="641" t="s">
        <v>937</v>
      </c>
      <c r="J18" s="633"/>
      <c r="K18" s="634"/>
      <c r="L18" s="130"/>
    </row>
    <row r="19" spans="1:14" s="609" customFormat="1" ht="21" customHeight="1" thickBot="1">
      <c r="A19" s="642"/>
      <c r="B19" s="643" t="s">
        <v>938</v>
      </c>
      <c r="C19" s="286">
        <v>30</v>
      </c>
      <c r="D19" s="643" t="s">
        <v>939</v>
      </c>
      <c r="E19" s="643"/>
      <c r="F19" s="286">
        <v>0</v>
      </c>
      <c r="I19" s="609" t="str">
        <f t="shared" ref="I19:I25" si="0">IF(C19="","×","○")</f>
        <v>○</v>
      </c>
      <c r="J19" s="609" t="str">
        <f>IF(F19="","×","○")</f>
        <v>○</v>
      </c>
      <c r="K19" s="634"/>
      <c r="L19" s="130"/>
      <c r="M19" s="623">
        <v>0</v>
      </c>
      <c r="N19" s="632">
        <v>3000</v>
      </c>
    </row>
    <row r="20" spans="1:14" s="609" customFormat="1" ht="20.25" customHeight="1" thickBot="1">
      <c r="A20" s="642"/>
      <c r="B20" s="643" t="s">
        <v>940</v>
      </c>
      <c r="C20" s="286">
        <v>30</v>
      </c>
      <c r="D20" s="643" t="s">
        <v>941</v>
      </c>
      <c r="E20" s="643"/>
      <c r="F20" s="286">
        <v>5</v>
      </c>
      <c r="I20" s="609" t="str">
        <f t="shared" si="0"/>
        <v>○</v>
      </c>
      <c r="J20" s="609" t="str">
        <f t="shared" ref="J20:J33" si="1">IF(F20="","×","○")</f>
        <v>○</v>
      </c>
      <c r="K20" s="634"/>
      <c r="L20" s="130"/>
      <c r="M20" s="623">
        <v>0</v>
      </c>
      <c r="N20" s="632">
        <v>3000</v>
      </c>
    </row>
    <row r="21" spans="1:14" s="609" customFormat="1" ht="20.25" customHeight="1" thickBot="1">
      <c r="A21" s="642"/>
      <c r="B21" s="643" t="s">
        <v>942</v>
      </c>
      <c r="C21" s="286">
        <v>100</v>
      </c>
      <c r="D21" s="1560" t="s">
        <v>943</v>
      </c>
      <c r="E21" s="1561"/>
      <c r="F21" s="286">
        <v>3</v>
      </c>
      <c r="I21" s="609" t="str">
        <f t="shared" si="0"/>
        <v>○</v>
      </c>
      <c r="J21" s="609" t="str">
        <f t="shared" si="1"/>
        <v>○</v>
      </c>
      <c r="K21" s="634"/>
      <c r="L21" s="130"/>
      <c r="M21" s="623">
        <v>0</v>
      </c>
      <c r="N21" s="632">
        <v>3000</v>
      </c>
    </row>
    <row r="22" spans="1:14" s="609" customFormat="1" ht="20.25" customHeight="1" thickBot="1">
      <c r="A22" s="642"/>
      <c r="B22" s="1097" t="s">
        <v>1601</v>
      </c>
      <c r="C22" s="286">
        <v>0</v>
      </c>
      <c r="D22" s="1560" t="s">
        <v>944</v>
      </c>
      <c r="E22" s="1561"/>
      <c r="F22" s="286">
        <v>0</v>
      </c>
      <c r="I22" s="609" t="str">
        <f t="shared" si="0"/>
        <v>○</v>
      </c>
      <c r="J22" s="609" t="str">
        <f t="shared" si="1"/>
        <v>○</v>
      </c>
      <c r="K22" s="634"/>
      <c r="L22" s="130"/>
      <c r="M22" s="623">
        <v>0</v>
      </c>
      <c r="N22" s="632">
        <v>3000</v>
      </c>
    </row>
    <row r="23" spans="1:14" s="609" customFormat="1" ht="20.25" customHeight="1" thickBot="1">
      <c r="A23" s="642"/>
      <c r="B23" s="644" t="s">
        <v>945</v>
      </c>
      <c r="C23" s="286">
        <v>100</v>
      </c>
      <c r="D23" s="645" t="s">
        <v>946</v>
      </c>
      <c r="E23" s="646"/>
      <c r="F23" s="286">
        <v>18</v>
      </c>
      <c r="I23" s="609" t="str">
        <f t="shared" si="0"/>
        <v>○</v>
      </c>
      <c r="J23" s="609" t="str">
        <f t="shared" si="1"/>
        <v>○</v>
      </c>
      <c r="K23" s="634"/>
      <c r="L23" s="131"/>
      <c r="M23" s="623">
        <v>0</v>
      </c>
      <c r="N23" s="632">
        <v>3000</v>
      </c>
    </row>
    <row r="24" spans="1:14" s="609" customFormat="1" ht="20.25" customHeight="1" thickBot="1">
      <c r="A24" s="642"/>
      <c r="B24" s="644" t="s">
        <v>947</v>
      </c>
      <c r="C24" s="286">
        <v>0</v>
      </c>
      <c r="D24" s="645" t="s">
        <v>948</v>
      </c>
      <c r="E24" s="646"/>
      <c r="F24" s="286">
        <v>0</v>
      </c>
      <c r="I24" s="609" t="str">
        <f t="shared" si="0"/>
        <v>○</v>
      </c>
      <c r="J24" s="609" t="str">
        <f t="shared" si="1"/>
        <v>○</v>
      </c>
      <c r="K24" s="634"/>
      <c r="L24" s="130"/>
      <c r="M24" s="623">
        <v>0</v>
      </c>
      <c r="N24" s="632">
        <v>3000</v>
      </c>
    </row>
    <row r="25" spans="1:14" s="609" customFormat="1" ht="24" customHeight="1" thickBot="1">
      <c r="A25" s="642"/>
      <c r="B25" s="644" t="s">
        <v>949</v>
      </c>
      <c r="C25" s="286">
        <v>0</v>
      </c>
      <c r="D25" s="645" t="s">
        <v>950</v>
      </c>
      <c r="E25" s="643"/>
      <c r="F25" s="286">
        <v>0</v>
      </c>
      <c r="I25" s="609" t="str">
        <f t="shared" si="0"/>
        <v>○</v>
      </c>
      <c r="J25" s="609" t="str">
        <f t="shared" si="1"/>
        <v>○</v>
      </c>
      <c r="K25" s="634"/>
      <c r="L25" s="130"/>
      <c r="M25" s="623">
        <v>0</v>
      </c>
      <c r="N25" s="632">
        <v>3000</v>
      </c>
    </row>
    <row r="26" spans="1:14" s="609" customFormat="1" ht="24" customHeight="1" thickBot="1">
      <c r="A26" s="642"/>
      <c r="B26" s="643" t="s">
        <v>951</v>
      </c>
      <c r="C26" s="286">
        <v>1</v>
      </c>
      <c r="D26" s="645" t="s">
        <v>952</v>
      </c>
      <c r="E26" s="643"/>
      <c r="F26" s="286">
        <v>0</v>
      </c>
      <c r="I26" s="609" t="str">
        <f t="shared" ref="I26:I36" si="2">IF(C26="","×","○")</f>
        <v>○</v>
      </c>
      <c r="J26" s="609" t="str">
        <f t="shared" si="1"/>
        <v>○</v>
      </c>
      <c r="K26" s="634"/>
      <c r="L26" s="130"/>
      <c r="M26" s="623">
        <v>0</v>
      </c>
      <c r="N26" s="632">
        <v>3000</v>
      </c>
    </row>
    <row r="27" spans="1:14" s="609" customFormat="1" ht="24" customHeight="1" thickBot="1">
      <c r="A27" s="642"/>
      <c r="B27" s="643" t="s">
        <v>953</v>
      </c>
      <c r="C27" s="286">
        <v>0</v>
      </c>
      <c r="D27" s="645" t="s">
        <v>954</v>
      </c>
      <c r="E27" s="643"/>
      <c r="F27" s="286">
        <v>0</v>
      </c>
      <c r="I27" s="609" t="str">
        <f t="shared" si="2"/>
        <v>○</v>
      </c>
      <c r="J27" s="609" t="str">
        <f t="shared" si="1"/>
        <v>○</v>
      </c>
      <c r="K27" s="634"/>
      <c r="L27" s="130"/>
      <c r="M27" s="623">
        <v>0</v>
      </c>
      <c r="N27" s="632">
        <v>3000</v>
      </c>
    </row>
    <row r="28" spans="1:14" s="609" customFormat="1" ht="24" customHeight="1" thickBot="1">
      <c r="A28" s="642"/>
      <c r="B28" s="643" t="s">
        <v>955</v>
      </c>
      <c r="C28" s="286">
        <v>0</v>
      </c>
      <c r="D28" s="645" t="s">
        <v>956</v>
      </c>
      <c r="E28" s="643"/>
      <c r="F28" s="286">
        <v>15</v>
      </c>
      <c r="I28" s="609" t="str">
        <f t="shared" si="2"/>
        <v>○</v>
      </c>
      <c r="J28" s="609" t="str">
        <f t="shared" si="1"/>
        <v>○</v>
      </c>
      <c r="K28" s="634"/>
      <c r="L28" s="130"/>
      <c r="M28" s="623">
        <v>0</v>
      </c>
      <c r="N28" s="632">
        <v>3000</v>
      </c>
    </row>
    <row r="29" spans="1:14" s="609" customFormat="1" ht="24" customHeight="1" thickBot="1">
      <c r="A29" s="642"/>
      <c r="B29" s="643" t="s">
        <v>957</v>
      </c>
      <c r="C29" s="286">
        <v>5</v>
      </c>
      <c r="D29" s="645" t="s">
        <v>958</v>
      </c>
      <c r="E29" s="643"/>
      <c r="F29" s="286">
        <v>10</v>
      </c>
      <c r="I29" s="609" t="str">
        <f t="shared" si="2"/>
        <v>○</v>
      </c>
      <c r="J29" s="609" t="str">
        <f t="shared" si="1"/>
        <v>○</v>
      </c>
      <c r="K29" s="634"/>
      <c r="L29" s="130"/>
      <c r="M29" s="623">
        <v>0</v>
      </c>
      <c r="N29" s="632">
        <v>3000</v>
      </c>
    </row>
    <row r="30" spans="1:14" s="609" customFormat="1" ht="24" customHeight="1" thickBot="1">
      <c r="A30" s="642"/>
      <c r="B30" s="643" t="s">
        <v>959</v>
      </c>
      <c r="C30" s="286">
        <v>0</v>
      </c>
      <c r="D30" s="645" t="s">
        <v>960</v>
      </c>
      <c r="E30" s="643"/>
      <c r="F30" s="286">
        <v>3</v>
      </c>
      <c r="I30" s="609" t="str">
        <f t="shared" si="2"/>
        <v>○</v>
      </c>
      <c r="J30" s="609" t="str">
        <f t="shared" si="1"/>
        <v>○</v>
      </c>
      <c r="K30" s="634"/>
      <c r="L30" s="130"/>
      <c r="M30" s="623">
        <v>0</v>
      </c>
      <c r="N30" s="632">
        <v>3000</v>
      </c>
    </row>
    <row r="31" spans="1:14" s="609" customFormat="1" ht="24" customHeight="1" thickBot="1">
      <c r="A31" s="642"/>
      <c r="B31" s="643" t="s">
        <v>961</v>
      </c>
      <c r="C31" s="286">
        <v>0</v>
      </c>
      <c r="D31" s="645" t="s">
        <v>962</v>
      </c>
      <c r="E31" s="643"/>
      <c r="F31" s="286">
        <v>1</v>
      </c>
      <c r="I31" s="609" t="str">
        <f t="shared" si="2"/>
        <v>○</v>
      </c>
      <c r="J31" s="609" t="str">
        <f t="shared" si="1"/>
        <v>○</v>
      </c>
      <c r="K31" s="634"/>
      <c r="L31" s="130"/>
      <c r="M31" s="623">
        <v>0</v>
      </c>
      <c r="N31" s="632">
        <v>3000</v>
      </c>
    </row>
    <row r="32" spans="1:14" s="609" customFormat="1" ht="24" customHeight="1" thickBot="1">
      <c r="A32" s="642"/>
      <c r="B32" s="643" t="s">
        <v>963</v>
      </c>
      <c r="C32" s="286">
        <v>0</v>
      </c>
      <c r="D32" s="645" t="s">
        <v>964</v>
      </c>
      <c r="E32" s="643"/>
      <c r="F32" s="286">
        <v>0</v>
      </c>
      <c r="I32" s="609" t="str">
        <f t="shared" si="2"/>
        <v>○</v>
      </c>
      <c r="J32" s="609" t="str">
        <f t="shared" si="1"/>
        <v>○</v>
      </c>
      <c r="K32" s="631"/>
      <c r="L32" s="130"/>
      <c r="M32" s="623">
        <v>0</v>
      </c>
      <c r="N32" s="632">
        <v>3000</v>
      </c>
    </row>
    <row r="33" spans="1:14" s="609" customFormat="1" ht="24" customHeight="1" thickBot="1">
      <c r="A33" s="642"/>
      <c r="B33" s="643" t="s">
        <v>965</v>
      </c>
      <c r="C33" s="286">
        <v>0</v>
      </c>
      <c r="D33" s="645" t="s">
        <v>966</v>
      </c>
      <c r="E33" s="643"/>
      <c r="F33" s="286">
        <v>0</v>
      </c>
      <c r="I33" s="609" t="str">
        <f t="shared" si="2"/>
        <v>○</v>
      </c>
      <c r="J33" s="609" t="str">
        <f t="shared" si="1"/>
        <v>○</v>
      </c>
      <c r="K33" s="631"/>
      <c r="L33" s="130"/>
      <c r="M33" s="623">
        <v>0</v>
      </c>
      <c r="N33" s="632">
        <v>3000</v>
      </c>
    </row>
    <row r="34" spans="1:14" s="609" customFormat="1" ht="24" customHeight="1" thickBot="1">
      <c r="A34" s="642"/>
      <c r="B34" s="643" t="s">
        <v>967</v>
      </c>
      <c r="C34" s="286">
        <v>0</v>
      </c>
      <c r="D34" s="1558"/>
      <c r="E34" s="1559"/>
      <c r="F34" s="286"/>
      <c r="I34" s="609" t="str">
        <f t="shared" si="2"/>
        <v>○</v>
      </c>
      <c r="K34" s="631"/>
      <c r="L34" s="130"/>
      <c r="M34" s="623">
        <v>0</v>
      </c>
      <c r="N34" s="632">
        <v>3000</v>
      </c>
    </row>
    <row r="35" spans="1:14" s="609" customFormat="1" ht="24" customHeight="1" thickBot="1">
      <c r="A35" s="642"/>
      <c r="B35" s="643" t="s">
        <v>968</v>
      </c>
      <c r="C35" s="286">
        <v>20</v>
      </c>
      <c r="D35" s="1558"/>
      <c r="E35" s="1559"/>
      <c r="F35" s="286"/>
      <c r="I35" s="609" t="str">
        <f t="shared" si="2"/>
        <v>○</v>
      </c>
      <c r="K35" s="631"/>
      <c r="L35" s="130"/>
      <c r="M35" s="623">
        <v>0</v>
      </c>
      <c r="N35" s="632">
        <v>3000</v>
      </c>
    </row>
    <row r="36" spans="1:14" s="625" customFormat="1" ht="24" customHeight="1" thickBot="1">
      <c r="A36" s="642"/>
      <c r="B36" s="643" t="s">
        <v>969</v>
      </c>
      <c r="C36" s="286">
        <v>10</v>
      </c>
      <c r="D36" s="1558"/>
      <c r="E36" s="1559"/>
      <c r="F36" s="286"/>
      <c r="I36" s="609" t="str">
        <f t="shared" si="2"/>
        <v>○</v>
      </c>
      <c r="J36" s="609"/>
      <c r="K36" s="647"/>
      <c r="L36" s="130"/>
      <c r="M36" s="623">
        <v>0</v>
      </c>
      <c r="N36" s="632">
        <v>3000</v>
      </c>
    </row>
    <row r="37" spans="1:14" ht="20.25" customHeight="1">
      <c r="A37" s="613"/>
      <c r="B37" s="648"/>
      <c r="C37" s="649"/>
      <c r="D37" s="613"/>
      <c r="E37" s="613"/>
      <c r="F37" s="613"/>
      <c r="G37" s="613"/>
      <c r="H37" s="613"/>
      <c r="I37" s="613"/>
      <c r="L37" s="132"/>
    </row>
    <row r="38" spans="1:14">
      <c r="J38" s="633" t="s">
        <v>970</v>
      </c>
      <c r="K38" s="634"/>
    </row>
    <row r="39" spans="1:14">
      <c r="J39" s="633" t="s">
        <v>971</v>
      </c>
      <c r="K39" s="634"/>
    </row>
    <row r="40" spans="1:14">
      <c r="J40" s="633" t="s">
        <v>972</v>
      </c>
      <c r="K40" s="634"/>
    </row>
    <row r="41" spans="1:14">
      <c r="J41" s="633" t="s">
        <v>973</v>
      </c>
      <c r="K41" s="634"/>
    </row>
    <row r="42" spans="1:14">
      <c r="J42" s="633" t="s">
        <v>974</v>
      </c>
      <c r="K42" s="634"/>
    </row>
    <row r="43" spans="1:14">
      <c r="J43" s="633" t="s">
        <v>975</v>
      </c>
      <c r="K43" s="634"/>
    </row>
    <row r="44" spans="1:14">
      <c r="J44" s="633" t="s">
        <v>935</v>
      </c>
      <c r="K44" s="634"/>
    </row>
    <row r="45" spans="1:14">
      <c r="J45" s="633" t="s">
        <v>976</v>
      </c>
      <c r="K45" s="634"/>
    </row>
    <row r="46" spans="1:14">
      <c r="J46" s="633" t="s">
        <v>977</v>
      </c>
      <c r="K46" s="634"/>
    </row>
    <row r="47" spans="1:14">
      <c r="J47" s="633" t="s">
        <v>978</v>
      </c>
      <c r="K47" s="634"/>
    </row>
    <row r="48" spans="1:14">
      <c r="J48" s="633" t="s">
        <v>979</v>
      </c>
      <c r="K48" s="634"/>
    </row>
    <row r="49" spans="10:11">
      <c r="J49" s="633" t="s">
        <v>980</v>
      </c>
      <c r="K49" s="634"/>
    </row>
    <row r="50" spans="10:11">
      <c r="J50" s="633" t="s">
        <v>981</v>
      </c>
      <c r="K50" s="634"/>
    </row>
    <row r="51" spans="10:11">
      <c r="J51" s="633" t="s">
        <v>982</v>
      </c>
      <c r="K51" s="634"/>
    </row>
    <row r="52" spans="10:11">
      <c r="J52" s="633" t="s">
        <v>983</v>
      </c>
      <c r="K52" s="634"/>
    </row>
    <row r="53" spans="10:11">
      <c r="J53" s="633" t="s">
        <v>984</v>
      </c>
      <c r="K53" s="634"/>
    </row>
    <row r="54" spans="10:11">
      <c r="J54" s="633" t="s">
        <v>985</v>
      </c>
      <c r="K54" s="634"/>
    </row>
    <row r="55" spans="10:11">
      <c r="J55" s="633" t="s">
        <v>986</v>
      </c>
      <c r="K55" s="634"/>
    </row>
    <row r="56" spans="10:11">
      <c r="J56" s="633" t="s">
        <v>987</v>
      </c>
      <c r="K56" s="634"/>
    </row>
    <row r="57" spans="10:11">
      <c r="J57" s="633" t="s">
        <v>988</v>
      </c>
      <c r="K57" s="634"/>
    </row>
    <row r="58" spans="10:11">
      <c r="J58" s="633" t="s">
        <v>989</v>
      </c>
      <c r="K58" s="634"/>
    </row>
    <row r="59" spans="10:11">
      <c r="J59" s="633" t="s">
        <v>990</v>
      </c>
      <c r="K59" s="634"/>
    </row>
    <row r="60" spans="10:11">
      <c r="J60" s="633" t="s">
        <v>991</v>
      </c>
      <c r="K60" s="634"/>
    </row>
    <row r="61" spans="10:11">
      <c r="J61" s="633" t="s">
        <v>992</v>
      </c>
      <c r="K61" s="634"/>
    </row>
    <row r="62" spans="10:11">
      <c r="J62" s="633" t="s">
        <v>993</v>
      </c>
      <c r="K62" s="634"/>
    </row>
    <row r="63" spans="10:11">
      <c r="J63" s="633" t="s">
        <v>994</v>
      </c>
      <c r="K63" s="634"/>
    </row>
    <row r="64" spans="10:11">
      <c r="J64" s="633" t="s">
        <v>995</v>
      </c>
      <c r="K64" s="634"/>
    </row>
  </sheetData>
  <sheetProtection selectLockedCells="1"/>
  <protectedRanges>
    <protectedRange sqref="C8 C11:C13 C19:C36 F19:F36" name="範囲3"/>
    <protectedRange sqref="C8 C11:C13 C19:C36 F19:F36" name="範囲2"/>
  </protectedRanges>
  <mergeCells count="14">
    <mergeCell ref="J2:J4"/>
    <mergeCell ref="A1:G1"/>
    <mergeCell ref="A6:G6"/>
    <mergeCell ref="A16:G16"/>
    <mergeCell ref="E4:G4"/>
    <mergeCell ref="A2:F2"/>
    <mergeCell ref="A7:G7"/>
    <mergeCell ref="D5:F5"/>
    <mergeCell ref="D35:E35"/>
    <mergeCell ref="D36:E36"/>
    <mergeCell ref="D22:E22"/>
    <mergeCell ref="D21:E21"/>
    <mergeCell ref="D18:E18"/>
    <mergeCell ref="D34:E34"/>
  </mergeCells>
  <phoneticPr fontId="11"/>
  <dataValidations count="5">
    <dataValidation allowBlank="1" showInputMessage="1" showErrorMessage="1" prompt="表紙シートの病院名を反映" sqref="E4:I4" xr:uid="{00000000-0002-0000-1100-000000000000}"/>
    <dataValidation type="list" allowBlank="1" showInputMessage="1" showErrorMessage="1" prompt="表紙に反映されます" sqref="I2" xr:uid="{00000000-0002-0000-1100-000001000000}">
      <formula1>"入力済,未入力"</formula1>
    </dataValidation>
    <dataValidation allowBlank="1" showInputMessage="1" showErrorMessage="1" prompt="自動計算" sqref="C14" xr:uid="{00000000-0002-0000-1100-000002000000}"/>
    <dataValidation type="whole" errorStyle="warning" allowBlank="1" showInputMessage="1" showErrorMessage="1" errorTitle="入力値を要確認！" error="想定を超えた数値が入力されています。ご確認ください。" prompt="整数で入力" sqref="C8 C11:C13 C19:C36 F26:F27" xr:uid="{00000000-0002-0000-1100-000003000000}">
      <formula1>M8</formula1>
      <formula2>N8</formula2>
    </dataValidation>
    <dataValidation type="whole" errorStyle="warning" allowBlank="1" showInputMessage="1" showErrorMessage="1" errorTitle="入力値を要確認！" error="想定を超えた数値が入力されています。ご確認ください。" prompt="整数で入力" sqref="F19:F25 F28:F36" xr:uid="{00000000-0002-0000-1100-000004000000}">
      <formula1>M19</formula1>
      <formula2>N19</formula2>
    </dataValidation>
  </dataValidations>
  <printOptions horizontalCentered="1"/>
  <pageMargins left="0.39370078740157483" right="0.39370078740157483" top="0.59055118110236227" bottom="0.59055118110236227" header="0.35433070866141736" footer="0.27559055118110237"/>
  <pageSetup paperSize="9" scale="71" orientation="portrait" cellComments="asDisplayed" r:id="rId1"/>
  <headerFooter>
    <oddFooter>&amp;C&amp;P/&amp;N&amp;R&amp;A</oddFooter>
  </headerFooter>
  <rowBreaks count="1" manualBreakCount="1">
    <brk id="23" max="7" man="1"/>
  </rowBreaks>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200-000000000000}">
  <sheetPr codeName="Sheet14">
    <tabColor theme="0"/>
    <pageSetUpPr fitToPage="1"/>
  </sheetPr>
  <dimension ref="A1:AL18"/>
  <sheetViews>
    <sheetView view="pageBreakPreview" zoomScaleNormal="100" zoomScaleSheetLayoutView="100" workbookViewId="0">
      <selection activeCell="Q11" sqref="Q11:W11"/>
    </sheetView>
  </sheetViews>
  <sheetFormatPr defaultColWidth="9" defaultRowHeight="13.5"/>
  <cols>
    <col min="1" max="1" width="3.625" style="435" customWidth="1"/>
    <col min="2" max="2" width="35.625" style="435" customWidth="1"/>
    <col min="3" max="4" width="10.625" style="435" customWidth="1"/>
    <col min="5" max="13" width="2.625" style="435" customWidth="1"/>
    <col min="14" max="14" width="1.625" style="435" customWidth="1"/>
    <col min="15" max="22" width="2.625" style="435" customWidth="1"/>
    <col min="23" max="23" width="10.625" style="435" customWidth="1"/>
    <col min="24" max="24" width="2.625" style="506" customWidth="1"/>
    <col min="25" max="25" width="6" style="506" hidden="1" customWidth="1"/>
    <col min="26" max="26" width="2.25" style="410" customWidth="1"/>
    <col min="27" max="27" width="82.75" style="650" bestFit="1" customWidth="1"/>
    <col min="28" max="28" width="10.875" style="435" customWidth="1"/>
    <col min="29" max="29" width="20.125" style="435" customWidth="1"/>
    <col min="30" max="32" width="9" style="435"/>
    <col min="33" max="33" width="8.875" style="435" customWidth="1"/>
    <col min="34" max="16384" width="9" style="435"/>
  </cols>
  <sheetData>
    <row r="1" spans="1:38" s="651" customFormat="1" ht="22.5" customHeight="1" thickBot="1">
      <c r="A1" s="1573" t="s">
        <v>996</v>
      </c>
      <c r="B1" s="1573"/>
      <c r="C1" s="1573"/>
      <c r="D1" s="1573"/>
      <c r="E1" s="1573"/>
      <c r="F1" s="1573"/>
      <c r="G1" s="1573"/>
      <c r="H1" s="1573"/>
      <c r="I1" s="1573"/>
      <c r="J1" s="1573"/>
      <c r="K1" s="1573"/>
      <c r="L1" s="1573"/>
      <c r="M1" s="1573"/>
      <c r="N1" s="1573"/>
      <c r="O1" s="1573"/>
      <c r="P1" s="1573"/>
      <c r="Q1" s="1573"/>
      <c r="R1" s="1573"/>
      <c r="S1" s="1573"/>
      <c r="T1" s="1573"/>
      <c r="U1" s="1573"/>
      <c r="V1" s="1573"/>
      <c r="W1" s="1573"/>
      <c r="Z1" s="81"/>
      <c r="AA1" s="610"/>
      <c r="AB1" s="652"/>
      <c r="AC1" s="653"/>
      <c r="AD1" s="654"/>
      <c r="AE1" s="654"/>
      <c r="AF1" s="654"/>
      <c r="AG1" s="654"/>
      <c r="AH1" s="654"/>
      <c r="AI1" s="654"/>
      <c r="AJ1" s="654"/>
      <c r="AK1" s="654"/>
    </row>
    <row r="2" spans="1:38" s="651" customFormat="1" ht="24.95" customHeight="1" thickTop="1" thickBot="1">
      <c r="A2" s="1276" t="s">
        <v>832</v>
      </c>
      <c r="B2" s="1276"/>
      <c r="C2" s="1276"/>
      <c r="D2" s="1276"/>
      <c r="E2" s="1276"/>
      <c r="F2" s="1276"/>
      <c r="G2" s="1276"/>
      <c r="H2" s="1276"/>
      <c r="I2" s="1276"/>
      <c r="J2" s="1276"/>
      <c r="K2" s="1276"/>
      <c r="L2" s="1276"/>
      <c r="M2" s="1276"/>
      <c r="N2" s="1276"/>
      <c r="O2" s="1276"/>
      <c r="P2" s="1276"/>
      <c r="Q2" s="1276"/>
      <c r="R2" s="1276"/>
      <c r="S2" s="1276"/>
      <c r="T2" s="1276"/>
      <c r="U2" s="1276"/>
      <c r="V2" s="1295"/>
      <c r="W2" s="386" t="str">
        <f>IF(COUNTIF(Y6:Y17,"×")&gt;=1,"未入力あり","入力済")</f>
        <v>入力済</v>
      </c>
      <c r="X2" s="655"/>
      <c r="Y2" s="655"/>
      <c r="Z2" s="81"/>
      <c r="AA2" s="656"/>
      <c r="AB2" s="652"/>
      <c r="AC2" s="653"/>
      <c r="AD2" s="654"/>
      <c r="AE2" s="654"/>
      <c r="AF2" s="654"/>
      <c r="AG2" s="654"/>
      <c r="AH2" s="654"/>
      <c r="AI2" s="654"/>
      <c r="AJ2" s="654"/>
      <c r="AK2" s="654"/>
    </row>
    <row r="3" spans="1:38" s="651" customFormat="1" ht="5.0999999999999996" customHeight="1" thickTop="1">
      <c r="B3" s="657" t="s">
        <v>430</v>
      </c>
      <c r="C3" s="657"/>
      <c r="D3" s="657"/>
      <c r="E3" s="657"/>
      <c r="F3" s="657"/>
      <c r="G3" s="657"/>
      <c r="H3" s="657"/>
      <c r="I3" s="657"/>
      <c r="J3" s="657"/>
      <c r="K3" s="657"/>
      <c r="L3" s="657"/>
      <c r="M3" s="657"/>
      <c r="N3" s="657"/>
      <c r="O3" s="657"/>
      <c r="P3" s="657"/>
      <c r="Q3" s="657"/>
      <c r="R3" s="657"/>
      <c r="S3" s="657"/>
      <c r="T3" s="657"/>
      <c r="U3" s="657"/>
      <c r="V3" s="657"/>
      <c r="W3" s="657"/>
      <c r="X3" s="609"/>
      <c r="Y3" s="609"/>
      <c r="Z3" s="51"/>
      <c r="AA3" s="656"/>
      <c r="AB3" s="657"/>
      <c r="AF3" s="1581"/>
      <c r="AG3" s="1581"/>
      <c r="AH3" s="1581"/>
      <c r="AI3" s="1581"/>
      <c r="AJ3" s="1581"/>
      <c r="AK3" s="1581"/>
      <c r="AL3" s="1581"/>
    </row>
    <row r="4" spans="1:38" ht="20.25" customHeight="1">
      <c r="D4" s="452" t="s">
        <v>725</v>
      </c>
      <c r="E4" s="1277" t="str">
        <f>表紙!E2</f>
        <v>医療法人徳洲会　岸和田徳洲会病院</v>
      </c>
      <c r="F4" s="1582"/>
      <c r="G4" s="1582"/>
      <c r="H4" s="1582"/>
      <c r="I4" s="1582"/>
      <c r="J4" s="1582"/>
      <c r="K4" s="1582"/>
      <c r="L4" s="1582"/>
      <c r="M4" s="1582"/>
      <c r="N4" s="1582"/>
      <c r="O4" s="1582"/>
      <c r="P4" s="1582"/>
      <c r="Q4" s="1582"/>
      <c r="R4" s="1582"/>
      <c r="S4" s="1582"/>
      <c r="T4" s="1582"/>
      <c r="U4" s="1582"/>
      <c r="V4" s="1582"/>
      <c r="W4" s="1278"/>
      <c r="X4" s="609"/>
      <c r="Y4" s="609"/>
      <c r="Z4" s="81"/>
    </row>
    <row r="5" spans="1:38" ht="20.25" customHeight="1" thickBot="1">
      <c r="D5" s="1098" t="s">
        <v>878</v>
      </c>
      <c r="E5" s="49" t="str">
        <f>別紙1未充足要件!E5</f>
        <v>令和７年９月１日時点</v>
      </c>
      <c r="F5" s="49"/>
      <c r="G5" s="49"/>
      <c r="H5" s="49"/>
      <c r="I5" s="49"/>
      <c r="J5" s="49"/>
      <c r="K5" s="49"/>
      <c r="L5" s="49"/>
      <c r="M5" s="573"/>
      <c r="N5" s="573"/>
      <c r="O5" s="573"/>
      <c r="P5" s="573"/>
      <c r="Q5" s="573"/>
      <c r="R5" s="573"/>
      <c r="S5" s="573"/>
      <c r="T5" s="573"/>
      <c r="U5" s="573"/>
      <c r="V5" s="573"/>
      <c r="W5" s="573"/>
      <c r="X5" s="619"/>
      <c r="Y5" s="619"/>
      <c r="Z5" s="413"/>
      <c r="AA5" s="137" t="s">
        <v>204</v>
      </c>
      <c r="AB5" s="659"/>
      <c r="AC5" s="659"/>
    </row>
    <row r="6" spans="1:38" ht="30" customHeight="1" thickBot="1">
      <c r="A6" s="508">
        <v>1</v>
      </c>
      <c r="B6" s="660" t="s">
        <v>997</v>
      </c>
      <c r="C6" s="1457" t="s">
        <v>1861</v>
      </c>
      <c r="D6" s="1458"/>
      <c r="E6" s="1458"/>
      <c r="F6" s="1458"/>
      <c r="G6" s="1458"/>
      <c r="H6" s="1458"/>
      <c r="I6" s="1458"/>
      <c r="J6" s="1458"/>
      <c r="K6" s="1458"/>
      <c r="L6" s="1458"/>
      <c r="M6" s="1458"/>
      <c r="N6" s="1458"/>
      <c r="O6" s="1458"/>
      <c r="P6" s="1458"/>
      <c r="Q6" s="1458"/>
      <c r="R6" s="1458"/>
      <c r="S6" s="1458"/>
      <c r="T6" s="1458"/>
      <c r="U6" s="1458"/>
      <c r="V6" s="1458"/>
      <c r="W6" s="1459"/>
      <c r="X6" s="619"/>
      <c r="Y6" s="619" t="str">
        <f>IF(C6="","×","○")</f>
        <v>○</v>
      </c>
      <c r="Z6" s="661"/>
      <c r="AA6" s="123"/>
      <c r="AB6" s="662"/>
    </row>
    <row r="7" spans="1:38" ht="25.5" customHeight="1" thickBot="1">
      <c r="A7" s="508">
        <v>2</v>
      </c>
      <c r="B7" s="1583" t="s">
        <v>998</v>
      </c>
      <c r="C7" s="1584"/>
      <c r="D7" s="1574" t="s">
        <v>1806</v>
      </c>
      <c r="E7" s="1575"/>
      <c r="F7" s="1575"/>
      <c r="G7" s="1575"/>
      <c r="H7" s="1575"/>
      <c r="I7" s="1575"/>
      <c r="J7" s="1575"/>
      <c r="K7" s="1575"/>
      <c r="L7" s="1575"/>
      <c r="M7" s="1576"/>
      <c r="N7" s="1379" t="s">
        <v>848</v>
      </c>
      <c r="O7" s="1379"/>
      <c r="P7" s="1379"/>
      <c r="Q7" s="1369" t="s">
        <v>1862</v>
      </c>
      <c r="R7" s="1370"/>
      <c r="S7" s="1370"/>
      <c r="T7" s="1370"/>
      <c r="U7" s="1370"/>
      <c r="V7" s="1370"/>
      <c r="W7" s="1371"/>
      <c r="X7" s="609"/>
      <c r="Y7" s="619" t="str">
        <f>IF(D7="","×","○")</f>
        <v>○</v>
      </c>
      <c r="AA7" s="123"/>
      <c r="AB7" s="662"/>
    </row>
    <row r="8" spans="1:38" ht="25.5" customHeight="1" thickBot="1">
      <c r="A8" s="1553">
        <v>3</v>
      </c>
      <c r="B8" s="663" t="s">
        <v>999</v>
      </c>
      <c r="C8" s="36" t="s">
        <v>1859</v>
      </c>
      <c r="D8" s="664"/>
      <c r="E8" s="665"/>
      <c r="F8" s="665"/>
      <c r="G8" s="665"/>
      <c r="H8" s="665"/>
      <c r="I8" s="665"/>
      <c r="J8" s="665"/>
      <c r="K8" s="665"/>
      <c r="L8" s="665"/>
      <c r="M8" s="665"/>
      <c r="N8" s="665"/>
      <c r="O8" s="665"/>
      <c r="P8" s="665"/>
      <c r="Q8" s="665"/>
      <c r="R8" s="665"/>
      <c r="S8" s="665"/>
      <c r="T8" s="665"/>
      <c r="U8" s="665"/>
      <c r="V8" s="665"/>
      <c r="W8" s="666"/>
      <c r="X8" s="609"/>
      <c r="Y8" s="619" t="str">
        <f>IF(C8="","×","○")</f>
        <v>○</v>
      </c>
      <c r="Z8" s="661"/>
      <c r="AA8" s="133"/>
      <c r="AB8" s="461"/>
    </row>
    <row r="9" spans="1:38" ht="25.5" customHeight="1" thickBot="1">
      <c r="A9" s="1553"/>
      <c r="B9" s="667" t="s">
        <v>1000</v>
      </c>
      <c r="C9" s="36" t="s">
        <v>875</v>
      </c>
      <c r="D9" s="668"/>
      <c r="W9" s="519"/>
      <c r="X9" s="609"/>
      <c r="Y9" s="619" t="str">
        <f>IF(AND(C8="実施",C9=""),"×","○")</f>
        <v>○</v>
      </c>
      <c r="AA9" s="133"/>
      <c r="AB9" s="461"/>
    </row>
    <row r="10" spans="1:38" ht="25.5" customHeight="1" thickBot="1">
      <c r="A10" s="1553">
        <v>4</v>
      </c>
      <c r="B10" s="669" t="s">
        <v>1001</v>
      </c>
      <c r="C10" s="36" t="s">
        <v>1859</v>
      </c>
      <c r="D10" s="670"/>
      <c r="E10" s="671"/>
      <c r="F10" s="671"/>
      <c r="G10" s="671"/>
      <c r="H10" s="671"/>
      <c r="I10" s="671"/>
      <c r="J10" s="671"/>
      <c r="K10" s="671"/>
      <c r="L10" s="671"/>
      <c r="M10" s="671"/>
      <c r="N10" s="671"/>
      <c r="O10" s="671"/>
      <c r="P10" s="671"/>
      <c r="Q10" s="671"/>
      <c r="R10" s="671"/>
      <c r="S10" s="671"/>
      <c r="T10" s="671"/>
      <c r="U10" s="671"/>
      <c r="V10" s="671"/>
      <c r="W10" s="672"/>
      <c r="X10" s="609"/>
      <c r="Y10" s="619" t="str">
        <f>IF(C10="","×","○")</f>
        <v>○</v>
      </c>
      <c r="Z10" s="661"/>
      <c r="AA10" s="133"/>
      <c r="AB10" s="461"/>
    </row>
    <row r="11" spans="1:38" ht="25.5" customHeight="1" thickBot="1">
      <c r="A11" s="1553"/>
      <c r="B11" s="1577" t="s">
        <v>1002</v>
      </c>
      <c r="C11" s="1578"/>
      <c r="D11" s="1574" t="s">
        <v>1806</v>
      </c>
      <c r="E11" s="1575"/>
      <c r="F11" s="1575"/>
      <c r="G11" s="1575"/>
      <c r="H11" s="1575"/>
      <c r="I11" s="1575"/>
      <c r="J11" s="1575"/>
      <c r="K11" s="1575"/>
      <c r="L11" s="1575"/>
      <c r="M11" s="1576"/>
      <c r="N11" s="1356" t="s">
        <v>848</v>
      </c>
      <c r="O11" s="1357"/>
      <c r="P11" s="1358"/>
      <c r="Q11" s="1369" t="s">
        <v>1862</v>
      </c>
      <c r="R11" s="1370"/>
      <c r="S11" s="1370"/>
      <c r="T11" s="1370"/>
      <c r="U11" s="1370"/>
      <c r="V11" s="1370"/>
      <c r="W11" s="1371"/>
      <c r="Y11" s="619" t="str">
        <f>IF(AND(C10="実施",D11=""),"×","○")</f>
        <v>○</v>
      </c>
      <c r="AA11" s="133"/>
      <c r="AB11" s="662"/>
    </row>
    <row r="12" spans="1:38" ht="25.5" customHeight="1" thickBot="1">
      <c r="A12" s="1553"/>
      <c r="B12" s="667" t="s">
        <v>1003</v>
      </c>
      <c r="C12" s="36" t="s">
        <v>875</v>
      </c>
      <c r="F12" s="673"/>
      <c r="H12" s="673"/>
      <c r="I12" s="673"/>
      <c r="K12" s="673"/>
      <c r="M12" s="673"/>
      <c r="N12" s="673"/>
      <c r="P12" s="673"/>
      <c r="R12" s="673"/>
      <c r="S12" s="673"/>
      <c r="U12" s="673"/>
      <c r="W12" s="674"/>
      <c r="X12" s="609"/>
      <c r="Y12" s="619" t="str">
        <f>IF(AND(C10="実施",C12=""),"×","○")</f>
        <v>○</v>
      </c>
      <c r="AA12" s="133"/>
      <c r="AB12" s="662"/>
    </row>
    <row r="13" spans="1:38" ht="25.5" customHeight="1" thickBot="1">
      <c r="A13" s="1553"/>
      <c r="B13" s="675" t="s">
        <v>1004</v>
      </c>
      <c r="C13" s="36" t="s">
        <v>1860</v>
      </c>
      <c r="D13" s="676"/>
      <c r="E13" s="677"/>
      <c r="F13" s="677"/>
      <c r="G13" s="677"/>
      <c r="H13" s="677"/>
      <c r="I13" s="677"/>
      <c r="J13" s="677"/>
      <c r="K13" s="677"/>
      <c r="L13" s="677"/>
      <c r="M13" s="677"/>
      <c r="N13" s="677"/>
      <c r="O13" s="677"/>
      <c r="P13" s="677"/>
      <c r="Q13" s="677"/>
      <c r="R13" s="677"/>
      <c r="S13" s="677"/>
      <c r="T13" s="677"/>
      <c r="U13" s="677"/>
      <c r="V13" s="677"/>
      <c r="W13" s="678"/>
      <c r="Y13" s="619" t="str">
        <f>IF(C13="","×","○")</f>
        <v>○</v>
      </c>
      <c r="AA13" s="133"/>
      <c r="AB13" s="662"/>
    </row>
    <row r="14" spans="1:38" ht="25.5" customHeight="1" thickBot="1">
      <c r="A14" s="1553"/>
      <c r="B14" s="1577" t="s">
        <v>1005</v>
      </c>
      <c r="C14" s="1578"/>
      <c r="D14" s="1574"/>
      <c r="E14" s="1575"/>
      <c r="F14" s="1575"/>
      <c r="G14" s="1575"/>
      <c r="H14" s="1575"/>
      <c r="I14" s="1575"/>
      <c r="J14" s="1575"/>
      <c r="K14" s="1575"/>
      <c r="L14" s="1575"/>
      <c r="M14" s="1575"/>
      <c r="N14" s="1575"/>
      <c r="O14" s="1575"/>
      <c r="P14" s="1575"/>
      <c r="Q14" s="1575"/>
      <c r="R14" s="1575"/>
      <c r="S14" s="1575"/>
      <c r="T14" s="1575"/>
      <c r="U14" s="1575"/>
      <c r="V14" s="1575"/>
      <c r="W14" s="1576"/>
      <c r="Y14" s="619" t="str">
        <f>IF(AND(C13="実施",D14=""),"×","○")</f>
        <v>○</v>
      </c>
      <c r="AA14" s="133"/>
      <c r="AB14" s="461"/>
    </row>
    <row r="15" spans="1:38" ht="25.5" customHeight="1" thickBot="1">
      <c r="A15" s="1553"/>
      <c r="B15" s="679" t="s">
        <v>1006</v>
      </c>
      <c r="C15" s="36" t="s">
        <v>1860</v>
      </c>
      <c r="D15" s="680"/>
      <c r="E15" s="680"/>
      <c r="F15" s="680"/>
      <c r="G15" s="680"/>
      <c r="H15" s="680"/>
      <c r="I15" s="680"/>
      <c r="J15" s="680"/>
      <c r="K15" s="680"/>
      <c r="L15" s="680"/>
      <c r="M15" s="680"/>
      <c r="N15" s="680"/>
      <c r="O15" s="680"/>
      <c r="P15" s="680"/>
      <c r="Q15" s="680"/>
      <c r="R15" s="680"/>
      <c r="S15" s="680"/>
      <c r="T15" s="680"/>
      <c r="U15" s="680"/>
      <c r="V15" s="680"/>
      <c r="W15" s="681"/>
      <c r="Y15" s="619" t="str">
        <f>IF(C15="","×","○")</f>
        <v>○</v>
      </c>
      <c r="Z15" s="661"/>
      <c r="AA15" s="133"/>
      <c r="AB15" s="461"/>
    </row>
    <row r="16" spans="1:38" ht="25.5" customHeight="1" thickBot="1">
      <c r="A16" s="1553"/>
      <c r="B16" s="1579" t="s">
        <v>1007</v>
      </c>
      <c r="C16" s="1580"/>
      <c r="D16" s="1457"/>
      <c r="E16" s="1458"/>
      <c r="F16" s="1458"/>
      <c r="G16" s="1458"/>
      <c r="H16" s="1458"/>
      <c r="I16" s="1458"/>
      <c r="J16" s="1458"/>
      <c r="K16" s="1458"/>
      <c r="L16" s="1458"/>
      <c r="M16" s="1458"/>
      <c r="N16" s="1458"/>
      <c r="O16" s="1458"/>
      <c r="P16" s="1458"/>
      <c r="Q16" s="1458"/>
      <c r="R16" s="1458"/>
      <c r="S16" s="1458"/>
      <c r="T16" s="1458"/>
      <c r="U16" s="1458"/>
      <c r="V16" s="1458"/>
      <c r="W16" s="1459"/>
      <c r="Y16" s="619" t="str">
        <f>IF(AND(C15="実施",D16=""),"×","○")</f>
        <v>○</v>
      </c>
      <c r="AA16" s="133"/>
      <c r="AB16" s="662"/>
    </row>
    <row r="17" spans="1:28" ht="25.5" customHeight="1" thickBot="1">
      <c r="A17" s="1553"/>
      <c r="B17" s="682" t="s">
        <v>1008</v>
      </c>
      <c r="C17" s="36" t="s">
        <v>1860</v>
      </c>
      <c r="D17" s="680"/>
      <c r="E17" s="680"/>
      <c r="F17" s="680"/>
      <c r="G17" s="680"/>
      <c r="H17" s="680"/>
      <c r="I17" s="680"/>
      <c r="J17" s="680"/>
      <c r="K17" s="680"/>
      <c r="L17" s="680"/>
      <c r="M17" s="680"/>
      <c r="N17" s="680"/>
      <c r="O17" s="680"/>
      <c r="P17" s="680"/>
      <c r="Q17" s="680"/>
      <c r="R17" s="680"/>
      <c r="S17" s="680"/>
      <c r="T17" s="680"/>
      <c r="U17" s="680"/>
      <c r="V17" s="680"/>
      <c r="W17" s="680"/>
      <c r="Y17" s="619" t="str">
        <f>IF(C17="","×","○")</f>
        <v>○</v>
      </c>
      <c r="Z17" s="661"/>
      <c r="AA17" s="133"/>
      <c r="AB17" s="461"/>
    </row>
    <row r="18" spans="1:28" ht="25.5" customHeight="1">
      <c r="AA18" s="132"/>
      <c r="AB18" s="662"/>
    </row>
  </sheetData>
  <sheetProtection selectLockedCells="1"/>
  <mergeCells count="19">
    <mergeCell ref="AF3:AL3"/>
    <mergeCell ref="E4:W4"/>
    <mergeCell ref="C6:W6"/>
    <mergeCell ref="N7:P7"/>
    <mergeCell ref="B7:C7"/>
    <mergeCell ref="A1:W1"/>
    <mergeCell ref="A2:V2"/>
    <mergeCell ref="D7:M7"/>
    <mergeCell ref="D11:M11"/>
    <mergeCell ref="N11:P11"/>
    <mergeCell ref="B11:C11"/>
    <mergeCell ref="A8:A9"/>
    <mergeCell ref="A10:A17"/>
    <mergeCell ref="D14:W14"/>
    <mergeCell ref="D16:W16"/>
    <mergeCell ref="B14:C14"/>
    <mergeCell ref="B16:C16"/>
    <mergeCell ref="Q7:W7"/>
    <mergeCell ref="Q11:W11"/>
  </mergeCells>
  <phoneticPr fontId="11"/>
  <conditionalFormatting sqref="Z3">
    <cfRule type="cellIs" dxfId="6" priority="2" stopIfTrue="1" operator="equal">
      <formula>"未入力あり"</formula>
    </cfRule>
  </conditionalFormatting>
  <conditionalFormatting sqref="Z5:Z1048576">
    <cfRule type="cellIs" dxfId="5" priority="1" stopIfTrue="1" operator="equal">
      <formula>"未入力あり"</formula>
    </cfRule>
  </conditionalFormatting>
  <dataValidations count="6">
    <dataValidation imeMode="disabled" allowBlank="1" showInputMessage="1" showErrorMessage="1" prompt="内線番号を半角で入力" sqref="Q7 Q11" xr:uid="{00000000-0002-0000-1200-000000000000}"/>
    <dataValidation type="custom" imeMode="disabled" allowBlank="1" showInputMessage="1" showErrorMessage="1" error="半角で入力してください" prompt="電話番号はハイフン「-」を含め、半角で入力_x000a_XXX-XXXX-XXXX" sqref="D14:W14 D7:M7 D11:M11" xr:uid="{00000000-0002-0000-1200-000001000000}">
      <formula1>LEN(D7)=LENB(D7)</formula1>
    </dataValidation>
    <dataValidation type="list" allowBlank="1" showInputMessage="1" showErrorMessage="1" sqref="C12 C9" xr:uid="{00000000-0002-0000-1200-000002000000}">
      <formula1>"必要,不要"</formula1>
    </dataValidation>
    <dataValidation type="list" allowBlank="1" showInputMessage="1" showErrorMessage="1" sqref="C8 C15 C10 C13 C17" xr:uid="{00000000-0002-0000-1200-000003000000}">
      <formula1>"実施,未実施"</formula1>
    </dataValidation>
    <dataValidation allowBlank="1" showInputMessage="1" showErrorMessage="1" prompt="表紙シートの病院名を反映" sqref="E4:W4" xr:uid="{00000000-0002-0000-1200-000004000000}"/>
    <dataValidation type="custom" imeMode="disabled" allowBlank="1" showInputMessage="1" showErrorMessage="1" error="半角で入力してください" prompt="半角英数字で入力" sqref="D16:W16" xr:uid="{00000000-0002-0000-1200-000005000000}">
      <formula1>LEN(D16)=LENB(D16)</formula1>
    </dataValidation>
  </dataValidations>
  <printOptions horizontalCentered="1"/>
  <pageMargins left="0.39370078740157483" right="0.39370078740157483" top="0.59055118110236227" bottom="0.59055118110236227" header="0.35433070866141736" footer="0.27559055118110237"/>
  <pageSetup paperSize="9" scale="81" fitToHeight="0" orientation="portrait" cellComments="asDisplayed" r:id="rId1"/>
  <headerFooter>
    <oddFooter>&amp;C&amp;P/&amp;N&amp;R&amp;A</oddFooter>
  </headerFooter>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300-000000000000}">
  <sheetPr codeName="Sheet15">
    <tabColor theme="0"/>
    <pageSetUpPr fitToPage="1"/>
  </sheetPr>
  <dimension ref="A1:O44"/>
  <sheetViews>
    <sheetView showGridLines="0" view="pageBreakPreview" zoomScaleNormal="100" zoomScaleSheetLayoutView="100" workbookViewId="0">
      <selection sqref="A1:I1"/>
    </sheetView>
  </sheetViews>
  <sheetFormatPr defaultColWidth="8.875" defaultRowHeight="20.100000000000001" customHeight="1"/>
  <cols>
    <col min="1" max="1" width="3.625" style="385" customWidth="1"/>
    <col min="2" max="2" width="34" style="385" customWidth="1"/>
    <col min="3" max="3" width="15.125" style="385" customWidth="1"/>
    <col min="4" max="4" width="17.625" style="385" customWidth="1"/>
    <col min="5" max="5" width="10.375" style="385" customWidth="1"/>
    <col min="6" max="6" width="5.625" style="385" customWidth="1"/>
    <col min="7" max="7" width="7.875" style="385" customWidth="1"/>
    <col min="8" max="8" width="20.875" style="385" customWidth="1"/>
    <col min="9" max="9" width="10.625" style="385" customWidth="1"/>
    <col min="10" max="10" width="2.625" style="385" customWidth="1"/>
    <col min="11" max="11" width="6" style="385" hidden="1" customWidth="1"/>
    <col min="12" max="12" width="2.5" style="49" customWidth="1"/>
    <col min="13" max="13" width="82.75" style="291" bestFit="1" customWidth="1"/>
    <col min="14" max="14" width="0" style="385" hidden="1" customWidth="1"/>
    <col min="15" max="15" width="9.125" style="385" hidden="1" customWidth="1"/>
    <col min="16" max="17" width="6.25" style="385" customWidth="1"/>
    <col min="18" max="16384" width="8.875" style="385"/>
  </cols>
  <sheetData>
    <row r="1" spans="1:13" s="683" customFormat="1" ht="20.25" customHeight="1" thickBot="1">
      <c r="A1" s="1274" t="s">
        <v>1009</v>
      </c>
      <c r="B1" s="1274"/>
      <c r="C1" s="1274"/>
      <c r="D1" s="1274"/>
      <c r="E1" s="1274"/>
      <c r="F1" s="1274"/>
      <c r="G1" s="1274"/>
      <c r="H1" s="1274"/>
      <c r="I1" s="1274"/>
      <c r="L1" s="81"/>
      <c r="M1" s="146"/>
    </row>
    <row r="2" spans="1:13" s="683" customFormat="1" ht="24.95" customHeight="1" thickTop="1" thickBot="1">
      <c r="A2" s="1372" t="s">
        <v>877</v>
      </c>
      <c r="B2" s="1372"/>
      <c r="C2" s="1372"/>
      <c r="D2" s="1372"/>
      <c r="E2" s="1372"/>
      <c r="F2" s="1372"/>
      <c r="G2" s="1372"/>
      <c r="H2" s="1373"/>
      <c r="I2" s="386" t="str">
        <f>IF(COUNTIF(K:K,"×")&gt;=1,"未入力あり","入力済")</f>
        <v>入力済</v>
      </c>
      <c r="J2" s="1269"/>
      <c r="K2" s="450"/>
      <c r="L2" s="81"/>
      <c r="M2" s="146"/>
    </row>
    <row r="3" spans="1:13" ht="4.7" customHeight="1" thickTop="1">
      <c r="F3" s="684"/>
      <c r="G3" s="684"/>
      <c r="H3" s="684"/>
      <c r="J3" s="1269"/>
      <c r="K3" s="450"/>
      <c r="L3" s="51"/>
    </row>
    <row r="4" spans="1:13" ht="20.100000000000001" customHeight="1">
      <c r="E4" s="452" t="s">
        <v>725</v>
      </c>
      <c r="F4" s="1608" t="str">
        <f>表紙!E2</f>
        <v>医療法人徳洲会　岸和田徳洲会病院</v>
      </c>
      <c r="G4" s="1609"/>
      <c r="H4" s="1609"/>
      <c r="I4" s="1610"/>
      <c r="J4" s="1269"/>
      <c r="K4" s="450"/>
      <c r="L4" s="81"/>
    </row>
    <row r="5" spans="1:13" ht="20.100000000000001" customHeight="1">
      <c r="E5" s="1094" t="s">
        <v>878</v>
      </c>
      <c r="F5" t="str">
        <f>別紙1未充足要件!E5</f>
        <v>令和７年９月１日時点</v>
      </c>
      <c r="G5"/>
      <c r="H5" s="506"/>
      <c r="I5" s="685"/>
      <c r="J5" s="685"/>
      <c r="K5" s="685"/>
      <c r="M5" s="137" t="s">
        <v>204</v>
      </c>
    </row>
    <row r="6" spans="1:13" ht="72" customHeight="1">
      <c r="A6" s="1585" t="s">
        <v>1010</v>
      </c>
      <c r="B6" s="1585"/>
      <c r="C6" s="1585"/>
      <c r="D6" s="1585"/>
      <c r="E6" s="1585"/>
      <c r="F6" s="1585"/>
      <c r="G6" s="1585"/>
      <c r="H6" s="1585"/>
      <c r="I6" s="1585"/>
      <c r="J6" s="686"/>
      <c r="K6" s="686"/>
      <c r="M6" s="72"/>
    </row>
    <row r="7" spans="1:13" ht="72.75" customHeight="1">
      <c r="A7" s="1592" t="s">
        <v>1705</v>
      </c>
      <c r="B7" s="1592"/>
      <c r="C7" s="1592"/>
      <c r="D7" s="1592"/>
      <c r="E7" s="1592"/>
      <c r="F7" s="1592"/>
      <c r="G7" s="1592"/>
      <c r="H7" s="1593"/>
      <c r="I7" s="686"/>
      <c r="J7" s="686"/>
      <c r="M7" s="72"/>
    </row>
    <row r="8" spans="1:13" ht="42.75" customHeight="1">
      <c r="A8" s="687"/>
      <c r="B8" s="1099" t="s">
        <v>1602</v>
      </c>
      <c r="C8" s="1594" t="s">
        <v>1012</v>
      </c>
      <c r="D8" s="1595"/>
      <c r="E8" s="688" t="s">
        <v>1011</v>
      </c>
      <c r="F8" s="1588" t="s">
        <v>1013</v>
      </c>
      <c r="G8" s="1589"/>
      <c r="H8" s="688" t="s">
        <v>1014</v>
      </c>
      <c r="M8" s="126"/>
    </row>
    <row r="9" spans="1:13" s="692" customFormat="1" ht="15" customHeight="1">
      <c r="A9" s="689" t="s">
        <v>1015</v>
      </c>
      <c r="B9" s="690" t="s">
        <v>1016</v>
      </c>
      <c r="C9" s="1586" t="s">
        <v>1017</v>
      </c>
      <c r="D9" s="1587"/>
      <c r="E9" s="691">
        <v>3</v>
      </c>
      <c r="F9" s="1590">
        <v>2</v>
      </c>
      <c r="G9" s="1591"/>
      <c r="H9" s="691">
        <v>3</v>
      </c>
      <c r="K9" s="385"/>
      <c r="L9" s="693"/>
      <c r="M9" s="72"/>
    </row>
    <row r="10" spans="1:13" s="692" customFormat="1" ht="15" customHeight="1" thickBot="1">
      <c r="A10" s="694" t="s">
        <v>1015</v>
      </c>
      <c r="B10" s="695" t="s">
        <v>1018</v>
      </c>
      <c r="C10" s="1586" t="s">
        <v>1019</v>
      </c>
      <c r="D10" s="1587"/>
      <c r="E10" s="691">
        <v>2</v>
      </c>
      <c r="F10" s="1590">
        <v>2</v>
      </c>
      <c r="G10" s="1591"/>
      <c r="H10" s="691">
        <v>0</v>
      </c>
      <c r="K10" s="385"/>
      <c r="L10" s="693"/>
      <c r="M10" s="72"/>
    </row>
    <row r="11" spans="1:13" ht="22.5" customHeight="1" thickBot="1">
      <c r="A11" s="508">
        <v>1</v>
      </c>
      <c r="B11" s="696" t="s">
        <v>1020</v>
      </c>
      <c r="C11" s="1618" t="s">
        <v>1017</v>
      </c>
      <c r="D11" s="1619"/>
      <c r="E11" s="54">
        <v>0</v>
      </c>
      <c r="F11" s="1616">
        <v>0</v>
      </c>
      <c r="G11" s="1617"/>
      <c r="H11" s="54">
        <v>0</v>
      </c>
      <c r="K11" s="385" t="str">
        <f>IF(AND(E11&lt;&gt;"",F11&lt;&gt;"",H11&lt;&gt;""),"○","×")</f>
        <v>○</v>
      </c>
      <c r="M11" s="72"/>
    </row>
    <row r="12" spans="1:13" ht="22.5" customHeight="1" thickBot="1">
      <c r="A12" s="508">
        <v>2</v>
      </c>
      <c r="B12" s="696" t="s">
        <v>1020</v>
      </c>
      <c r="C12" s="1618" t="s">
        <v>1019</v>
      </c>
      <c r="D12" s="1619"/>
      <c r="E12" s="54">
        <v>2</v>
      </c>
      <c r="F12" s="1616">
        <v>2</v>
      </c>
      <c r="G12" s="1617"/>
      <c r="H12" s="54">
        <v>1</v>
      </c>
      <c r="K12" s="385" t="str">
        <f t="shared" ref="K12:K19" si="0">IF(AND(E12&lt;&gt;"",F12&lt;&gt;"",H12&lt;&gt;""),"○","×")</f>
        <v>○</v>
      </c>
      <c r="M12" s="72"/>
    </row>
    <row r="13" spans="1:13" ht="22.5" customHeight="1" thickBot="1">
      <c r="A13" s="508">
        <v>3</v>
      </c>
      <c r="B13" s="696" t="s">
        <v>1020</v>
      </c>
      <c r="C13" s="1618" t="s">
        <v>1021</v>
      </c>
      <c r="D13" s="1619"/>
      <c r="E13" s="54">
        <v>0</v>
      </c>
      <c r="F13" s="1616">
        <v>0</v>
      </c>
      <c r="G13" s="1617"/>
      <c r="H13" s="54">
        <v>0</v>
      </c>
      <c r="K13" s="385" t="str">
        <f t="shared" si="0"/>
        <v>○</v>
      </c>
      <c r="M13" s="72"/>
    </row>
    <row r="14" spans="1:13" ht="22.5" customHeight="1" thickBot="1">
      <c r="A14" s="508">
        <v>4</v>
      </c>
      <c r="B14" s="696" t="s">
        <v>1022</v>
      </c>
      <c r="C14" s="1618" t="s">
        <v>1017</v>
      </c>
      <c r="D14" s="1619"/>
      <c r="E14" s="54">
        <v>0</v>
      </c>
      <c r="F14" s="1616">
        <v>1</v>
      </c>
      <c r="G14" s="1617"/>
      <c r="H14" s="54">
        <v>0</v>
      </c>
      <c r="K14" s="385" t="str">
        <f t="shared" si="0"/>
        <v>○</v>
      </c>
      <c r="M14" s="72"/>
    </row>
    <row r="15" spans="1:13" ht="22.5" customHeight="1" thickBot="1">
      <c r="A15" s="508">
        <v>5</v>
      </c>
      <c r="B15" s="696" t="s">
        <v>1022</v>
      </c>
      <c r="C15" s="1618" t="s">
        <v>1019</v>
      </c>
      <c r="D15" s="1619"/>
      <c r="E15" s="54">
        <v>0</v>
      </c>
      <c r="F15" s="1616">
        <v>2</v>
      </c>
      <c r="G15" s="1617"/>
      <c r="H15" s="54">
        <v>0</v>
      </c>
      <c r="K15" s="385" t="str">
        <f>IF(AND(E15&lt;&gt;"",F15&lt;&gt;"",H15&lt;&gt;""),"○","×")</f>
        <v>○</v>
      </c>
      <c r="M15" s="72"/>
    </row>
    <row r="16" spans="1:13" ht="22.5" customHeight="1" thickBot="1">
      <c r="A16" s="508">
        <v>6</v>
      </c>
      <c r="B16" s="696" t="s">
        <v>1022</v>
      </c>
      <c r="C16" s="1618" t="s">
        <v>1021</v>
      </c>
      <c r="D16" s="1619"/>
      <c r="E16" s="54">
        <v>0</v>
      </c>
      <c r="F16" s="1616">
        <v>3</v>
      </c>
      <c r="G16" s="1617"/>
      <c r="H16" s="54">
        <v>0</v>
      </c>
      <c r="K16" s="385" t="str">
        <f t="shared" si="0"/>
        <v>○</v>
      </c>
      <c r="M16" s="72"/>
    </row>
    <row r="17" spans="1:13" ht="22.5" customHeight="1" thickBot="1">
      <c r="A17" s="508">
        <v>7</v>
      </c>
      <c r="B17" s="696" t="s">
        <v>1023</v>
      </c>
      <c r="C17" s="1618" t="s">
        <v>1017</v>
      </c>
      <c r="D17" s="1619"/>
      <c r="E17" s="54">
        <v>0</v>
      </c>
      <c r="F17" s="1616">
        <v>4</v>
      </c>
      <c r="G17" s="1617"/>
      <c r="H17" s="54">
        <v>0</v>
      </c>
      <c r="K17" s="385" t="str">
        <f t="shared" si="0"/>
        <v>○</v>
      </c>
      <c r="M17" s="72"/>
    </row>
    <row r="18" spans="1:13" ht="22.5" customHeight="1" thickBot="1">
      <c r="A18" s="508">
        <v>8</v>
      </c>
      <c r="B18" s="697" t="s">
        <v>1023</v>
      </c>
      <c r="C18" s="1618" t="s">
        <v>1019</v>
      </c>
      <c r="D18" s="1619"/>
      <c r="E18" s="54">
        <v>2</v>
      </c>
      <c r="F18" s="1616">
        <v>2</v>
      </c>
      <c r="G18" s="1617"/>
      <c r="H18" s="54">
        <v>0</v>
      </c>
      <c r="K18" s="385" t="str">
        <f t="shared" si="0"/>
        <v>○</v>
      </c>
      <c r="M18" s="72"/>
    </row>
    <row r="19" spans="1:13" ht="22.5" customHeight="1" thickBot="1">
      <c r="A19" s="508">
        <v>9</v>
      </c>
      <c r="B19" s="697" t="s">
        <v>1023</v>
      </c>
      <c r="C19" s="1614" t="s">
        <v>1021</v>
      </c>
      <c r="D19" s="1615"/>
      <c r="E19" s="54">
        <v>0</v>
      </c>
      <c r="F19" s="1616">
        <v>0</v>
      </c>
      <c r="G19" s="1617"/>
      <c r="H19" s="54">
        <v>0</v>
      </c>
      <c r="K19" s="385" t="str">
        <f t="shared" si="0"/>
        <v>○</v>
      </c>
      <c r="M19" s="72"/>
    </row>
    <row r="20" spans="1:13" ht="22.5" customHeight="1" thickBot="1">
      <c r="A20" s="508">
        <v>10</v>
      </c>
      <c r="B20" s="100"/>
      <c r="C20" s="1612"/>
      <c r="D20" s="1613"/>
      <c r="E20" s="54"/>
      <c r="F20" s="1616"/>
      <c r="G20" s="1617"/>
      <c r="H20" s="54"/>
      <c r="M20" s="72"/>
    </row>
    <row r="21" spans="1:13" ht="22.5" customHeight="1" thickBot="1">
      <c r="A21" s="508">
        <v>11</v>
      </c>
      <c r="B21" s="100"/>
      <c r="C21" s="1612"/>
      <c r="D21" s="1613"/>
      <c r="E21" s="54"/>
      <c r="F21" s="1616"/>
      <c r="G21" s="1617"/>
      <c r="H21" s="54"/>
      <c r="M21" s="72"/>
    </row>
    <row r="22" spans="1:13" ht="22.5" customHeight="1" thickBot="1">
      <c r="A22" s="508">
        <v>12</v>
      </c>
      <c r="B22" s="100"/>
      <c r="C22" s="1612"/>
      <c r="D22" s="1613"/>
      <c r="E22" s="54"/>
      <c r="F22" s="1616"/>
      <c r="G22" s="1617"/>
      <c r="H22" s="54"/>
      <c r="M22" s="72"/>
    </row>
    <row r="23" spans="1:13" ht="22.5" customHeight="1" thickBot="1">
      <c r="A23" s="508">
        <v>13</v>
      </c>
      <c r="B23" s="100"/>
      <c r="C23" s="1612"/>
      <c r="D23" s="1613"/>
      <c r="E23" s="54"/>
      <c r="F23" s="1616"/>
      <c r="G23" s="1617"/>
      <c r="H23" s="54"/>
      <c r="M23" s="72"/>
    </row>
    <row r="24" spans="1:13" ht="22.5" customHeight="1" thickBot="1">
      <c r="A24" s="508">
        <v>14</v>
      </c>
      <c r="B24" s="100"/>
      <c r="C24" s="1612"/>
      <c r="D24" s="1613"/>
      <c r="E24" s="54"/>
      <c r="F24" s="1616"/>
      <c r="G24" s="1617"/>
      <c r="H24" s="54"/>
      <c r="M24" s="72"/>
    </row>
    <row r="25" spans="1:13" ht="22.5" customHeight="1" thickBot="1">
      <c r="A25" s="508">
        <v>15</v>
      </c>
      <c r="B25" s="100"/>
      <c r="C25" s="1612"/>
      <c r="D25" s="1613"/>
      <c r="E25" s="54"/>
      <c r="F25" s="1616"/>
      <c r="G25" s="1617"/>
      <c r="H25" s="54"/>
      <c r="M25" s="72"/>
    </row>
    <row r="26" spans="1:13" ht="22.5" customHeight="1" thickBot="1">
      <c r="A26" s="508">
        <v>16</v>
      </c>
      <c r="B26" s="100"/>
      <c r="C26" s="1612"/>
      <c r="D26" s="1613"/>
      <c r="E26" s="54"/>
      <c r="F26" s="1616"/>
      <c r="G26" s="1617"/>
      <c r="H26" s="54"/>
      <c r="M26" s="72"/>
    </row>
    <row r="27" spans="1:13" ht="22.5" customHeight="1" thickBot="1">
      <c r="A27" s="508">
        <v>17</v>
      </c>
      <c r="B27" s="100"/>
      <c r="C27" s="1612"/>
      <c r="D27" s="1613"/>
      <c r="E27" s="54"/>
      <c r="F27" s="1616"/>
      <c r="G27" s="1617"/>
      <c r="H27" s="54"/>
      <c r="M27" s="72"/>
    </row>
    <row r="28" spans="1:13" ht="22.5" customHeight="1" thickBot="1">
      <c r="A28" s="508">
        <v>18</v>
      </c>
      <c r="B28" s="100"/>
      <c r="C28" s="1612"/>
      <c r="D28" s="1613"/>
      <c r="E28" s="54"/>
      <c r="F28" s="1616"/>
      <c r="G28" s="1617"/>
      <c r="H28" s="54"/>
      <c r="M28" s="72"/>
    </row>
    <row r="29" spans="1:13" ht="22.5" customHeight="1" thickBot="1">
      <c r="A29" s="508">
        <v>19</v>
      </c>
      <c r="B29" s="100"/>
      <c r="C29" s="1612"/>
      <c r="D29" s="1613"/>
      <c r="E29" s="54"/>
      <c r="F29" s="1616"/>
      <c r="G29" s="1617"/>
      <c r="H29" s="54"/>
      <c r="M29" s="72"/>
    </row>
    <row r="30" spans="1:13" ht="22.5" customHeight="1" thickBot="1">
      <c r="A30" s="508">
        <v>20</v>
      </c>
      <c r="B30" s="100"/>
      <c r="C30" s="1612"/>
      <c r="D30" s="1613"/>
      <c r="E30" s="54"/>
      <c r="F30" s="1616"/>
      <c r="G30" s="1617"/>
      <c r="H30" s="54"/>
      <c r="M30" s="123"/>
    </row>
    <row r="31" spans="1:13" ht="33" customHeight="1">
      <c r="A31" s="1611" t="s">
        <v>1024</v>
      </c>
      <c r="B31" s="1611"/>
      <c r="C31" s="1611"/>
      <c r="D31" s="1611"/>
      <c r="E31" s="1611"/>
      <c r="F31" s="1611"/>
      <c r="G31" s="1611"/>
      <c r="H31" s="1611"/>
      <c r="I31" s="1611"/>
      <c r="J31" s="698"/>
      <c r="L31" s="404" t="s">
        <v>1025</v>
      </c>
      <c r="M31" s="72"/>
    </row>
    <row r="32" spans="1:13" ht="18" customHeight="1">
      <c r="A32" s="699" t="s">
        <v>1026</v>
      </c>
      <c r="B32" s="700"/>
      <c r="C32" s="700"/>
      <c r="D32" s="700"/>
      <c r="E32" s="700"/>
      <c r="F32" s="700"/>
      <c r="G32" s="700"/>
      <c r="H32" s="700"/>
      <c r="I32" s="700"/>
      <c r="J32" s="698"/>
      <c r="L32" s="404"/>
      <c r="M32" s="72"/>
    </row>
    <row r="33" spans="1:13" ht="18" customHeight="1">
      <c r="A33" s="699" t="s">
        <v>1027</v>
      </c>
      <c r="B33" s="700"/>
      <c r="C33" s="700"/>
      <c r="D33" s="700"/>
      <c r="E33" s="700"/>
      <c r="F33" s="700"/>
      <c r="G33" s="700"/>
      <c r="H33" s="700"/>
      <c r="I33" s="700"/>
      <c r="L33" s="404"/>
      <c r="M33" s="72"/>
    </row>
    <row r="34" spans="1:13" ht="20.100000000000001" customHeight="1" thickBot="1">
      <c r="A34" s="1596" t="s">
        <v>1028</v>
      </c>
      <c r="B34" s="1597"/>
      <c r="C34" s="1597"/>
      <c r="D34" s="1597"/>
      <c r="E34" s="1597"/>
      <c r="F34" s="1597"/>
      <c r="G34" s="1597"/>
      <c r="H34" s="1598"/>
      <c r="M34" s="72"/>
    </row>
    <row r="35" spans="1:13" ht="20.100000000000001" customHeight="1">
      <c r="A35" s="1599" t="s">
        <v>1842</v>
      </c>
      <c r="B35" s="1600"/>
      <c r="C35" s="1600"/>
      <c r="D35" s="1600"/>
      <c r="E35" s="1600"/>
      <c r="F35" s="1600"/>
      <c r="G35" s="1600"/>
      <c r="H35" s="1601"/>
      <c r="K35" s="385" t="str">
        <f>IF(A35="","×","○")</f>
        <v>○</v>
      </c>
      <c r="M35" s="72"/>
    </row>
    <row r="36" spans="1:13" ht="20.100000000000001" customHeight="1">
      <c r="A36" s="1602"/>
      <c r="B36" s="1603"/>
      <c r="C36" s="1603"/>
      <c r="D36" s="1603"/>
      <c r="E36" s="1603"/>
      <c r="F36" s="1603"/>
      <c r="G36" s="1603"/>
      <c r="H36" s="1604"/>
      <c r="M36" s="72"/>
    </row>
    <row r="37" spans="1:13" ht="20.100000000000001" customHeight="1">
      <c r="A37" s="1602"/>
      <c r="B37" s="1603"/>
      <c r="C37" s="1603"/>
      <c r="D37" s="1603"/>
      <c r="E37" s="1603"/>
      <c r="F37" s="1603"/>
      <c r="G37" s="1603"/>
      <c r="H37" s="1604"/>
      <c r="M37" s="72"/>
    </row>
    <row r="38" spans="1:13" ht="20.100000000000001" customHeight="1" thickBot="1">
      <c r="A38" s="1605"/>
      <c r="B38" s="1606"/>
      <c r="C38" s="1606"/>
      <c r="D38" s="1606"/>
      <c r="E38" s="1606"/>
      <c r="F38" s="1606"/>
      <c r="G38" s="1606"/>
      <c r="H38" s="1607"/>
      <c r="M38" s="72"/>
    </row>
    <row r="39" spans="1:13" ht="24" customHeight="1">
      <c r="A39" s="1611" t="s">
        <v>1029</v>
      </c>
      <c r="B39" s="1611"/>
      <c r="C39" s="1611"/>
      <c r="D39" s="1611"/>
      <c r="E39" s="1611"/>
      <c r="F39" s="1611"/>
      <c r="G39" s="1611"/>
      <c r="H39" s="1611"/>
      <c r="I39" s="1611"/>
      <c r="J39" s="698"/>
      <c r="L39" s="404" t="s">
        <v>1025</v>
      </c>
      <c r="M39" s="72"/>
    </row>
    <row r="40" spans="1:13" ht="20.100000000000001" customHeight="1" thickBot="1">
      <c r="A40" s="1596" t="s">
        <v>1030</v>
      </c>
      <c r="B40" s="1597"/>
      <c r="C40" s="1597"/>
      <c r="D40" s="1597"/>
      <c r="E40" s="1597"/>
      <c r="F40" s="1597"/>
      <c r="G40" s="1597"/>
      <c r="H40" s="1598"/>
      <c r="M40" s="72"/>
    </row>
    <row r="41" spans="1:13" ht="20.100000000000001" customHeight="1">
      <c r="A41" s="1599" t="s">
        <v>1843</v>
      </c>
      <c r="B41" s="1600"/>
      <c r="C41" s="1600"/>
      <c r="D41" s="1600"/>
      <c r="E41" s="1600"/>
      <c r="F41" s="1600"/>
      <c r="G41" s="1600"/>
      <c r="H41" s="1601"/>
      <c r="K41" s="385" t="str">
        <f>IF(A41="","×","○")</f>
        <v>○</v>
      </c>
      <c r="M41" s="72"/>
    </row>
    <row r="42" spans="1:13" ht="20.100000000000001" customHeight="1">
      <c r="A42" s="1602"/>
      <c r="B42" s="1603"/>
      <c r="C42" s="1603"/>
      <c r="D42" s="1603"/>
      <c r="E42" s="1603"/>
      <c r="F42" s="1603"/>
      <c r="G42" s="1603"/>
      <c r="H42" s="1604"/>
      <c r="M42" s="72"/>
    </row>
    <row r="43" spans="1:13" ht="20.100000000000001" customHeight="1">
      <c r="A43" s="1602"/>
      <c r="B43" s="1603"/>
      <c r="C43" s="1603"/>
      <c r="D43" s="1603"/>
      <c r="E43" s="1603"/>
      <c r="F43" s="1603"/>
      <c r="G43" s="1603"/>
      <c r="H43" s="1604"/>
      <c r="M43" s="72"/>
    </row>
    <row r="44" spans="1:13" ht="20.100000000000001" customHeight="1" thickBot="1">
      <c r="A44" s="1605"/>
      <c r="B44" s="1606"/>
      <c r="C44" s="1606"/>
      <c r="D44" s="1606"/>
      <c r="E44" s="1606"/>
      <c r="F44" s="1606"/>
      <c r="G44" s="1606"/>
      <c r="H44" s="1607"/>
      <c r="M44" s="111"/>
    </row>
  </sheetData>
  <sheetProtection selectLockedCells="1"/>
  <mergeCells count="58">
    <mergeCell ref="F22:G22"/>
    <mergeCell ref="F23:G23"/>
    <mergeCell ref="F14:G14"/>
    <mergeCell ref="F15:G15"/>
    <mergeCell ref="F16:G16"/>
    <mergeCell ref="F17:G17"/>
    <mergeCell ref="F18:G18"/>
    <mergeCell ref="F19:G19"/>
    <mergeCell ref="F20:G20"/>
    <mergeCell ref="F21:G21"/>
    <mergeCell ref="C21:D21"/>
    <mergeCell ref="C22:D22"/>
    <mergeCell ref="C23:D23"/>
    <mergeCell ref="C14:D14"/>
    <mergeCell ref="C18:D18"/>
    <mergeCell ref="C17:D17"/>
    <mergeCell ref="C16:D16"/>
    <mergeCell ref="C15:D15"/>
    <mergeCell ref="C13:D13"/>
    <mergeCell ref="F11:G11"/>
    <mergeCell ref="F12:G12"/>
    <mergeCell ref="F13:G13"/>
    <mergeCell ref="C20:D20"/>
    <mergeCell ref="C12:D12"/>
    <mergeCell ref="C11:D11"/>
    <mergeCell ref="F26:G26"/>
    <mergeCell ref="F29:G29"/>
    <mergeCell ref="F30:G30"/>
    <mergeCell ref="C28:D28"/>
    <mergeCell ref="F28:G28"/>
    <mergeCell ref="C27:D27"/>
    <mergeCell ref="F27:G27"/>
    <mergeCell ref="C29:D29"/>
    <mergeCell ref="A40:H40"/>
    <mergeCell ref="A41:H44"/>
    <mergeCell ref="J2:J4"/>
    <mergeCell ref="A2:H2"/>
    <mergeCell ref="F4:I4"/>
    <mergeCell ref="A35:H38"/>
    <mergeCell ref="A39:I39"/>
    <mergeCell ref="C24:D24"/>
    <mergeCell ref="C25:D25"/>
    <mergeCell ref="A31:I31"/>
    <mergeCell ref="A34:H34"/>
    <mergeCell ref="C19:D19"/>
    <mergeCell ref="C26:D26"/>
    <mergeCell ref="C30:D30"/>
    <mergeCell ref="F24:G24"/>
    <mergeCell ref="F25:G25"/>
    <mergeCell ref="A1:I1"/>
    <mergeCell ref="A6:I6"/>
    <mergeCell ref="C10:D10"/>
    <mergeCell ref="F8:G8"/>
    <mergeCell ref="F9:G9"/>
    <mergeCell ref="F10:G10"/>
    <mergeCell ref="A7:H7"/>
    <mergeCell ref="C9:D9"/>
    <mergeCell ref="C8:D8"/>
  </mergeCells>
  <phoneticPr fontId="11"/>
  <conditionalFormatting sqref="L3">
    <cfRule type="cellIs" dxfId="4" priority="1" stopIfTrue="1" operator="equal">
      <formula>"未入力あり"</formula>
    </cfRule>
  </conditionalFormatting>
  <dataValidations xWindow="605" yWindow="635" count="5">
    <dataValidation allowBlank="1" showInputMessage="1" showErrorMessage="1" prompt="表紙シートの病院名を反映" sqref="F4:I4" xr:uid="{00000000-0002-0000-1300-000000000000}"/>
    <dataValidation type="list" allowBlank="1" showInputMessage="1" showErrorMessage="1" sqref="B11:B19" xr:uid="{00000000-0002-0000-1300-000001000000}">
      <formula1>"社会福祉士,精神保健福祉士,看護師,保健師,薬剤師,医師,管理栄養士,栄養士,臨床検査技師,医療心理に携わる者,事務員,その他"</formula1>
    </dataValidation>
    <dataValidation type="whole" operator="greaterThanOrEqual" allowBlank="1" showInputMessage="1" showErrorMessage="1" prompt="整数で入力" sqref="E11:F30 H11:H30" xr:uid="{00000000-0002-0000-1300-000002000000}">
      <formula1>0</formula1>
    </dataValidation>
    <dataValidation type="list" allowBlank="1" showInputMessage="1" showErrorMessage="1" sqref="C9:D10 C20:D30" xr:uid="{00000000-0002-0000-1300-000003000000}">
      <formula1>"専従,専任,その他"</formula1>
    </dataValidation>
    <dataValidation type="list" allowBlank="1" showInputMessage="1" showErrorMessage="1" sqref="B20:B30" xr:uid="{00000000-0002-0000-1300-000004000000}">
      <formula1>"保健師,薬剤師,医師,管理栄養士,栄養士,臨床検査技師,医療心理に携わる者,事務員,ピアサポーター,社会保険労務士"</formula1>
    </dataValidation>
  </dataValidations>
  <printOptions horizontalCentered="1"/>
  <pageMargins left="0.39370078740157483" right="0.39370078740157483" top="0.59055118110236227" bottom="0.59055118110236227" header="0.35433070866141736" footer="0.27559055118110237"/>
  <pageSetup paperSize="9" scale="75" fitToHeight="0" orientation="portrait" cellComments="asDisplayed" r:id="rId1"/>
  <headerFooter>
    <oddFooter>&amp;C&amp;P/&amp;N&amp;R&amp;A</oddFooter>
  </headerFooter>
  <rowBreaks count="1" manualBreakCount="1">
    <brk id="30" max="9" man="1"/>
  </rowBreaks>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400-000000000000}">
  <sheetPr codeName="Sheet16">
    <tabColor theme="0"/>
    <pageSetUpPr fitToPage="1"/>
  </sheetPr>
  <dimension ref="A1:O56"/>
  <sheetViews>
    <sheetView view="pageBreakPreview" zoomScaleNormal="85" zoomScaleSheetLayoutView="100" workbookViewId="0">
      <selection sqref="A1:H1"/>
    </sheetView>
  </sheetViews>
  <sheetFormatPr defaultColWidth="9" defaultRowHeight="20.100000000000001" customHeight="1"/>
  <cols>
    <col min="1" max="1" width="3.625" style="685" customWidth="1"/>
    <col min="2" max="2" width="22.625" style="685" customWidth="1"/>
    <col min="3" max="3" width="16.875" style="685" customWidth="1"/>
    <col min="4" max="4" width="42.375" style="685" customWidth="1"/>
    <col min="5" max="5" width="3.375" style="685" customWidth="1"/>
    <col min="6" max="6" width="37.875" style="685" customWidth="1"/>
    <col min="7" max="7" width="19.875" style="685" customWidth="1"/>
    <col min="8" max="8" width="12.375" style="685" customWidth="1"/>
    <col min="9" max="9" width="2.625" style="685" customWidth="1"/>
    <col min="10" max="10" width="6" style="685" hidden="1" customWidth="1"/>
    <col min="11" max="11" width="2.25" style="685" customWidth="1"/>
    <col min="12" max="12" width="1.375" style="701" customWidth="1"/>
    <col min="13" max="13" width="82.75" style="702" bestFit="1" customWidth="1"/>
    <col min="14" max="14" width="0" style="685" hidden="1" customWidth="1"/>
    <col min="15" max="15" width="5" style="685" hidden="1" customWidth="1"/>
    <col min="16" max="16384" width="9" style="685"/>
  </cols>
  <sheetData>
    <row r="1" spans="1:15" ht="34.5" customHeight="1" thickBot="1">
      <c r="A1" s="1273" t="s">
        <v>1031</v>
      </c>
      <c r="B1" s="1273"/>
      <c r="C1" s="1273"/>
      <c r="D1" s="1273"/>
      <c r="E1" s="1273"/>
      <c r="F1" s="1273"/>
      <c r="G1" s="1273"/>
      <c r="H1" s="1273"/>
      <c r="K1" s="53"/>
    </row>
    <row r="2" spans="1:15" ht="31.5" customHeight="1" thickTop="1" thickBot="1">
      <c r="A2" s="1276" t="s">
        <v>877</v>
      </c>
      <c r="B2" s="1276"/>
      <c r="C2" s="1276"/>
      <c r="D2" s="1276"/>
      <c r="E2" s="1276"/>
      <c r="F2" s="1276"/>
      <c r="G2" s="1295"/>
      <c r="H2" s="386" t="str">
        <f>IF(COUNTIF(J7:J46,"×")&gt;=1,"未入力あり","入力済")</f>
        <v>入力済</v>
      </c>
      <c r="I2" s="1629"/>
      <c r="J2" s="703"/>
      <c r="K2" s="53"/>
      <c r="M2" s="83"/>
    </row>
    <row r="3" spans="1:15" ht="5.0999999999999996" customHeight="1" thickTop="1">
      <c r="I3" s="1629"/>
      <c r="J3" s="703"/>
      <c r="K3" s="8"/>
    </row>
    <row r="4" spans="1:15" ht="20.100000000000001" customHeight="1">
      <c r="D4" s="452" t="s">
        <v>725</v>
      </c>
      <c r="E4" s="1608" t="str">
        <f>表紙!E2</f>
        <v>医療法人徳洲会　岸和田徳洲会病院</v>
      </c>
      <c r="F4" s="1609"/>
      <c r="G4" s="1609"/>
      <c r="H4" s="1610"/>
      <c r="I4" s="1629"/>
      <c r="J4" s="703"/>
      <c r="K4" s="53"/>
    </row>
    <row r="5" spans="1:15" ht="20.100000000000001" customHeight="1">
      <c r="D5" s="1094" t="s">
        <v>878</v>
      </c>
      <c r="E5" s="1" t="str">
        <f>別紙1未充足要件!E5</f>
        <v>令和７年９月１日時点</v>
      </c>
      <c r="F5" s="389"/>
      <c r="I5" s="1629"/>
      <c r="J5" s="703"/>
      <c r="M5" s="137" t="s">
        <v>204</v>
      </c>
    </row>
    <row r="6" spans="1:15" s="435" customFormat="1" ht="18" customHeight="1" thickBot="1">
      <c r="A6" s="1624" t="s">
        <v>1032</v>
      </c>
      <c r="B6" s="1624"/>
      <c r="C6" s="1624"/>
      <c r="D6" s="1624"/>
      <c r="E6" s="1624"/>
      <c r="F6" s="1624"/>
      <c r="G6" s="1624"/>
      <c r="H6" s="1624"/>
      <c r="I6" s="1629"/>
      <c r="J6" s="703"/>
      <c r="L6" s="51"/>
      <c r="M6" s="72"/>
    </row>
    <row r="7" spans="1:15" s="435" customFormat="1" ht="18" customHeight="1" thickBot="1">
      <c r="A7" s="435" t="s">
        <v>1033</v>
      </c>
      <c r="D7" s="704"/>
      <c r="E7" s="1423">
        <v>0</v>
      </c>
      <c r="F7" s="1424"/>
      <c r="G7" s="1623" t="str">
        <f>G12</f>
        <v>（期間：令和６年１月１日～12月31日）</v>
      </c>
      <c r="H7" s="1624"/>
      <c r="J7" s="435" t="str">
        <f>IF(E7="","×","○")</f>
        <v>○</v>
      </c>
      <c r="L7" s="51"/>
      <c r="M7" s="72"/>
      <c r="N7" s="489">
        <v>0</v>
      </c>
      <c r="O7" s="498">
        <v>100</v>
      </c>
    </row>
    <row r="8" spans="1:15" s="435" customFormat="1" ht="53.25" customHeight="1" thickBot="1">
      <c r="A8" s="437" t="s">
        <v>1034</v>
      </c>
      <c r="B8" s="437"/>
      <c r="C8" s="437"/>
      <c r="D8" s="704"/>
      <c r="E8" s="1625" t="s">
        <v>1762</v>
      </c>
      <c r="F8" s="1626"/>
      <c r="G8" s="704" t="s">
        <v>1035</v>
      </c>
      <c r="H8" s="704"/>
      <c r="J8" s="435" t="str">
        <f>IF(E8="","×","○")</f>
        <v>○</v>
      </c>
      <c r="L8" s="51"/>
      <c r="M8" s="72"/>
    </row>
    <row r="9" spans="1:15" s="435" customFormat="1" ht="18" customHeight="1" thickBot="1">
      <c r="A9" s="437" t="s">
        <v>1036</v>
      </c>
      <c r="B9" s="437"/>
      <c r="C9" s="437"/>
      <c r="D9" s="704"/>
      <c r="E9" s="705"/>
      <c r="F9" s="705"/>
      <c r="G9" s="704"/>
      <c r="H9" s="704"/>
      <c r="L9" s="51"/>
      <c r="M9" s="72"/>
    </row>
    <row r="10" spans="1:15" s="435" customFormat="1" ht="20.25" customHeight="1" thickBot="1">
      <c r="A10" s="1624" t="s">
        <v>1037</v>
      </c>
      <c r="B10" s="1581"/>
      <c r="C10" s="1581"/>
      <c r="D10" s="1627"/>
      <c r="E10" s="1620" t="s">
        <v>1760</v>
      </c>
      <c r="F10" s="1621"/>
      <c r="G10" s="704" t="s">
        <v>1038</v>
      </c>
      <c r="H10" s="704"/>
      <c r="J10" s="435" t="str">
        <f>IF(E10="","×","○")</f>
        <v>○</v>
      </c>
      <c r="L10" s="51"/>
      <c r="M10" s="72"/>
    </row>
    <row r="11" spans="1:15" s="435" customFormat="1" ht="32.25" customHeight="1" thickBot="1">
      <c r="A11" s="437" t="s">
        <v>1039</v>
      </c>
      <c r="B11" s="437"/>
      <c r="C11" s="437"/>
      <c r="D11" s="437"/>
      <c r="E11" s="1625" t="s">
        <v>1844</v>
      </c>
      <c r="F11" s="1626"/>
      <c r="G11" s="704" t="s">
        <v>1040</v>
      </c>
      <c r="H11" s="704"/>
      <c r="J11" s="435" t="str">
        <f>IF(AND(E10="はい",E11=""),"×","○")</f>
        <v>○</v>
      </c>
      <c r="L11" s="51"/>
      <c r="M11" s="72"/>
    </row>
    <row r="12" spans="1:15" s="435" customFormat="1" ht="28.5" customHeight="1" thickBot="1">
      <c r="A12" s="437" t="s">
        <v>1041</v>
      </c>
      <c r="B12" s="437"/>
      <c r="C12" s="437"/>
      <c r="D12" s="437"/>
      <c r="E12" s="1423">
        <v>100</v>
      </c>
      <c r="F12" s="1424"/>
      <c r="G12" s="1623" t="str">
        <f>G18</f>
        <v>（期間：令和６年１月１日～12月31日）</v>
      </c>
      <c r="H12" s="1624"/>
      <c r="J12" s="435" t="str">
        <f>IF(AND(E10="はい",E12=""),"×","○")</f>
        <v>○</v>
      </c>
      <c r="L12" s="51"/>
      <c r="M12" s="126"/>
      <c r="N12" s="489">
        <v>0</v>
      </c>
      <c r="O12" s="498">
        <v>1000</v>
      </c>
    </row>
    <row r="13" spans="1:15" s="435" customFormat="1" ht="18" customHeight="1" thickBot="1">
      <c r="A13" s="1088" t="s">
        <v>1699</v>
      </c>
      <c r="B13" s="1088"/>
      <c r="C13" s="437"/>
      <c r="D13" s="704"/>
      <c r="E13" s="705"/>
      <c r="F13" s="705"/>
      <c r="G13" s="704"/>
      <c r="H13" s="704"/>
      <c r="L13" s="51"/>
      <c r="M13" s="72"/>
    </row>
    <row r="14" spans="1:15" s="435" customFormat="1" ht="18" customHeight="1" thickBot="1">
      <c r="A14" s="1088" t="s">
        <v>1042</v>
      </c>
      <c r="B14" s="1088"/>
      <c r="C14" s="437"/>
      <c r="D14" s="704"/>
      <c r="E14" s="1625" t="s">
        <v>1857</v>
      </c>
      <c r="F14" s="1626"/>
      <c r="G14" s="704" t="s">
        <v>1040</v>
      </c>
      <c r="H14" s="704"/>
      <c r="J14" s="435" t="str">
        <f>IF(E14="","×","○")</f>
        <v>○</v>
      </c>
      <c r="L14" s="51"/>
      <c r="M14" s="123"/>
    </row>
    <row r="15" spans="1:15" s="435" customFormat="1" ht="18" customHeight="1" thickBot="1">
      <c r="A15" s="1088" t="s">
        <v>1043</v>
      </c>
      <c r="B15" s="1088"/>
      <c r="C15" s="437"/>
      <c r="D15" s="704"/>
      <c r="E15" s="1620" t="s">
        <v>1760</v>
      </c>
      <c r="F15" s="1621"/>
      <c r="G15" s="704" t="s">
        <v>1038</v>
      </c>
      <c r="H15" s="704"/>
      <c r="J15" s="435" t="str">
        <f t="shared" ref="J15:J16" si="0">IF(E15="","×","○")</f>
        <v>○</v>
      </c>
      <c r="L15" s="51"/>
      <c r="M15" s="123"/>
    </row>
    <row r="16" spans="1:15" s="435" customFormat="1" ht="18" customHeight="1" thickBot="1">
      <c r="A16" s="1088" t="s">
        <v>1044</v>
      </c>
      <c r="B16" s="1088"/>
      <c r="C16" s="437"/>
      <c r="D16" s="704"/>
      <c r="E16" s="1620" t="s">
        <v>1761</v>
      </c>
      <c r="F16" s="1621"/>
      <c r="G16" s="704" t="s">
        <v>1038</v>
      </c>
      <c r="H16" s="704"/>
      <c r="J16" s="435" t="str">
        <f t="shared" si="0"/>
        <v>○</v>
      </c>
      <c r="L16" s="51"/>
      <c r="M16" s="123"/>
    </row>
    <row r="17" spans="1:15" s="435" customFormat="1" ht="18" customHeight="1" thickBot="1">
      <c r="A17" s="1088" t="s">
        <v>1700</v>
      </c>
      <c r="B17" s="1088"/>
      <c r="C17" s="437"/>
      <c r="D17" s="704"/>
      <c r="E17" s="1628"/>
      <c r="F17" s="1628"/>
      <c r="H17" s="704"/>
      <c r="L17" s="51"/>
      <c r="M17" s="123"/>
    </row>
    <row r="18" spans="1:15" s="435" customFormat="1" ht="18" customHeight="1" thickBot="1">
      <c r="A18" s="1088" t="s">
        <v>1701</v>
      </c>
      <c r="B18" s="1088"/>
      <c r="C18" s="437"/>
      <c r="D18" s="704"/>
      <c r="E18" s="1423">
        <v>0</v>
      </c>
      <c r="F18" s="1424"/>
      <c r="G18" s="435" t="s">
        <v>1724</v>
      </c>
      <c r="H18" s="704"/>
      <c r="J18" s="435" t="str">
        <f>IF(E18="","×","○")</f>
        <v>○</v>
      </c>
      <c r="L18" s="51"/>
      <c r="M18" s="123"/>
      <c r="N18" s="489">
        <v>0</v>
      </c>
      <c r="O18" s="498">
        <v>100</v>
      </c>
    </row>
    <row r="19" spans="1:15" s="435" customFormat="1" ht="18" customHeight="1" thickBot="1">
      <c r="A19" s="1088" t="s">
        <v>1702</v>
      </c>
      <c r="B19" s="1088"/>
      <c r="C19" s="437"/>
      <c r="D19" s="704"/>
      <c r="E19" s="1423">
        <v>0</v>
      </c>
      <c r="F19" s="1424"/>
      <c r="G19" s="435" t="str">
        <f>G18</f>
        <v>（期間：令和６年１月１日～12月31日）</v>
      </c>
      <c r="H19" s="704"/>
      <c r="J19" s="435" t="str">
        <f>IF(E19="","×","○")</f>
        <v>○</v>
      </c>
      <c r="L19" s="51"/>
      <c r="M19" s="123"/>
      <c r="N19" s="489">
        <v>0</v>
      </c>
      <c r="O19" s="498">
        <v>100</v>
      </c>
    </row>
    <row r="20" spans="1:15" s="435" customFormat="1" ht="18" customHeight="1" thickBot="1">
      <c r="A20" s="1088" t="s">
        <v>1045</v>
      </c>
      <c r="B20" s="1088"/>
      <c r="C20" s="437"/>
      <c r="D20" s="704"/>
      <c r="E20" s="1622" t="s">
        <v>1760</v>
      </c>
      <c r="F20" s="1621"/>
      <c r="G20" s="704" t="s">
        <v>1038</v>
      </c>
      <c r="H20" s="704"/>
      <c r="J20" s="435" t="str">
        <f>IF(E20="","×","○")</f>
        <v>○</v>
      </c>
      <c r="L20" s="51"/>
      <c r="M20" s="72"/>
    </row>
    <row r="21" spans="1:15" s="435" customFormat="1" ht="51" customHeight="1" thickBot="1">
      <c r="A21" s="437" t="s">
        <v>1046</v>
      </c>
      <c r="B21" s="437"/>
      <c r="C21" s="437"/>
      <c r="D21" s="704"/>
      <c r="E21" s="1625" t="s">
        <v>1858</v>
      </c>
      <c r="F21" s="1626"/>
      <c r="G21" s="704" t="s">
        <v>1040</v>
      </c>
      <c r="H21" s="704"/>
      <c r="J21" s="435" t="str">
        <f>IF(AND(E20="はい",E21=""),"×","○")</f>
        <v>○</v>
      </c>
      <c r="L21" s="51"/>
      <c r="M21" s="72"/>
    </row>
    <row r="22" spans="1:15" s="435" customFormat="1" ht="18" customHeight="1" thickBot="1">
      <c r="A22" s="437" t="s">
        <v>1047</v>
      </c>
      <c r="B22" s="437"/>
      <c r="C22" s="437"/>
      <c r="D22" s="704"/>
      <c r="E22" s="1622" t="s">
        <v>1761</v>
      </c>
      <c r="F22" s="1621"/>
      <c r="G22" s="704" t="s">
        <v>1038</v>
      </c>
      <c r="H22" s="704"/>
      <c r="J22" s="435" t="str">
        <f>IF(E22="","×","○")</f>
        <v>○</v>
      </c>
      <c r="L22" s="51"/>
      <c r="M22" s="72"/>
    </row>
    <row r="23" spans="1:15" s="435" customFormat="1" ht="55.5" customHeight="1" thickBot="1">
      <c r="A23" s="437" t="s">
        <v>1048</v>
      </c>
      <c r="B23" s="437"/>
      <c r="C23" s="437"/>
      <c r="D23" s="704"/>
      <c r="E23" s="1625"/>
      <c r="F23" s="1626"/>
      <c r="G23" s="704" t="s">
        <v>1040</v>
      </c>
      <c r="H23" s="704"/>
      <c r="J23" s="435" t="str">
        <f>IF(AND(E22="はい",E23=""),"×","○")</f>
        <v>○</v>
      </c>
      <c r="L23" s="51"/>
      <c r="M23" s="72"/>
    </row>
    <row r="24" spans="1:15" s="435" customFormat="1" ht="18" customHeight="1" thickBot="1">
      <c r="A24" s="437" t="s">
        <v>1049</v>
      </c>
      <c r="B24" s="437"/>
      <c r="C24" s="437"/>
      <c r="D24" s="704"/>
      <c r="E24" s="1620" t="s">
        <v>1760</v>
      </c>
      <c r="F24" s="1621"/>
      <c r="G24" s="704" t="s">
        <v>1038</v>
      </c>
      <c r="H24" s="704"/>
      <c r="J24" s="435" t="str">
        <f t="shared" ref="J24:J28" si="1">IF(E24="","×","○")</f>
        <v>○</v>
      </c>
      <c r="L24" s="51"/>
      <c r="M24" s="72"/>
    </row>
    <row r="25" spans="1:15" s="435" customFormat="1" ht="18" customHeight="1" thickBot="1">
      <c r="A25" s="437" t="s">
        <v>1050</v>
      </c>
      <c r="B25" s="437"/>
      <c r="C25" s="437"/>
      <c r="D25" s="704"/>
      <c r="E25" s="1620" t="s">
        <v>1760</v>
      </c>
      <c r="F25" s="1621"/>
      <c r="G25" s="704" t="s">
        <v>1038</v>
      </c>
      <c r="H25" s="704"/>
      <c r="J25" s="435" t="str">
        <f t="shared" si="1"/>
        <v>○</v>
      </c>
      <c r="L25" s="51"/>
      <c r="M25" s="72"/>
    </row>
    <row r="26" spans="1:15" s="435" customFormat="1" ht="18" customHeight="1" thickBot="1">
      <c r="A26" s="437" t="s">
        <v>1051</v>
      </c>
      <c r="B26" s="437"/>
      <c r="C26" s="437"/>
      <c r="D26" s="704"/>
      <c r="E26" s="1620" t="s">
        <v>1760</v>
      </c>
      <c r="F26" s="1621"/>
      <c r="G26" s="704" t="s">
        <v>1038</v>
      </c>
      <c r="H26" s="704"/>
      <c r="J26" s="435" t="str">
        <f t="shared" si="1"/>
        <v>○</v>
      </c>
      <c r="L26" s="51"/>
      <c r="M26" s="72"/>
    </row>
    <row r="27" spans="1:15" ht="20.100000000000001" customHeight="1" thickBot="1">
      <c r="A27" s="435" t="s">
        <v>1052</v>
      </c>
      <c r="B27" s="435"/>
      <c r="C27" s="385"/>
      <c r="D27" s="385"/>
      <c r="M27" s="134"/>
    </row>
    <row r="28" spans="1:15" ht="20.100000000000001" customHeight="1" thickBot="1">
      <c r="A28" s="435"/>
      <c r="B28" s="435" t="s">
        <v>1053</v>
      </c>
      <c r="C28" s="385"/>
      <c r="D28" s="385"/>
      <c r="E28" s="1620" t="s">
        <v>1761</v>
      </c>
      <c r="F28" s="1621"/>
      <c r="G28" s="435" t="s">
        <v>1038</v>
      </c>
      <c r="J28" s="435" t="str">
        <f t="shared" si="1"/>
        <v>○</v>
      </c>
      <c r="M28" s="134"/>
    </row>
    <row r="29" spans="1:15" s="435" customFormat="1" ht="18" customHeight="1" thickBot="1">
      <c r="A29" s="437" t="s">
        <v>1054</v>
      </c>
      <c r="B29" s="437"/>
      <c r="C29" s="437"/>
      <c r="D29" s="704"/>
      <c r="E29" s="704"/>
      <c r="F29" s="704"/>
      <c r="G29" s="704"/>
      <c r="H29" s="704"/>
      <c r="L29" s="51"/>
      <c r="M29" s="72"/>
    </row>
    <row r="30" spans="1:15" s="435" customFormat="1" ht="18" customHeight="1" thickBot="1">
      <c r="A30" s="437" t="s">
        <v>1055</v>
      </c>
      <c r="B30" s="437"/>
      <c r="C30" s="437"/>
      <c r="D30" s="704"/>
      <c r="E30" s="1423">
        <v>1</v>
      </c>
      <c r="F30" s="1424"/>
      <c r="G30" s="435" t="str">
        <f>G18</f>
        <v>（期間：令和６年１月１日～12月31日）</v>
      </c>
      <c r="H30" s="704"/>
      <c r="J30" s="435" t="str">
        <f>IF(E30="","×","○")</f>
        <v>○</v>
      </c>
      <c r="L30" s="51"/>
      <c r="M30" s="72"/>
      <c r="N30" s="489">
        <v>0</v>
      </c>
      <c r="O30" s="498">
        <v>100</v>
      </c>
    </row>
    <row r="31" spans="1:15" s="435" customFormat="1" ht="18" customHeight="1" thickBot="1">
      <c r="A31" s="437" t="s">
        <v>1056</v>
      </c>
      <c r="B31" s="437"/>
      <c r="C31" s="437"/>
      <c r="D31" s="704"/>
      <c r="E31" s="1423">
        <v>0</v>
      </c>
      <c r="F31" s="1424"/>
      <c r="G31" s="435" t="str">
        <f>G30</f>
        <v>（期間：令和６年１月１日～12月31日）</v>
      </c>
      <c r="H31" s="704"/>
      <c r="J31" s="435" t="str">
        <f>IF(E31="","×","○")</f>
        <v>○</v>
      </c>
      <c r="L31" s="51"/>
      <c r="M31" s="72"/>
      <c r="N31" s="489">
        <v>0</v>
      </c>
      <c r="O31" s="498">
        <v>100</v>
      </c>
    </row>
    <row r="32" spans="1:15" s="435" customFormat="1" ht="18" customHeight="1" thickBot="1">
      <c r="A32" s="437"/>
      <c r="B32" s="437" t="s">
        <v>1057</v>
      </c>
      <c r="C32" s="437"/>
      <c r="D32" s="704"/>
      <c r="E32" s="1423">
        <v>0</v>
      </c>
      <c r="F32" s="1424"/>
      <c r="G32" s="435" t="str">
        <f>G31</f>
        <v>（期間：令和６年１月１日～12月31日）</v>
      </c>
      <c r="H32" s="704"/>
      <c r="J32" s="435" t="str">
        <f>IF(E32="","×","○")</f>
        <v>○</v>
      </c>
      <c r="L32" s="51"/>
      <c r="M32" s="72"/>
      <c r="N32" s="489">
        <v>0</v>
      </c>
      <c r="O32" s="498">
        <v>100</v>
      </c>
    </row>
    <row r="33" spans="1:15" s="435" customFormat="1" ht="18" customHeight="1" thickBot="1">
      <c r="A33" s="437" t="s">
        <v>1058</v>
      </c>
      <c r="B33" s="437"/>
      <c r="C33" s="437"/>
      <c r="D33" s="704"/>
      <c r="E33" s="1423">
        <v>0</v>
      </c>
      <c r="F33" s="1424"/>
      <c r="G33" s="435" t="str">
        <f>G32</f>
        <v>（期間：令和６年１月１日～12月31日）</v>
      </c>
      <c r="H33" s="704"/>
      <c r="J33" s="435" t="str">
        <f>IF(E33="","×","○")</f>
        <v>○</v>
      </c>
      <c r="L33" s="51"/>
      <c r="M33" s="72"/>
      <c r="N33" s="489">
        <v>0</v>
      </c>
      <c r="O33" s="498">
        <v>100</v>
      </c>
    </row>
    <row r="34" spans="1:15" s="435" customFormat="1" ht="16.5" customHeight="1" thickBot="1">
      <c r="A34" s="1639" t="s">
        <v>1059</v>
      </c>
      <c r="B34" s="1639"/>
      <c r="C34" s="1639"/>
      <c r="D34" s="1639"/>
      <c r="E34" s="1639"/>
      <c r="F34" s="1639"/>
      <c r="G34" s="1639"/>
      <c r="H34" s="1639"/>
      <c r="L34" s="51"/>
      <c r="M34" s="72"/>
    </row>
    <row r="35" spans="1:15" s="435" customFormat="1" ht="18" customHeight="1" thickBot="1">
      <c r="A35" s="437" t="s">
        <v>1060</v>
      </c>
      <c r="B35" s="437"/>
      <c r="C35" s="437"/>
      <c r="D35" s="704"/>
      <c r="E35" s="1423">
        <v>1</v>
      </c>
      <c r="F35" s="1424"/>
      <c r="G35" s="704"/>
      <c r="H35" s="704"/>
      <c r="J35" s="435" t="str">
        <f>IF(E35="","×","○")</f>
        <v>○</v>
      </c>
      <c r="L35" s="51"/>
      <c r="M35" s="72"/>
      <c r="N35" s="489">
        <v>0</v>
      </c>
      <c r="O35" s="498">
        <v>100</v>
      </c>
    </row>
    <row r="36" spans="1:15" s="435" customFormat="1" ht="18" customHeight="1">
      <c r="A36" s="437"/>
      <c r="B36" s="437"/>
      <c r="C36" s="437"/>
      <c r="D36" s="704"/>
      <c r="E36" s="706"/>
      <c r="F36" s="706"/>
      <c r="G36" s="704"/>
      <c r="H36" s="704"/>
      <c r="L36" s="51"/>
      <c r="M36" s="72"/>
    </row>
    <row r="37" spans="1:15" s="435" customFormat="1" ht="13.5" customHeight="1">
      <c r="A37" s="1581" t="s">
        <v>1061</v>
      </c>
      <c r="B37" s="1581"/>
      <c r="C37" s="1581"/>
      <c r="D37" s="1581"/>
      <c r="E37" s="1581"/>
      <c r="F37" s="1581"/>
      <c r="G37" s="1581"/>
      <c r="L37" s="51"/>
      <c r="M37" s="72"/>
    </row>
    <row r="38" spans="1:15" s="435" customFormat="1" ht="13.5" customHeight="1">
      <c r="A38" s="1581" t="s">
        <v>1062</v>
      </c>
      <c r="B38" s="1581"/>
      <c r="C38" s="1581"/>
      <c r="D38" s="1581"/>
      <c r="E38" s="1581"/>
      <c r="F38" s="1581"/>
      <c r="G38" s="1581"/>
      <c r="L38" s="51"/>
      <c r="M38" s="72"/>
    </row>
    <row r="39" spans="1:15" s="435" customFormat="1" ht="13.5" customHeight="1">
      <c r="A39" s="1581" t="s">
        <v>1063</v>
      </c>
      <c r="B39" s="1581"/>
      <c r="C39" s="1581"/>
      <c r="D39" s="1581"/>
      <c r="E39" s="1581"/>
      <c r="F39" s="1581"/>
      <c r="G39" s="1581"/>
      <c r="L39" s="51"/>
      <c r="M39" s="72"/>
    </row>
    <row r="40" spans="1:15" s="435" customFormat="1" ht="13.5" customHeight="1">
      <c r="A40" s="1581" t="s">
        <v>1064</v>
      </c>
      <c r="B40" s="1581"/>
      <c r="C40" s="1581"/>
      <c r="D40" s="1581"/>
      <c r="E40" s="1581"/>
      <c r="F40" s="1581"/>
      <c r="G40" s="1581"/>
      <c r="L40" s="51"/>
      <c r="M40" s="72"/>
    </row>
    <row r="41" spans="1:15" ht="18" customHeight="1">
      <c r="A41" s="1553"/>
      <c r="B41" s="1407" t="s">
        <v>1065</v>
      </c>
      <c r="C41" s="1407"/>
      <c r="D41" s="1545" t="s">
        <v>1066</v>
      </c>
      <c r="E41" s="1317"/>
      <c r="F41" s="1317"/>
      <c r="G41" s="1318"/>
      <c r="H41" s="1632" t="s">
        <v>1067</v>
      </c>
      <c r="M41" s="72"/>
    </row>
    <row r="42" spans="1:15" ht="27.95" customHeight="1">
      <c r="A42" s="1553"/>
      <c r="B42" s="707" t="s">
        <v>1068</v>
      </c>
      <c r="C42" s="708" t="s">
        <v>1069</v>
      </c>
      <c r="D42" s="1546"/>
      <c r="E42" s="1630"/>
      <c r="F42" s="1630"/>
      <c r="G42" s="1631"/>
      <c r="H42" s="1632"/>
      <c r="M42" s="72"/>
    </row>
    <row r="43" spans="1:15" ht="18" customHeight="1">
      <c r="A43" s="709" t="s">
        <v>1015</v>
      </c>
      <c r="B43" s="710" t="s">
        <v>1070</v>
      </c>
      <c r="C43" s="711" t="s">
        <v>1071</v>
      </c>
      <c r="D43" s="1633" t="s">
        <v>1072</v>
      </c>
      <c r="E43" s="1634"/>
      <c r="F43" s="1634"/>
      <c r="G43" s="1635"/>
      <c r="H43" s="709" t="s">
        <v>1073</v>
      </c>
      <c r="M43" s="72"/>
    </row>
    <row r="44" spans="1:15" ht="27.95" customHeight="1">
      <c r="A44" s="709" t="s">
        <v>1015</v>
      </c>
      <c r="B44" s="710" t="s">
        <v>1070</v>
      </c>
      <c r="C44" s="711" t="s">
        <v>472</v>
      </c>
      <c r="D44" s="1633" t="s">
        <v>1074</v>
      </c>
      <c r="E44" s="1634"/>
      <c r="F44" s="1634"/>
      <c r="G44" s="1635"/>
      <c r="H44" s="709" t="s">
        <v>1073</v>
      </c>
      <c r="M44" s="72"/>
    </row>
    <row r="45" spans="1:15" ht="27.95" customHeight="1" thickBot="1">
      <c r="A45" s="709" t="s">
        <v>1015</v>
      </c>
      <c r="B45" s="712" t="s">
        <v>1070</v>
      </c>
      <c r="C45" s="713" t="s">
        <v>1075</v>
      </c>
      <c r="D45" s="1636" t="s">
        <v>1076</v>
      </c>
      <c r="E45" s="1637"/>
      <c r="F45" s="1637"/>
      <c r="G45" s="1638"/>
      <c r="H45" s="714" t="s">
        <v>1077</v>
      </c>
      <c r="M45" s="72"/>
    </row>
    <row r="46" spans="1:15" ht="31.5" customHeight="1" thickBot="1">
      <c r="A46" s="399">
        <v>1</v>
      </c>
      <c r="B46" s="48" t="s">
        <v>1847</v>
      </c>
      <c r="C46" s="48" t="s">
        <v>1075</v>
      </c>
      <c r="D46" s="1267" t="s">
        <v>1845</v>
      </c>
      <c r="E46" s="1365"/>
      <c r="F46" s="1365"/>
      <c r="G46" s="1268"/>
      <c r="H46" s="36" t="s">
        <v>1811</v>
      </c>
      <c r="J46" s="435" t="str">
        <f>IF(AND(E35&gt;0,OR(B46="",C46="",D46="",H46="")),"×","〇")</f>
        <v>〇</v>
      </c>
      <c r="M46" s="72"/>
    </row>
    <row r="47" spans="1:15" ht="31.5" customHeight="1" thickBot="1">
      <c r="A47" s="399">
        <v>2</v>
      </c>
      <c r="B47" s="48" t="s">
        <v>1848</v>
      </c>
      <c r="C47" s="48" t="s">
        <v>472</v>
      </c>
      <c r="D47" s="1267" t="s">
        <v>1846</v>
      </c>
      <c r="E47" s="1365"/>
      <c r="F47" s="1365"/>
      <c r="G47" s="1268"/>
      <c r="H47" s="36" t="s">
        <v>1811</v>
      </c>
      <c r="J47" s="619"/>
      <c r="M47" s="72"/>
    </row>
    <row r="48" spans="1:15" ht="31.5" customHeight="1" thickBot="1">
      <c r="A48" s="399">
        <v>3</v>
      </c>
      <c r="B48" s="48"/>
      <c r="C48" s="48"/>
      <c r="D48" s="1267"/>
      <c r="E48" s="1365"/>
      <c r="F48" s="1365"/>
      <c r="G48" s="1268"/>
      <c r="H48" s="36"/>
      <c r="M48" s="72"/>
    </row>
    <row r="49" spans="1:13" ht="31.5" customHeight="1" thickBot="1">
      <c r="A49" s="399">
        <v>4</v>
      </c>
      <c r="B49" s="48"/>
      <c r="C49" s="48"/>
      <c r="D49" s="1267"/>
      <c r="E49" s="1365"/>
      <c r="F49" s="1365"/>
      <c r="G49" s="1268"/>
      <c r="H49" s="36"/>
      <c r="M49" s="72"/>
    </row>
    <row r="50" spans="1:13" ht="31.5" customHeight="1" thickBot="1">
      <c r="A50" s="399">
        <v>5</v>
      </c>
      <c r="B50" s="48"/>
      <c r="C50" s="48"/>
      <c r="D50" s="1267"/>
      <c r="E50" s="1365"/>
      <c r="F50" s="1365"/>
      <c r="G50" s="1268"/>
      <c r="H50" s="36"/>
      <c r="M50" s="72"/>
    </row>
    <row r="51" spans="1:13" ht="31.5" customHeight="1" thickBot="1">
      <c r="A51" s="399">
        <v>6</v>
      </c>
      <c r="B51" s="48"/>
      <c r="C51" s="48"/>
      <c r="D51" s="1267"/>
      <c r="E51" s="1365"/>
      <c r="F51" s="1365"/>
      <c r="G51" s="1268"/>
      <c r="H51" s="36"/>
      <c r="M51" s="72"/>
    </row>
    <row r="52" spans="1:13" ht="31.5" customHeight="1" thickBot="1">
      <c r="A52" s="399">
        <v>7</v>
      </c>
      <c r="B52" s="48"/>
      <c r="C52" s="48"/>
      <c r="D52" s="1267"/>
      <c r="E52" s="1365"/>
      <c r="F52" s="1365"/>
      <c r="G52" s="1268"/>
      <c r="H52" s="36"/>
      <c r="M52" s="72"/>
    </row>
    <row r="53" spans="1:13" ht="31.5" customHeight="1" thickBot="1">
      <c r="A53" s="399">
        <v>8</v>
      </c>
      <c r="B53" s="48"/>
      <c r="C53" s="48"/>
      <c r="D53" s="1267"/>
      <c r="E53" s="1365"/>
      <c r="F53" s="1365"/>
      <c r="G53" s="1268"/>
      <c r="H53" s="36"/>
      <c r="M53" s="72"/>
    </row>
    <row r="54" spans="1:13" ht="31.5" customHeight="1" thickBot="1">
      <c r="A54" s="399">
        <v>9</v>
      </c>
      <c r="B54" s="48"/>
      <c r="C54" s="48"/>
      <c r="D54" s="1267"/>
      <c r="E54" s="1365"/>
      <c r="F54" s="1365"/>
      <c r="G54" s="1268"/>
      <c r="H54" s="36"/>
      <c r="M54" s="72"/>
    </row>
    <row r="55" spans="1:13" ht="31.5" customHeight="1" thickBot="1">
      <c r="A55" s="399">
        <v>10</v>
      </c>
      <c r="B55" s="48"/>
      <c r="C55" s="48"/>
      <c r="D55" s="1267"/>
      <c r="E55" s="1365"/>
      <c r="F55" s="1365"/>
      <c r="G55" s="1268"/>
      <c r="H55" s="36"/>
      <c r="M55" s="72"/>
    </row>
    <row r="56" spans="1:13" ht="31.5" customHeight="1" thickBot="1">
      <c r="A56" s="399">
        <v>11</v>
      </c>
      <c r="B56" s="48"/>
      <c r="C56" s="48"/>
      <c r="D56" s="1267"/>
      <c r="E56" s="1365"/>
      <c r="F56" s="1365"/>
      <c r="G56" s="1268"/>
      <c r="H56" s="36"/>
      <c r="M56" s="111"/>
    </row>
  </sheetData>
  <sheetProtection selectLockedCells="1"/>
  <mergeCells count="55">
    <mergeCell ref="D55:G55"/>
    <mergeCell ref="D56:G56"/>
    <mergeCell ref="D54:G54"/>
    <mergeCell ref="E30:F30"/>
    <mergeCell ref="E31:F31"/>
    <mergeCell ref="E32:F32"/>
    <mergeCell ref="E33:F33"/>
    <mergeCell ref="D53:G53"/>
    <mergeCell ref="D48:G48"/>
    <mergeCell ref="D49:G49"/>
    <mergeCell ref="D50:G50"/>
    <mergeCell ref="E35:F35"/>
    <mergeCell ref="A37:G37"/>
    <mergeCell ref="A38:G38"/>
    <mergeCell ref="A34:H34"/>
    <mergeCell ref="A40:G40"/>
    <mergeCell ref="I2:I6"/>
    <mergeCell ref="D51:G51"/>
    <mergeCell ref="D52:G52"/>
    <mergeCell ref="A41:A42"/>
    <mergeCell ref="B41:C41"/>
    <mergeCell ref="D41:G42"/>
    <mergeCell ref="H41:H42"/>
    <mergeCell ref="D43:G43"/>
    <mergeCell ref="A39:G39"/>
    <mergeCell ref="E4:H4"/>
    <mergeCell ref="D44:G44"/>
    <mergeCell ref="D45:G45"/>
    <mergeCell ref="D46:G46"/>
    <mergeCell ref="D47:G47"/>
    <mergeCell ref="E11:F11"/>
    <mergeCell ref="G7:H7"/>
    <mergeCell ref="G12:H12"/>
    <mergeCell ref="A1:H1"/>
    <mergeCell ref="E12:F12"/>
    <mergeCell ref="E23:F23"/>
    <mergeCell ref="E14:F14"/>
    <mergeCell ref="E16:F16"/>
    <mergeCell ref="A2:G2"/>
    <mergeCell ref="A6:H6"/>
    <mergeCell ref="E7:F7"/>
    <mergeCell ref="E8:F8"/>
    <mergeCell ref="A10:D10"/>
    <mergeCell ref="E10:F10"/>
    <mergeCell ref="E17:F17"/>
    <mergeCell ref="E21:F21"/>
    <mergeCell ref="E15:F15"/>
    <mergeCell ref="E18:F18"/>
    <mergeCell ref="E19:F19"/>
    <mergeCell ref="E28:F28"/>
    <mergeCell ref="E26:F26"/>
    <mergeCell ref="E24:F24"/>
    <mergeCell ref="E20:F20"/>
    <mergeCell ref="E22:F22"/>
    <mergeCell ref="E25:F25"/>
  </mergeCells>
  <phoneticPr fontId="11"/>
  <conditionalFormatting sqref="K3">
    <cfRule type="cellIs" dxfId="3" priority="1" stopIfTrue="1" operator="equal">
      <formula>"未入力あり"</formula>
    </cfRule>
  </conditionalFormatting>
  <dataValidations count="5">
    <dataValidation type="list" allowBlank="1" showInputMessage="1" showErrorMessage="1" sqref="E24:F26 E10:F10 E20:F20 E22:F22 E15:F16 E28:F28" xr:uid="{00000000-0002-0000-1400-000000000000}">
      <formula1>"はい,いいえ"</formula1>
    </dataValidation>
    <dataValidation type="list" allowBlank="1" showInputMessage="1" showErrorMessage="1" sqref="H46:H56" xr:uid="{00000000-0002-0000-1400-000001000000}">
      <formula1>"可,不可"</formula1>
    </dataValidation>
    <dataValidation allowBlank="1" showInputMessage="1" showErrorMessage="1" prompt="表紙シートの病院名を反映" sqref="E4:H4" xr:uid="{00000000-0002-0000-1400-000002000000}"/>
    <dataValidation type="whole" operator="greaterThanOrEqual" allowBlank="1" showInputMessage="1" showErrorMessage="1" prompt="整数で入力_x000a_" sqref="E17:F17 E36:F36" xr:uid="{00000000-0002-0000-1400-000003000000}">
      <formula1>0</formula1>
    </dataValidation>
    <dataValidation type="whole" errorStyle="warning" allowBlank="1" showInputMessage="1" showErrorMessage="1" errorTitle="入力値を要確認！" error="想定を超えた数値が入力されています。ご確認ください。" prompt="整数で入力" sqref="E7:F7 E35:F35 E12:F12 E30:F33 E18:F19" xr:uid="{00000000-0002-0000-1400-000004000000}">
      <formula1>N7</formula1>
      <formula2>O7</formula2>
    </dataValidation>
  </dataValidations>
  <printOptions horizontalCentered="1"/>
  <pageMargins left="0.39370078740157483" right="0.39370078740157483" top="0.59055118110236227" bottom="0.59055118110236227" header="0.35433070866141736" footer="0.27559055118110237"/>
  <pageSetup paperSize="9" scale="60" fitToHeight="0" orientation="portrait" cellComments="asDisplayed" r:id="rId1"/>
  <headerFooter>
    <oddFooter>&amp;C&amp;P/&amp;N&amp;R&amp;A</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1">
    <tabColor theme="0"/>
    <pageSetUpPr fitToPage="1"/>
  </sheetPr>
  <dimension ref="A1:O46"/>
  <sheetViews>
    <sheetView showZeros="0" tabSelected="1" view="pageBreakPreview" zoomScaleNormal="115" zoomScaleSheetLayoutView="100" workbookViewId="0"/>
  </sheetViews>
  <sheetFormatPr defaultColWidth="9" defaultRowHeight="14.25"/>
  <cols>
    <col min="1" max="1" width="3.625" style="3" customWidth="1"/>
    <col min="2" max="3" width="8.625" style="3" customWidth="1"/>
    <col min="4" max="4" width="10.625" style="42" customWidth="1"/>
    <col min="5" max="5" width="36.125" style="42" customWidth="1"/>
    <col min="6" max="6" width="52.75" style="7" customWidth="1"/>
    <col min="7" max="7" width="3.75" style="33" customWidth="1"/>
    <col min="8" max="8" width="83.625" style="104" bestFit="1" customWidth="1"/>
    <col min="9" max="13" width="9" style="80"/>
    <col min="14" max="16384" width="9" style="3"/>
  </cols>
  <sheetData>
    <row r="1" spans="1:15" s="16" customFormat="1" ht="18" thickBot="1">
      <c r="B1" s="17" t="s">
        <v>1531</v>
      </c>
      <c r="C1" s="17"/>
      <c r="D1" s="17"/>
      <c r="E1" s="17"/>
      <c r="G1" s="32"/>
      <c r="H1" s="110"/>
      <c r="I1" s="86"/>
      <c r="J1" s="86"/>
      <c r="K1" s="86"/>
      <c r="L1" s="86"/>
      <c r="M1" s="86"/>
      <c r="N1" s="86"/>
      <c r="O1" s="86"/>
    </row>
    <row r="2" spans="1:15" ht="24" customHeight="1" thickBot="1">
      <c r="D2" s="10" t="s">
        <v>150</v>
      </c>
      <c r="E2" s="1208" t="s">
        <v>1770</v>
      </c>
      <c r="F2" s="1209"/>
      <c r="H2" s="71" t="s">
        <v>151</v>
      </c>
      <c r="I2" s="87"/>
      <c r="N2" s="80"/>
      <c r="O2" s="80"/>
    </row>
    <row r="3" spans="1:15" customFormat="1" ht="13.5" customHeight="1">
      <c r="G3" s="13"/>
      <c r="H3" s="72"/>
      <c r="I3" s="49"/>
      <c r="J3" s="49"/>
      <c r="K3" s="49"/>
      <c r="L3" s="49"/>
      <c r="M3" s="49"/>
      <c r="N3" s="49"/>
      <c r="O3" s="49"/>
    </row>
    <row r="4" spans="1:15" customFormat="1" ht="24" customHeight="1">
      <c r="A4" s="3"/>
      <c r="B4" s="398"/>
      <c r="C4" s="835"/>
      <c r="D4" s="1190" t="s">
        <v>1730</v>
      </c>
      <c r="E4" s="1211" t="str">
        <f>'様式4（全般事項）'!G5</f>
        <v>大阪府がん診療拠点病院</v>
      </c>
      <c r="F4" s="1212"/>
      <c r="G4" s="13"/>
      <c r="H4" s="72"/>
      <c r="I4" s="49"/>
      <c r="J4" s="49"/>
      <c r="K4" s="49"/>
      <c r="L4" s="49"/>
      <c r="M4" s="49"/>
      <c r="N4" s="49"/>
      <c r="O4" s="49"/>
    </row>
    <row r="5" spans="1:15" ht="5.0999999999999996" customHeight="1">
      <c r="B5" s="18"/>
      <c r="C5" s="18"/>
      <c r="F5" s="19"/>
      <c r="H5" s="72"/>
    </row>
    <row r="6" spans="1:15" ht="5.0999999999999996" customHeight="1">
      <c r="A6" s="4"/>
      <c r="B6" s="4"/>
      <c r="C6" s="4"/>
      <c r="D6" s="20"/>
      <c r="E6" s="20"/>
      <c r="F6" s="21"/>
      <c r="H6" s="72"/>
    </row>
    <row r="7" spans="1:15" s="8" customFormat="1" ht="21">
      <c r="A7" s="5"/>
      <c r="B7" s="27" t="s">
        <v>152</v>
      </c>
      <c r="C7" s="5"/>
      <c r="D7" s="1084" t="s">
        <v>1593</v>
      </c>
      <c r="E7" s="1085"/>
      <c r="F7" s="1086"/>
      <c r="G7" s="14"/>
      <c r="H7" s="72"/>
      <c r="I7" s="51"/>
      <c r="J7" s="51"/>
      <c r="K7" s="51"/>
      <c r="L7" s="51"/>
      <c r="M7" s="51"/>
    </row>
    <row r="8" spans="1:15" s="26" customFormat="1" ht="15" customHeight="1">
      <c r="A8" s="23"/>
      <c r="B8" s="6" t="e">
        <f>IF(OR(#REF!="",#REF!="",#REF!="",#REF!="",#REF!="",#REF!=""),"未入力あり","入力済")</f>
        <v>#REF!</v>
      </c>
      <c r="C8" s="23"/>
      <c r="D8" s="24" t="s">
        <v>153</v>
      </c>
      <c r="E8" s="24"/>
      <c r="F8" s="25" t="s">
        <v>154</v>
      </c>
      <c r="G8" s="12"/>
      <c r="H8" s="72"/>
      <c r="I8" s="61"/>
      <c r="J8" s="88"/>
      <c r="K8" s="88"/>
      <c r="L8" s="88"/>
      <c r="M8" s="88"/>
    </row>
    <row r="9" spans="1:15" s="26" customFormat="1" ht="15" customHeight="1">
      <c r="A9" s="23"/>
      <c r="B9" s="35" t="str">
        <f>IF('様式4（全般事項）'!V1="✔チェック欄に未入力なし","入力済","未入力あり")</f>
        <v>入力済</v>
      </c>
      <c r="C9" s="23"/>
      <c r="D9" s="24" t="s">
        <v>155</v>
      </c>
      <c r="E9" s="24"/>
      <c r="F9" s="25" t="s">
        <v>156</v>
      </c>
      <c r="G9" s="12"/>
      <c r="H9" s="72"/>
      <c r="I9" s="89"/>
      <c r="J9" s="88"/>
      <c r="K9" s="88"/>
      <c r="L9" s="88"/>
      <c r="M9" s="88"/>
    </row>
    <row r="10" spans="1:15" s="26" customFormat="1" ht="15" customHeight="1">
      <c r="A10" s="23"/>
      <c r="B10" s="35" t="str">
        <f>IF('様式４(機能別)'!K2="未入力があります。","未入力あり","入力済")</f>
        <v>入力済</v>
      </c>
      <c r="C10" s="23"/>
      <c r="D10" s="24" t="s">
        <v>155</v>
      </c>
      <c r="E10" s="24"/>
      <c r="F10" s="25" t="s">
        <v>157</v>
      </c>
      <c r="G10" s="12"/>
      <c r="H10" s="72"/>
      <c r="I10" s="88"/>
      <c r="J10" s="88"/>
      <c r="K10" s="88"/>
      <c r="L10" s="88"/>
      <c r="M10" s="88"/>
    </row>
    <row r="11" spans="1:15" customFormat="1" ht="5.0999999999999996" customHeight="1">
      <c r="A11" s="9"/>
      <c r="B11" s="9"/>
      <c r="C11" s="9"/>
      <c r="D11" s="15"/>
      <c r="E11" s="15"/>
      <c r="F11" s="39"/>
      <c r="G11" s="13"/>
      <c r="H11" s="72"/>
      <c r="I11" s="49"/>
      <c r="J11" s="49"/>
      <c r="K11" s="49"/>
      <c r="L11" s="49"/>
      <c r="M11" s="49"/>
    </row>
    <row r="12" spans="1:15" s="8" customFormat="1" ht="19.5" customHeight="1">
      <c r="A12" s="5"/>
      <c r="B12" s="5"/>
      <c r="C12" s="5"/>
      <c r="D12" s="22" t="s">
        <v>158</v>
      </c>
      <c r="E12" s="1210" t="s">
        <v>159</v>
      </c>
      <c r="F12" s="1210"/>
      <c r="G12" s="14"/>
      <c r="H12" s="72"/>
      <c r="I12" s="51"/>
      <c r="J12" s="51"/>
      <c r="K12" s="51"/>
      <c r="L12" s="51"/>
      <c r="M12" s="51"/>
    </row>
    <row r="13" spans="1:15" s="26" customFormat="1" ht="31.5">
      <c r="A13" s="6"/>
      <c r="B13" s="27" t="s">
        <v>160</v>
      </c>
      <c r="C13" s="28" t="s">
        <v>161</v>
      </c>
      <c r="D13" s="67" t="s">
        <v>162</v>
      </c>
      <c r="E13" s="73" t="s">
        <v>163</v>
      </c>
      <c r="F13" s="885" t="s">
        <v>164</v>
      </c>
      <c r="G13" s="12"/>
      <c r="H13" s="72"/>
      <c r="I13" s="88"/>
      <c r="J13" s="88"/>
      <c r="K13" s="88"/>
      <c r="L13" s="88"/>
      <c r="M13" s="88"/>
    </row>
    <row r="14" spans="1:15" s="26" customFormat="1" ht="49.5" customHeight="1">
      <c r="A14" s="1213" t="s">
        <v>165</v>
      </c>
      <c r="B14" s="11" t="str">
        <f>IF(別紙1未充足要件!F2="","未入力",別紙1未充足要件!F2)</f>
        <v>不要</v>
      </c>
      <c r="C14" s="50"/>
      <c r="D14" s="6" t="s">
        <v>166</v>
      </c>
      <c r="E14" s="73" t="s">
        <v>167</v>
      </c>
      <c r="F14" s="886" t="s">
        <v>1533</v>
      </c>
      <c r="G14" s="12"/>
      <c r="H14" s="72"/>
      <c r="I14" s="88"/>
      <c r="J14" s="88"/>
      <c r="K14" s="88"/>
      <c r="L14" s="88"/>
      <c r="M14" s="88"/>
    </row>
    <row r="15" spans="1:15" s="26" customFormat="1" ht="15" customHeight="1">
      <c r="A15" s="1214"/>
      <c r="B15" s="11" t="str">
        <f>IF(別紙2専門とするがんの診療状況!K2="","未入力",別紙2専門とするがんの診療状況!K2)</f>
        <v>入力済</v>
      </c>
      <c r="C15" s="50"/>
      <c r="D15" s="6" t="s">
        <v>168</v>
      </c>
      <c r="E15" s="73" t="s">
        <v>169</v>
      </c>
      <c r="F15" s="886" t="s">
        <v>170</v>
      </c>
      <c r="G15" s="12"/>
      <c r="H15" s="72"/>
      <c r="I15" s="88"/>
      <c r="J15" s="88"/>
      <c r="K15" s="88"/>
      <c r="L15" s="88"/>
      <c r="M15" s="88"/>
    </row>
    <row r="16" spans="1:15" s="26" customFormat="1" ht="23.45" customHeight="1">
      <c r="A16" s="1214"/>
      <c r="B16" s="11" t="str">
        <f>IF(別紙3自施設で対応しないもの!K2="","未入力",別紙3自施設で対応しないもの!K2)</f>
        <v>入力済</v>
      </c>
      <c r="C16" s="50"/>
      <c r="D16" s="6" t="s">
        <v>171</v>
      </c>
      <c r="E16" s="73" t="s">
        <v>169</v>
      </c>
      <c r="F16" s="886" t="s">
        <v>1534</v>
      </c>
      <c r="G16" s="12"/>
      <c r="H16" s="72"/>
      <c r="I16" s="88"/>
      <c r="J16" s="88"/>
      <c r="K16" s="88"/>
      <c r="L16" s="88"/>
      <c r="M16" s="88"/>
    </row>
    <row r="17" spans="1:13" s="26" customFormat="1" ht="15" customHeight="1">
      <c r="A17" s="1214"/>
      <c r="B17" s="11" t="str">
        <f>IF(別紙4カンファレンス!G2="","未入力あり",別紙4カンファレンス!G2)</f>
        <v>入力済</v>
      </c>
      <c r="C17" s="50"/>
      <c r="D17" s="6" t="s">
        <v>172</v>
      </c>
      <c r="E17" s="73" t="s">
        <v>169</v>
      </c>
      <c r="F17" s="886" t="s">
        <v>173</v>
      </c>
      <c r="G17" s="12"/>
      <c r="H17" s="72"/>
      <c r="I17" s="88"/>
      <c r="J17" s="88"/>
      <c r="K17" s="88"/>
      <c r="L17" s="88"/>
      <c r="M17" s="88"/>
    </row>
    <row r="18" spans="1:13" s="26" customFormat="1" ht="15" customHeight="1">
      <c r="A18" s="1214"/>
      <c r="B18" s="11" t="str">
        <f>IF(別紙5緩和外来!X2="","未入力あり",別紙5緩和外来!X2)</f>
        <v>入力済</v>
      </c>
      <c r="C18" s="50"/>
      <c r="D18" s="6" t="s">
        <v>174</v>
      </c>
      <c r="E18" s="24" t="s">
        <v>169</v>
      </c>
      <c r="F18" s="25" t="s">
        <v>175</v>
      </c>
      <c r="G18" s="12"/>
      <c r="H18" s="72"/>
      <c r="I18" s="88"/>
      <c r="J18" s="88"/>
      <c r="K18" s="88"/>
      <c r="L18" s="88"/>
      <c r="M18" s="88"/>
    </row>
    <row r="19" spans="1:13" s="26" customFormat="1" ht="15" customHeight="1">
      <c r="A19" s="1214"/>
      <c r="B19" s="11" t="str">
        <f>IF(別紙6緩和病棟!Y2="","未入力あり",別紙6緩和病棟!Y2)</f>
        <v>入力済</v>
      </c>
      <c r="C19" s="50"/>
      <c r="D19" s="6" t="s">
        <v>176</v>
      </c>
      <c r="E19" s="73" t="s">
        <v>169</v>
      </c>
      <c r="F19" s="25" t="s">
        <v>177</v>
      </c>
      <c r="G19" s="12"/>
      <c r="H19" s="72"/>
      <c r="I19" s="88"/>
      <c r="J19" s="88"/>
      <c r="K19" s="88"/>
      <c r="L19" s="88"/>
      <c r="M19" s="88"/>
    </row>
    <row r="20" spans="1:13" s="26" customFormat="1" ht="15" customHeight="1">
      <c r="A20" s="1214"/>
      <c r="B20" s="11" t="str">
        <f>IF(別紙7地域緩和ケア連携体制!J2="","未入力",別紙7地域緩和ケア連携体制!J2)</f>
        <v>入力済</v>
      </c>
      <c r="C20" s="50"/>
      <c r="D20" s="6" t="s">
        <v>178</v>
      </c>
      <c r="E20" s="73" t="s">
        <v>169</v>
      </c>
      <c r="F20" s="25" t="s">
        <v>179</v>
      </c>
      <c r="G20" s="12"/>
      <c r="H20" s="72"/>
      <c r="I20" s="88"/>
      <c r="J20" s="88"/>
      <c r="K20" s="88"/>
      <c r="L20" s="88"/>
      <c r="M20" s="88"/>
    </row>
    <row r="21" spans="1:13" s="26" customFormat="1" ht="15" customHeight="1">
      <c r="A21" s="1214"/>
      <c r="B21" s="11" t="str">
        <f>IF(別紙8緩和メンバーと活動!F3="","未入力",別紙8緩和メンバーと活動!F3)</f>
        <v>入力済</v>
      </c>
      <c r="C21" s="50"/>
      <c r="D21" s="6" t="s">
        <v>180</v>
      </c>
      <c r="E21" s="73" t="s">
        <v>169</v>
      </c>
      <c r="F21" s="25" t="s">
        <v>1684</v>
      </c>
      <c r="G21" s="12"/>
      <c r="H21" s="72"/>
      <c r="I21" s="88"/>
      <c r="J21" s="88"/>
      <c r="K21" s="88"/>
      <c r="L21" s="88"/>
      <c r="M21" s="88"/>
    </row>
    <row r="22" spans="1:13" s="26" customFormat="1" ht="15" customHeight="1">
      <c r="A22" s="1214"/>
      <c r="B22" s="11" t="str">
        <f>IF(別紙9インターネット環境!Y2="","未入力",別紙9インターネット環境!Y2)</f>
        <v>入力済</v>
      </c>
      <c r="C22" s="50"/>
      <c r="D22" s="6" t="s">
        <v>181</v>
      </c>
      <c r="E22" s="73" t="s">
        <v>169</v>
      </c>
      <c r="F22" s="25" t="s">
        <v>182</v>
      </c>
      <c r="G22" s="12"/>
      <c r="H22" s="72"/>
      <c r="I22" s="88"/>
      <c r="J22" s="88"/>
      <c r="K22" s="88"/>
      <c r="L22" s="88"/>
      <c r="M22" s="88"/>
    </row>
    <row r="23" spans="1:13" s="26" customFormat="1" ht="15" customHeight="1">
      <c r="A23" s="1214"/>
      <c r="B23" s="11" t="str">
        <f>IF(別紙10患者の特性に応じた支援!Y2="","未入力",別紙10患者の特性に応じた支援!Y2)</f>
        <v>入力済</v>
      </c>
      <c r="C23" s="50"/>
      <c r="D23" s="6" t="s">
        <v>183</v>
      </c>
      <c r="E23" s="73" t="s">
        <v>169</v>
      </c>
      <c r="F23" s="25" t="s">
        <v>184</v>
      </c>
      <c r="G23" s="12"/>
      <c r="H23" s="72"/>
      <c r="I23" s="88"/>
      <c r="J23" s="88"/>
      <c r="K23" s="88"/>
      <c r="L23" s="88"/>
      <c r="M23" s="88"/>
    </row>
    <row r="24" spans="1:13" s="26" customFormat="1" ht="15" customHeight="1">
      <c r="A24" s="1214"/>
      <c r="B24" s="11" t="str">
        <f>IF(別紙11相談内容!G2="","未入力",別紙11相談内容!G2)</f>
        <v>入力済</v>
      </c>
      <c r="C24" s="50"/>
      <c r="D24" s="6" t="s">
        <v>185</v>
      </c>
      <c r="E24" s="73" t="s">
        <v>169</v>
      </c>
      <c r="F24" s="29" t="s">
        <v>186</v>
      </c>
      <c r="G24" s="12"/>
      <c r="H24" s="72"/>
      <c r="I24" s="88"/>
      <c r="J24" s="88"/>
      <c r="K24" s="88"/>
      <c r="L24" s="88"/>
      <c r="M24" s="88"/>
    </row>
    <row r="25" spans="1:13" s="26" customFormat="1" ht="15" customHeight="1">
      <c r="A25" s="1214"/>
      <c r="B25" s="11" t="str">
        <f>IF(別紙12相談支援センター窓口等!W2="","未入力",別紙12相談支援センター窓口等!W2)</f>
        <v>入力済</v>
      </c>
      <c r="C25" s="50"/>
      <c r="D25" s="6" t="s">
        <v>187</v>
      </c>
      <c r="E25" s="73" t="s">
        <v>169</v>
      </c>
      <c r="F25" s="29" t="s">
        <v>188</v>
      </c>
      <c r="G25" s="12"/>
      <c r="H25" s="72"/>
      <c r="I25" s="88"/>
      <c r="J25" s="88"/>
      <c r="K25" s="88"/>
      <c r="L25" s="88"/>
      <c r="M25" s="88"/>
    </row>
    <row r="26" spans="1:13" s="26" customFormat="1" ht="15" customHeight="1">
      <c r="A26" s="1214"/>
      <c r="B26" s="11" t="str">
        <f>IF(別紙13相談支援センター体制!I2="","未入力",別紙13相談支援センター体制!I2)</f>
        <v>入力済</v>
      </c>
      <c r="C26" s="50"/>
      <c r="D26" s="6" t="s">
        <v>189</v>
      </c>
      <c r="E26" s="73" t="s">
        <v>169</v>
      </c>
      <c r="F26" s="29" t="s">
        <v>190</v>
      </c>
      <c r="G26" s="12"/>
      <c r="H26" s="72"/>
      <c r="I26" s="88"/>
      <c r="J26" s="88"/>
      <c r="K26" s="88"/>
      <c r="L26" s="88"/>
      <c r="M26" s="88"/>
    </row>
    <row r="27" spans="1:13" s="26" customFormat="1" ht="15" customHeight="1">
      <c r="A27" s="1214"/>
      <c r="B27" s="11" t="str">
        <f>IF(別紙14連携協力体制!H2="","未入力",別紙14連携協力体制!H2)</f>
        <v>入力済</v>
      </c>
      <c r="C27" s="50"/>
      <c r="D27" s="6" t="s">
        <v>191</v>
      </c>
      <c r="E27" s="73" t="s">
        <v>169</v>
      </c>
      <c r="F27" s="29" t="s">
        <v>192</v>
      </c>
      <c r="G27" s="12"/>
      <c r="H27" s="72"/>
      <c r="I27" s="88"/>
      <c r="J27" s="88"/>
      <c r="K27" s="88"/>
      <c r="L27" s="88"/>
      <c r="M27" s="88"/>
    </row>
    <row r="28" spans="1:13" s="26" customFormat="1" ht="15" customHeight="1">
      <c r="A28" s="1214"/>
      <c r="B28" s="11" t="str">
        <f>IF(別紙15専門外来!W2="","未入力",別紙15専門外来!W2)</f>
        <v>入力済</v>
      </c>
      <c r="C28" s="50"/>
      <c r="D28" s="6" t="s">
        <v>193</v>
      </c>
      <c r="E28" s="73" t="s">
        <v>169</v>
      </c>
      <c r="F28" s="29" t="s">
        <v>194</v>
      </c>
      <c r="G28" s="12"/>
      <c r="H28" s="72"/>
      <c r="I28" s="88"/>
      <c r="J28" s="88"/>
      <c r="K28" s="88"/>
      <c r="L28" s="88"/>
      <c r="M28" s="88"/>
    </row>
    <row r="29" spans="1:13" s="26" customFormat="1" ht="15" customHeight="1">
      <c r="A29" s="1214"/>
      <c r="B29" s="11" t="str">
        <f>IF(別紙16院内がん登録!G2="","未入力",別紙16院内がん登録!G2)</f>
        <v>入力済</v>
      </c>
      <c r="C29" s="50"/>
      <c r="D29" s="6" t="s">
        <v>195</v>
      </c>
      <c r="E29" s="73" t="s">
        <v>169</v>
      </c>
      <c r="F29" s="29" t="s">
        <v>196</v>
      </c>
      <c r="G29" s="12"/>
      <c r="H29" s="72"/>
      <c r="I29" s="88"/>
      <c r="J29" s="88"/>
      <c r="K29" s="88"/>
      <c r="L29" s="88"/>
      <c r="M29" s="88"/>
    </row>
    <row r="30" spans="1:13" s="26" customFormat="1" ht="15" customHeight="1">
      <c r="A30" s="1214"/>
      <c r="B30" s="11" t="str">
        <f>IF(別紙17臨床試験・治験!T2="","未入力",別紙17臨床試験・治験!T2)</f>
        <v>入力済</v>
      </c>
      <c r="C30" s="50"/>
      <c r="D30" s="6" t="s">
        <v>197</v>
      </c>
      <c r="E30" s="73" t="s">
        <v>169</v>
      </c>
      <c r="F30" s="29" t="s">
        <v>198</v>
      </c>
      <c r="G30" s="12"/>
      <c r="H30" s="72"/>
      <c r="I30" s="88"/>
      <c r="J30" s="88"/>
      <c r="K30" s="88"/>
      <c r="L30" s="88"/>
      <c r="M30" s="88"/>
    </row>
    <row r="31" spans="1:13" s="26" customFormat="1" ht="15" customHeight="1">
      <c r="A31" s="1214"/>
      <c r="B31" s="11" t="str">
        <f>IF(別紙18チーム医療の提供体制!O2="","未入力",別紙18チーム医療の提供体制!O2)</f>
        <v>入力済</v>
      </c>
      <c r="C31" s="65"/>
      <c r="D31" s="6" t="s">
        <v>1526</v>
      </c>
      <c r="E31" s="73" t="s">
        <v>169</v>
      </c>
      <c r="F31" s="29" t="s">
        <v>200</v>
      </c>
      <c r="G31" s="12"/>
      <c r="H31" s="72"/>
      <c r="I31" s="88"/>
      <c r="J31" s="88"/>
      <c r="K31" s="88"/>
      <c r="L31" s="88"/>
      <c r="M31" s="88"/>
    </row>
    <row r="32" spans="1:13" s="26" customFormat="1" ht="15" customHeight="1">
      <c r="A32" s="1214"/>
      <c r="B32" s="11" t="str">
        <f>IF(別紙19医療安全・第三者評価!I2="","未入力",別紙19医療安全・第三者評価!I2)</f>
        <v>入力済</v>
      </c>
      <c r="C32" s="65"/>
      <c r="D32" s="6" t="s">
        <v>199</v>
      </c>
      <c r="E32" s="73" t="s">
        <v>169</v>
      </c>
      <c r="F32" s="29" t="s">
        <v>202</v>
      </c>
      <c r="G32" s="12"/>
      <c r="H32" s="72"/>
      <c r="I32" s="88"/>
      <c r="J32" s="88"/>
      <c r="K32" s="88"/>
      <c r="L32" s="88"/>
      <c r="M32" s="88"/>
    </row>
    <row r="33" spans="1:13" s="30" customFormat="1" ht="15" customHeight="1">
      <c r="A33" s="1214"/>
      <c r="B33" s="11" t="str">
        <f>IF(別紙20歯科との連携!I2="","未入力あり",別紙20歯科との連携!I2)</f>
        <v>入力済</v>
      </c>
      <c r="C33" s="66"/>
      <c r="D33" s="6" t="s">
        <v>201</v>
      </c>
      <c r="E33" s="73" t="s">
        <v>169</v>
      </c>
      <c r="F33" s="25" t="s">
        <v>1442</v>
      </c>
      <c r="G33" s="34"/>
      <c r="H33" s="72"/>
      <c r="I33" s="88"/>
      <c r="J33" s="88"/>
      <c r="K33" s="90"/>
      <c r="L33" s="90"/>
      <c r="M33" s="90"/>
    </row>
    <row r="34" spans="1:13" s="30" customFormat="1" ht="15" customHeight="1">
      <c r="A34" s="85"/>
      <c r="B34" s="11" t="str">
        <f>IF(別紙21地域連携カンファ開催状況!I2="","未入力あり",別紙21地域連携カンファ開催状況!I2)</f>
        <v>入力済</v>
      </c>
      <c r="C34" s="66"/>
      <c r="D34" s="6" t="s">
        <v>203</v>
      </c>
      <c r="E34" s="73" t="s">
        <v>169</v>
      </c>
      <c r="F34" s="25" t="s">
        <v>1441</v>
      </c>
      <c r="G34" s="34"/>
      <c r="H34" s="72"/>
      <c r="I34" s="88"/>
      <c r="J34" s="88"/>
      <c r="K34" s="90"/>
      <c r="L34" s="90"/>
      <c r="M34" s="90"/>
    </row>
    <row r="35" spans="1:13" s="26" customFormat="1" ht="15" customHeight="1">
      <c r="A35" s="85"/>
      <c r="B35" s="11" t="str">
        <f>IF(別紙22診療実績とりまとめ!J2="","未入力あり",別紙22診療実績とりまとめ!J2)</f>
        <v>入力済</v>
      </c>
      <c r="C35" s="66"/>
      <c r="D35" s="6" t="s">
        <v>1681</v>
      </c>
      <c r="E35" s="73" t="s">
        <v>169</v>
      </c>
      <c r="F35" s="25" t="s">
        <v>1675</v>
      </c>
      <c r="G35" s="12"/>
      <c r="H35" s="111"/>
      <c r="I35" s="88"/>
      <c r="J35" s="88"/>
      <c r="K35" s="88"/>
      <c r="L35" s="88"/>
      <c r="M35" s="88"/>
    </row>
    <row r="36" spans="1:13" s="30" customFormat="1" ht="15" customHeight="1">
      <c r="A36" s="68"/>
      <c r="B36" s="68"/>
      <c r="C36" s="68"/>
      <c r="D36" s="68"/>
      <c r="E36" s="69"/>
      <c r="F36" s="70"/>
      <c r="G36" s="34"/>
      <c r="H36" s="112"/>
      <c r="I36" s="88"/>
      <c r="J36" s="88"/>
      <c r="K36" s="90"/>
      <c r="L36" s="90"/>
      <c r="M36" s="90"/>
    </row>
    <row r="37" spans="1:13" s="26" customFormat="1" ht="15" customHeight="1">
      <c r="A37" s="68"/>
      <c r="B37" s="68"/>
      <c r="C37" s="68"/>
      <c r="D37" s="68"/>
      <c r="E37" s="69"/>
      <c r="F37" s="70"/>
      <c r="G37" s="12"/>
      <c r="H37" s="113"/>
      <c r="I37" s="88"/>
      <c r="J37" s="88"/>
      <c r="K37" s="88"/>
      <c r="L37" s="88"/>
      <c r="M37" s="88"/>
    </row>
    <row r="38" spans="1:13" s="26" customFormat="1" ht="15" customHeight="1">
      <c r="A38" s="68"/>
      <c r="B38" s="68"/>
      <c r="C38" s="68"/>
      <c r="D38" s="68"/>
      <c r="E38" s="69"/>
      <c r="F38" s="70"/>
      <c r="G38" s="12"/>
      <c r="H38" s="113"/>
      <c r="I38" s="88"/>
      <c r="J38" s="88"/>
      <c r="K38" s="88"/>
      <c r="L38" s="88"/>
      <c r="M38" s="88"/>
    </row>
    <row r="39" spans="1:13" ht="15" customHeight="1">
      <c r="A39" s="68"/>
      <c r="B39" s="68"/>
      <c r="C39" s="68"/>
      <c r="D39" s="68"/>
      <c r="E39" s="69"/>
      <c r="F39" s="70"/>
      <c r="H39" s="113"/>
      <c r="I39" s="88"/>
      <c r="J39" s="88"/>
    </row>
    <row r="40" spans="1:13" ht="15" customHeight="1">
      <c r="A40" s="68"/>
      <c r="B40" s="68"/>
      <c r="C40" s="68"/>
      <c r="D40" s="68"/>
      <c r="E40" s="69"/>
      <c r="F40" s="70"/>
      <c r="H40" s="113"/>
      <c r="I40" s="88"/>
      <c r="J40" s="88"/>
    </row>
    <row r="41" spans="1:13" s="30" customFormat="1" ht="15" customHeight="1">
      <c r="A41" s="68"/>
      <c r="B41" s="68"/>
      <c r="C41" s="68"/>
      <c r="D41" s="68"/>
      <c r="E41" s="69"/>
      <c r="F41" s="70"/>
      <c r="G41" s="34"/>
      <c r="H41" s="113"/>
      <c r="I41" s="88"/>
      <c r="J41" s="88"/>
      <c r="K41" s="90"/>
      <c r="L41" s="90"/>
      <c r="M41" s="90"/>
    </row>
    <row r="42" spans="1:13" s="26" customFormat="1" ht="15" customHeight="1">
      <c r="A42" s="68"/>
      <c r="B42" s="68"/>
      <c r="C42" s="68"/>
      <c r="D42" s="68"/>
      <c r="E42" s="69"/>
      <c r="F42" s="70"/>
      <c r="G42" s="12"/>
      <c r="H42" s="113"/>
      <c r="I42" s="88"/>
      <c r="J42" s="88"/>
      <c r="K42" s="88"/>
      <c r="L42" s="88"/>
      <c r="M42" s="88"/>
    </row>
    <row r="43" spans="1:13">
      <c r="A43" s="68"/>
      <c r="B43" s="68"/>
      <c r="C43" s="68"/>
      <c r="D43" s="68"/>
      <c r="E43" s="69"/>
      <c r="F43" s="70"/>
      <c r="H43" s="113"/>
      <c r="I43" s="88"/>
      <c r="J43" s="88"/>
    </row>
    <row r="44" spans="1:13">
      <c r="A44" s="68"/>
      <c r="B44" s="68"/>
      <c r="C44" s="68"/>
      <c r="D44" s="68"/>
      <c r="E44" s="69"/>
      <c r="F44" s="70"/>
      <c r="H44" s="113"/>
      <c r="I44" s="88"/>
      <c r="J44" s="88"/>
    </row>
    <row r="45" spans="1:13">
      <c r="B45"/>
      <c r="C45"/>
      <c r="D45" s="1"/>
      <c r="E45" s="1"/>
      <c r="F45" s="31"/>
    </row>
    <row r="46" spans="1:13">
      <c r="B46"/>
      <c r="C46"/>
      <c r="D46" s="1"/>
      <c r="E46" s="1"/>
      <c r="F46" s="31"/>
    </row>
  </sheetData>
  <sheetProtection selectLockedCells="1"/>
  <mergeCells count="4">
    <mergeCell ref="E2:F2"/>
    <mergeCell ref="E12:F12"/>
    <mergeCell ref="E4:F4"/>
    <mergeCell ref="A14:A33"/>
  </mergeCells>
  <phoneticPr fontId="11"/>
  <conditionalFormatting sqref="A36:C44">
    <cfRule type="cellIs" dxfId="35" priority="31" stopIfTrue="1" operator="equal">
      <formula>"未入力"</formula>
    </cfRule>
  </conditionalFormatting>
  <conditionalFormatting sqref="B8:B10">
    <cfRule type="cellIs" dxfId="34" priority="4" operator="equal">
      <formula>"未入力あり"</formula>
    </cfRule>
  </conditionalFormatting>
  <conditionalFormatting sqref="B14:B34">
    <cfRule type="cellIs" dxfId="33" priority="5" operator="equal">
      <formula>"未入力あり"</formula>
    </cfRule>
  </conditionalFormatting>
  <conditionalFormatting sqref="B33">
    <cfRule type="cellIs" dxfId="32" priority="3" stopIfTrue="1" operator="equal">
      <formula>"未入力"</formula>
    </cfRule>
  </conditionalFormatting>
  <conditionalFormatting sqref="B35">
    <cfRule type="cellIs" dxfId="31" priority="1" operator="equal">
      <formula>"未入力あり"</formula>
    </cfRule>
  </conditionalFormatting>
  <conditionalFormatting sqref="B14:C34">
    <cfRule type="cellIs" dxfId="30" priority="6" stopIfTrue="1" operator="equal">
      <formula>"未入力"</formula>
    </cfRule>
  </conditionalFormatting>
  <conditionalFormatting sqref="B35:C35">
    <cfRule type="cellIs" dxfId="29" priority="2" stopIfTrue="1" operator="equal">
      <formula>"未入力"</formula>
    </cfRule>
  </conditionalFormatting>
  <conditionalFormatting sqref="E4:F4">
    <cfRule type="containsText" dxfId="28" priority="82" stopIfTrue="1" operator="containsText" text="様式4（全般事項）の「１．推薦区分」を選択してください">
      <formula>NOT(ISERROR(SEARCH("様式4（全般事項）の「１．推薦区分」を選択してください",E4)))</formula>
    </cfRule>
  </conditionalFormatting>
  <dataValidations xWindow="584" yWindow="349" count="2">
    <dataValidation allowBlank="1" showInputMessage="1" showErrorMessage="1" prompt="指定通知書及び厚労省ホームページ上で公開するがん診療連携拠点病院等の一覧で使用する正式名称を入力して下さい。" sqref="E2:F2" xr:uid="{00000000-0002-0000-0200-000000000000}"/>
    <dataValidation allowBlank="1" showInputMessage="1" showErrorMessage="1" prompt="このセルは様式４（全般事項）のG列５行目を入力すれば反映されます。" sqref="E4:F4" xr:uid="{00000000-0002-0000-0200-000001000000}"/>
  </dataValidations>
  <printOptions horizontalCentered="1"/>
  <pageMargins left="0.39370078740157483" right="0.39370078740157483" top="0.59055118110236227" bottom="0.59055118110236227" header="0.35433070866141736" footer="0.27559055118110237"/>
  <pageSetup paperSize="9" scale="78" fitToHeight="0" orientation="portrait" cellComments="asDisplayed" r:id="rId1"/>
  <headerFooter>
    <oddFooter>&amp;C&amp;P/&amp;N&amp;R&amp;A</oddFooter>
  </headerFooter>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500-000000000000}">
  <sheetPr codeName="Sheet17">
    <tabColor theme="0"/>
    <pageSetUpPr fitToPage="1"/>
  </sheetPr>
  <dimension ref="A1:AD62"/>
  <sheetViews>
    <sheetView view="pageBreakPreview" zoomScaleNormal="100" zoomScaleSheetLayoutView="100" workbookViewId="0">
      <selection sqref="A1:W1"/>
    </sheetView>
  </sheetViews>
  <sheetFormatPr defaultColWidth="9" defaultRowHeight="12"/>
  <cols>
    <col min="1" max="1" width="3.625" style="435" customWidth="1"/>
    <col min="2" max="2" width="28.625" style="435" customWidth="1"/>
    <col min="3" max="3" width="10.625" style="435" customWidth="1"/>
    <col min="4" max="4" width="12.625" style="435" customWidth="1"/>
    <col min="5" max="13" width="2.625" style="435" customWidth="1"/>
    <col min="14" max="14" width="1.625" style="435" customWidth="1"/>
    <col min="15" max="22" width="2.625" style="435" customWidth="1"/>
    <col min="23" max="23" width="9.375" style="435" customWidth="1"/>
    <col min="24" max="24" width="15" style="435" customWidth="1"/>
    <col min="25" max="25" width="2.25" style="435" hidden="1" customWidth="1"/>
    <col min="26" max="26" width="2.25" style="435" customWidth="1"/>
    <col min="27" max="27" width="82.75" style="104" bestFit="1" customWidth="1"/>
    <col min="28" max="16384" width="9" style="435"/>
  </cols>
  <sheetData>
    <row r="1" spans="1:30" ht="19.5" customHeight="1" thickBot="1">
      <c r="A1" s="1500" t="s">
        <v>1078</v>
      </c>
      <c r="B1" s="1500"/>
      <c r="C1" s="1500"/>
      <c r="D1" s="1500"/>
      <c r="E1" s="1500"/>
      <c r="F1" s="1500"/>
      <c r="G1" s="1500"/>
      <c r="H1" s="1500"/>
      <c r="I1" s="1500"/>
      <c r="J1" s="1500"/>
      <c r="K1" s="1500"/>
      <c r="L1" s="1500"/>
      <c r="M1" s="1500"/>
      <c r="N1" s="1500"/>
      <c r="O1" s="1500"/>
      <c r="P1" s="1500"/>
      <c r="Q1" s="1500"/>
      <c r="R1" s="1500"/>
      <c r="S1" s="1500"/>
      <c r="T1" s="1500"/>
      <c r="U1" s="1500"/>
      <c r="V1" s="1500"/>
      <c r="W1" s="1500"/>
      <c r="Y1" s="53"/>
      <c r="Z1" s="53"/>
    </row>
    <row r="2" spans="1:30" ht="24.95" customHeight="1" thickBot="1">
      <c r="A2" s="1372" t="s">
        <v>832</v>
      </c>
      <c r="B2" s="1372"/>
      <c r="C2" s="1372"/>
      <c r="D2" s="1372"/>
      <c r="E2" s="1372"/>
      <c r="F2" s="1372"/>
      <c r="G2" s="1372"/>
      <c r="H2" s="1372"/>
      <c r="I2" s="1372"/>
      <c r="J2" s="1372"/>
      <c r="K2" s="1372"/>
      <c r="L2" s="1372"/>
      <c r="M2" s="1372"/>
      <c r="N2" s="1372"/>
      <c r="O2" s="1372"/>
      <c r="P2" s="1372"/>
      <c r="Q2" s="1372"/>
      <c r="R2" s="1372"/>
      <c r="S2" s="1372"/>
      <c r="T2" s="1372"/>
      <c r="U2" s="1372"/>
      <c r="V2" s="1372"/>
      <c r="W2" s="715" t="str">
        <f>IF(COUNTIF(Y15:Y43,"×")&gt;=1,"未入力あり","入力済")</f>
        <v>入力済</v>
      </c>
      <c r="X2" s="1629"/>
      <c r="Y2" s="53"/>
      <c r="Z2" s="53"/>
    </row>
    <row r="3" spans="1:30" ht="5.0999999999999996" customHeight="1">
      <c r="A3" s="431"/>
      <c r="B3" s="431"/>
      <c r="C3" s="431"/>
      <c r="D3" s="431"/>
      <c r="E3" s="431"/>
      <c r="F3" s="431"/>
      <c r="G3" s="431"/>
      <c r="H3" s="431"/>
      <c r="I3" s="431"/>
      <c r="J3" s="431"/>
      <c r="K3" s="431"/>
      <c r="L3" s="431"/>
      <c r="M3" s="431"/>
      <c r="N3" s="431"/>
      <c r="O3" s="431"/>
      <c r="P3" s="431"/>
      <c r="Q3" s="431"/>
      <c r="R3" s="431"/>
      <c r="S3" s="431"/>
      <c r="T3" s="431"/>
      <c r="U3" s="431"/>
      <c r="V3" s="716"/>
      <c r="W3" s="431"/>
      <c r="X3" s="1629"/>
      <c r="Y3" s="8"/>
      <c r="Z3" s="8"/>
    </row>
    <row r="4" spans="1:30" ht="20.25" customHeight="1">
      <c r="A4" s="431"/>
      <c r="B4" s="431"/>
      <c r="C4" s="431"/>
      <c r="D4" s="431"/>
      <c r="E4" s="717" t="s">
        <v>924</v>
      </c>
      <c r="F4" s="1668" t="str">
        <f>表紙!E2</f>
        <v>医療法人徳洲会　岸和田徳洲会病院</v>
      </c>
      <c r="G4" s="1669"/>
      <c r="H4" s="1669"/>
      <c r="I4" s="1669"/>
      <c r="J4" s="1669"/>
      <c r="K4" s="1669"/>
      <c r="L4" s="1669"/>
      <c r="M4" s="1669"/>
      <c r="N4" s="1669"/>
      <c r="O4" s="1669"/>
      <c r="P4" s="1669"/>
      <c r="Q4" s="1669"/>
      <c r="R4" s="1669"/>
      <c r="S4" s="1669"/>
      <c r="T4" s="1669"/>
      <c r="U4" s="1669"/>
      <c r="V4" s="1669"/>
      <c r="W4" s="1670"/>
      <c r="X4" s="1629"/>
      <c r="Y4" s="53"/>
      <c r="Z4" s="53"/>
    </row>
    <row r="5" spans="1:30" ht="20.25" customHeight="1">
      <c r="A5" s="431"/>
      <c r="B5" s="51"/>
      <c r="C5" s="51"/>
      <c r="D5" s="586"/>
      <c r="E5" s="1098" t="s">
        <v>878</v>
      </c>
      <c r="F5" s="49" t="str">
        <f>別紙1未充足要件!E5</f>
        <v>令和７年９月１日時点</v>
      </c>
      <c r="G5" s="658"/>
      <c r="H5" s="658"/>
      <c r="I5" s="658"/>
      <c r="J5" s="658"/>
      <c r="K5" s="658"/>
      <c r="L5" s="658"/>
      <c r="M5" s="51"/>
      <c r="N5" s="573"/>
      <c r="O5" s="573"/>
      <c r="P5" s="573"/>
      <c r="Q5" s="573"/>
      <c r="R5" s="573"/>
      <c r="S5" s="573"/>
      <c r="T5" s="573"/>
      <c r="U5" s="573"/>
      <c r="V5" s="573"/>
      <c r="W5" s="573"/>
      <c r="X5" s="1629"/>
      <c r="Y5" s="437"/>
      <c r="Z5" s="437"/>
      <c r="AA5" s="137" t="s">
        <v>204</v>
      </c>
    </row>
    <row r="6" spans="1:30" s="685" customFormat="1" ht="42" customHeight="1">
      <c r="A6" s="718"/>
      <c r="B6" s="1666" t="s">
        <v>1079</v>
      </c>
      <c r="C6" s="1667"/>
      <c r="D6" s="1667"/>
      <c r="E6" s="1667"/>
      <c r="F6" s="1667"/>
      <c r="G6" s="1667"/>
      <c r="H6" s="1667"/>
      <c r="I6" s="1667"/>
      <c r="J6" s="1667"/>
      <c r="K6" s="1667"/>
      <c r="L6" s="1667"/>
      <c r="M6" s="1667"/>
      <c r="N6" s="1667"/>
      <c r="O6" s="1667"/>
      <c r="P6" s="1667"/>
      <c r="Q6" s="1667"/>
      <c r="R6" s="1667"/>
      <c r="S6" s="1667"/>
      <c r="T6" s="1667"/>
      <c r="U6" s="1667"/>
      <c r="V6" s="1667"/>
      <c r="W6" s="1667"/>
      <c r="AA6" s="72"/>
      <c r="AC6" s="718"/>
      <c r="AD6" s="719"/>
    </row>
    <row r="7" spans="1:30" s="685" customFormat="1" ht="20.100000000000001" customHeight="1">
      <c r="A7" s="718"/>
      <c r="B7" s="720" t="s">
        <v>1080</v>
      </c>
      <c r="C7" s="721" t="s">
        <v>1081</v>
      </c>
      <c r="D7" s="721" t="s">
        <v>1082</v>
      </c>
      <c r="E7" s="1664" t="s">
        <v>1083</v>
      </c>
      <c r="F7" s="1664"/>
      <c r="G7" s="1664"/>
      <c r="H7" s="1664"/>
      <c r="I7" s="1664"/>
      <c r="J7" s="1664"/>
      <c r="K7" s="1664"/>
      <c r="L7" s="1664"/>
      <c r="M7" s="1664"/>
      <c r="N7" s="1664" t="s">
        <v>1084</v>
      </c>
      <c r="O7" s="1664"/>
      <c r="P7" s="1664"/>
      <c r="Q7" s="1664"/>
      <c r="R7" s="1664"/>
      <c r="S7" s="1664"/>
      <c r="T7" s="1664"/>
      <c r="U7" s="1664"/>
      <c r="V7" s="1664"/>
      <c r="W7" s="722"/>
      <c r="X7" s="722"/>
      <c r="Y7" s="722"/>
      <c r="Z7" s="722"/>
      <c r="AA7" s="72"/>
      <c r="AB7" s="722"/>
      <c r="AC7" s="722"/>
      <c r="AD7" s="719"/>
    </row>
    <row r="8" spans="1:30" s="685" customFormat="1" ht="99.95" customHeight="1">
      <c r="A8" s="718"/>
      <c r="B8" s="723" t="s">
        <v>1085</v>
      </c>
      <c r="C8" s="724" t="s">
        <v>1086</v>
      </c>
      <c r="D8" s="724" t="s">
        <v>1087</v>
      </c>
      <c r="E8" s="1671" t="s">
        <v>1088</v>
      </c>
      <c r="F8" s="1672"/>
      <c r="G8" s="1672"/>
      <c r="H8" s="1672"/>
      <c r="I8" s="1672"/>
      <c r="J8" s="1672"/>
      <c r="K8" s="1672"/>
      <c r="L8" s="1672"/>
      <c r="M8" s="1673"/>
      <c r="N8" s="1665" t="s">
        <v>1089</v>
      </c>
      <c r="O8" s="1665"/>
      <c r="P8" s="1665"/>
      <c r="Q8" s="1665"/>
      <c r="R8" s="1665"/>
      <c r="S8" s="1665"/>
      <c r="T8" s="1665"/>
      <c r="U8" s="1665"/>
      <c r="V8" s="1665"/>
      <c r="W8" s="722"/>
      <c r="X8" s="722"/>
      <c r="Y8" s="722"/>
      <c r="Z8" s="722"/>
      <c r="AA8" s="72"/>
      <c r="AB8" s="722"/>
      <c r="AC8" s="722"/>
      <c r="AD8" s="719"/>
    </row>
    <row r="9" spans="1:30" s="685" customFormat="1" ht="50.1" customHeight="1">
      <c r="A9" s="718"/>
      <c r="B9" s="720" t="s">
        <v>1090</v>
      </c>
      <c r="C9" s="725" t="s">
        <v>1091</v>
      </c>
      <c r="D9" s="720" t="s">
        <v>1092</v>
      </c>
      <c r="E9" s="1664" t="s">
        <v>1093</v>
      </c>
      <c r="F9" s="1664"/>
      <c r="G9" s="1664"/>
      <c r="H9" s="1664"/>
      <c r="I9" s="1664"/>
      <c r="J9" s="1664"/>
      <c r="K9" s="1664"/>
      <c r="L9" s="1664"/>
      <c r="M9" s="1664"/>
      <c r="N9" s="1664" t="s">
        <v>1094</v>
      </c>
      <c r="O9" s="1664"/>
      <c r="P9" s="1664"/>
      <c r="Q9" s="1664"/>
      <c r="R9" s="1664"/>
      <c r="S9" s="1664"/>
      <c r="T9" s="1664"/>
      <c r="U9" s="1664"/>
      <c r="V9" s="1664"/>
      <c r="W9" s="722"/>
      <c r="X9" s="722"/>
      <c r="Y9" s="722"/>
      <c r="Z9" s="722"/>
      <c r="AA9" s="72"/>
      <c r="AB9" s="722"/>
      <c r="AC9" s="722"/>
      <c r="AD9" s="719"/>
    </row>
    <row r="10" spans="1:30" s="685" customFormat="1" ht="50.1" customHeight="1">
      <c r="A10" s="718"/>
      <c r="B10" s="1665" t="s">
        <v>1095</v>
      </c>
      <c r="C10" s="1676" t="s">
        <v>1096</v>
      </c>
      <c r="D10" s="1676" t="s">
        <v>1097</v>
      </c>
      <c r="E10" s="1665" t="s">
        <v>1098</v>
      </c>
      <c r="F10" s="1665"/>
      <c r="G10" s="1665"/>
      <c r="H10" s="1665"/>
      <c r="I10" s="1665"/>
      <c r="J10" s="1665"/>
      <c r="K10" s="1665"/>
      <c r="L10" s="1665"/>
      <c r="M10" s="1679"/>
      <c r="N10" s="1665" t="s">
        <v>1099</v>
      </c>
      <c r="O10" s="1665"/>
      <c r="P10" s="1665"/>
      <c r="Q10" s="1665"/>
      <c r="R10" s="1665"/>
      <c r="S10" s="1665"/>
      <c r="T10" s="1665"/>
      <c r="U10" s="1665"/>
      <c r="V10" s="1665"/>
      <c r="W10" s="722"/>
      <c r="X10" s="722"/>
      <c r="Y10" s="722"/>
      <c r="Z10" s="722"/>
      <c r="AA10" s="72"/>
      <c r="AB10" s="722"/>
      <c r="AC10" s="722"/>
      <c r="AD10" s="719"/>
    </row>
    <row r="11" spans="1:30" s="685" customFormat="1" ht="20.100000000000001" customHeight="1">
      <c r="A11" s="718"/>
      <c r="B11" s="1665"/>
      <c r="C11" s="1677"/>
      <c r="D11" s="1677"/>
      <c r="E11" s="1664" t="s">
        <v>1100</v>
      </c>
      <c r="F11" s="1664"/>
      <c r="G11" s="1664"/>
      <c r="H11" s="1664"/>
      <c r="I11" s="1664"/>
      <c r="J11" s="1664"/>
      <c r="K11" s="1664"/>
      <c r="L11" s="1664"/>
      <c r="M11" s="1664"/>
      <c r="N11" s="1665"/>
      <c r="O11" s="1665"/>
      <c r="P11" s="1665"/>
      <c r="Q11" s="1665"/>
      <c r="R11" s="1665"/>
      <c r="S11" s="1665"/>
      <c r="T11" s="1665"/>
      <c r="U11" s="1665"/>
      <c r="V11" s="1665"/>
      <c r="W11" s="722"/>
      <c r="X11" s="722"/>
      <c r="Y11" s="722"/>
      <c r="Z11" s="722"/>
      <c r="AA11" s="72"/>
      <c r="AB11" s="722"/>
      <c r="AC11" s="722"/>
      <c r="AD11" s="719"/>
    </row>
    <row r="12" spans="1:30" s="685" customFormat="1" ht="50.1" customHeight="1">
      <c r="A12" s="718"/>
      <c r="B12" s="1665"/>
      <c r="C12" s="1678"/>
      <c r="D12" s="1678"/>
      <c r="E12" s="1679" t="s">
        <v>1101</v>
      </c>
      <c r="F12" s="1679"/>
      <c r="G12" s="1679"/>
      <c r="H12" s="1679"/>
      <c r="I12" s="1679"/>
      <c r="J12" s="1679"/>
      <c r="K12" s="1679"/>
      <c r="L12" s="1679"/>
      <c r="M12" s="1679"/>
      <c r="N12" s="1665"/>
      <c r="O12" s="1665"/>
      <c r="P12" s="1665"/>
      <c r="Q12" s="1665"/>
      <c r="R12" s="1665"/>
      <c r="S12" s="1665"/>
      <c r="T12" s="1665"/>
      <c r="U12" s="1665"/>
      <c r="V12" s="1665"/>
      <c r="W12" s="722"/>
      <c r="X12" s="722"/>
      <c r="Y12" s="722"/>
      <c r="Z12" s="722"/>
      <c r="AA12" s="72"/>
      <c r="AB12" s="722"/>
      <c r="AC12" s="722"/>
      <c r="AD12" s="719"/>
    </row>
    <row r="13" spans="1:30" ht="10.5" customHeight="1">
      <c r="A13" s="431"/>
      <c r="B13" s="431"/>
      <c r="C13" s="431"/>
      <c r="D13" s="431"/>
      <c r="E13" s="431"/>
      <c r="F13" s="431"/>
      <c r="G13" s="431"/>
      <c r="H13" s="431"/>
      <c r="I13" s="431"/>
      <c r="J13" s="431"/>
      <c r="K13" s="431"/>
      <c r="L13" s="431"/>
      <c r="M13" s="431"/>
      <c r="N13" s="431"/>
      <c r="O13" s="431"/>
      <c r="P13" s="431"/>
      <c r="Q13" s="431"/>
      <c r="R13" s="431"/>
      <c r="S13" s="431"/>
      <c r="T13" s="431"/>
      <c r="U13" s="431"/>
      <c r="V13" s="431"/>
      <c r="W13" s="431"/>
      <c r="AA13" s="72"/>
    </row>
    <row r="14" spans="1:30" ht="20.25" customHeight="1" thickBot="1">
      <c r="A14" s="726" t="s">
        <v>1102</v>
      </c>
      <c r="B14" s="1681" t="s">
        <v>1103</v>
      </c>
      <c r="C14" s="1681"/>
      <c r="D14" s="1681"/>
      <c r="E14" s="1681"/>
      <c r="F14" s="1681"/>
      <c r="G14" s="1681"/>
      <c r="H14" s="1681"/>
      <c r="I14" s="1681"/>
      <c r="J14" s="1681"/>
      <c r="K14" s="1681"/>
      <c r="L14" s="1681"/>
      <c r="M14" s="1681"/>
      <c r="N14" s="1681"/>
      <c r="O14" s="1681"/>
      <c r="P14" s="1681"/>
      <c r="Q14" s="1681"/>
      <c r="R14" s="1681"/>
      <c r="S14" s="1681"/>
      <c r="T14" s="1681"/>
      <c r="U14" s="1681"/>
      <c r="V14" s="1681"/>
      <c r="W14" s="1681"/>
      <c r="AA14" s="72"/>
    </row>
    <row r="15" spans="1:30" ht="25.5" customHeight="1" thickBot="1">
      <c r="A15" s="727">
        <v>1</v>
      </c>
      <c r="B15" s="728" t="s">
        <v>1104</v>
      </c>
      <c r="C15" s="729"/>
      <c r="D15" s="730"/>
      <c r="E15" s="730"/>
      <c r="F15" s="730"/>
      <c r="G15" s="730"/>
      <c r="H15" s="730"/>
      <c r="I15" s="730"/>
      <c r="J15" s="730"/>
      <c r="K15" s="730"/>
      <c r="L15" s="730"/>
      <c r="M15" s="730"/>
      <c r="N15" s="730"/>
      <c r="O15" s="730"/>
      <c r="P15" s="730"/>
      <c r="Q15" s="730"/>
      <c r="R15" s="730"/>
      <c r="S15" s="730"/>
      <c r="T15" s="730"/>
      <c r="U15" s="730"/>
      <c r="V15" s="730"/>
      <c r="W15" s="36" t="s">
        <v>1760</v>
      </c>
      <c r="Y15" s="435" t="str">
        <f>IF(W15="","×","○")</f>
        <v>○</v>
      </c>
      <c r="AA15" s="72"/>
    </row>
    <row r="16" spans="1:30" ht="25.5" customHeight="1" thickBot="1">
      <c r="A16" s="731">
        <v>2</v>
      </c>
      <c r="B16" s="1376" t="s">
        <v>1105</v>
      </c>
      <c r="C16" s="1377"/>
      <c r="D16" s="1457" t="s">
        <v>1816</v>
      </c>
      <c r="E16" s="1458"/>
      <c r="F16" s="1458"/>
      <c r="G16" s="1458"/>
      <c r="H16" s="1458"/>
      <c r="I16" s="1458"/>
      <c r="J16" s="1458"/>
      <c r="K16" s="1458"/>
      <c r="L16" s="1458"/>
      <c r="M16" s="1458"/>
      <c r="N16" s="1458"/>
      <c r="O16" s="1458"/>
      <c r="P16" s="1458"/>
      <c r="Q16" s="1458"/>
      <c r="R16" s="1458"/>
      <c r="S16" s="1458"/>
      <c r="T16" s="1458"/>
      <c r="U16" s="1458"/>
      <c r="V16" s="1458"/>
      <c r="W16" s="1459"/>
      <c r="Y16" s="437" t="str">
        <f>IF(AND($W$15="はい",D16=""),"×","○")</f>
        <v>○</v>
      </c>
      <c r="Z16" s="437"/>
      <c r="AA16" s="72"/>
    </row>
    <row r="17" spans="1:27" ht="25.5" customHeight="1" thickBot="1">
      <c r="A17" s="731">
        <v>3</v>
      </c>
      <c r="B17" s="1342" t="s">
        <v>1106</v>
      </c>
      <c r="C17" s="1652"/>
      <c r="D17" s="1653"/>
      <c r="E17" s="1653"/>
      <c r="F17" s="1653"/>
      <c r="G17" s="1653"/>
      <c r="H17" s="1653"/>
      <c r="I17" s="1653"/>
      <c r="J17" s="1653"/>
      <c r="K17" s="1653"/>
      <c r="L17" s="1653"/>
      <c r="M17" s="1653"/>
      <c r="N17" s="1397" t="s">
        <v>1817</v>
      </c>
      <c r="O17" s="1398"/>
      <c r="P17" s="1398"/>
      <c r="Q17" s="1398"/>
      <c r="R17" s="1398"/>
      <c r="S17" s="1398"/>
      <c r="T17" s="1398"/>
      <c r="U17" s="1398"/>
      <c r="V17" s="1682"/>
      <c r="W17" s="1683"/>
      <c r="Y17" s="437" t="str">
        <f>IF(AND($W$15="はい",N17=""),"×","○")</f>
        <v>○</v>
      </c>
      <c r="Z17" s="437"/>
      <c r="AA17" s="72"/>
    </row>
    <row r="18" spans="1:27" ht="50.1" customHeight="1" thickBot="1">
      <c r="A18" s="731">
        <v>4</v>
      </c>
      <c r="B18" s="1376" t="s">
        <v>1107</v>
      </c>
      <c r="C18" s="1377"/>
      <c r="D18" s="1267" t="s">
        <v>1818</v>
      </c>
      <c r="E18" s="1365"/>
      <c r="F18" s="1365"/>
      <c r="G18" s="1365"/>
      <c r="H18" s="1365"/>
      <c r="I18" s="1365"/>
      <c r="J18" s="1365"/>
      <c r="K18" s="1365"/>
      <c r="L18" s="1365"/>
      <c r="M18" s="1365"/>
      <c r="N18" s="1365"/>
      <c r="O18" s="1365"/>
      <c r="P18" s="1365"/>
      <c r="Q18" s="1365"/>
      <c r="R18" s="1365"/>
      <c r="S18" s="1365"/>
      <c r="T18" s="1365"/>
      <c r="U18" s="1365"/>
      <c r="V18" s="1365"/>
      <c r="W18" s="1268"/>
      <c r="Y18" s="437" t="str">
        <f>IF(AND($W$15="はい",D18=""),"×","○")</f>
        <v>○</v>
      </c>
      <c r="Z18" s="437"/>
      <c r="AA18" s="72"/>
    </row>
    <row r="19" spans="1:27" ht="25.5" customHeight="1" thickBot="1">
      <c r="A19" s="732">
        <v>5</v>
      </c>
      <c r="B19" s="1680" t="s">
        <v>1108</v>
      </c>
      <c r="C19" s="1650"/>
      <c r="D19" s="1651"/>
      <c r="E19" s="1651"/>
      <c r="F19" s="1651"/>
      <c r="G19" s="1651"/>
      <c r="H19" s="1651"/>
      <c r="I19" s="1651"/>
      <c r="J19" s="1651"/>
      <c r="K19" s="1651"/>
      <c r="L19" s="1651"/>
      <c r="M19" s="1651"/>
      <c r="N19" s="1651"/>
      <c r="O19" s="1651"/>
      <c r="P19" s="1651"/>
      <c r="Q19" s="1651"/>
      <c r="R19" s="1651"/>
      <c r="S19" s="1651"/>
      <c r="T19" s="1651"/>
      <c r="U19" s="1651"/>
      <c r="V19" s="1651"/>
      <c r="W19" s="36" t="s">
        <v>1760</v>
      </c>
      <c r="Y19" s="437" t="str">
        <f>IF(AND($W$15="はい",W19=""),"×","○")</f>
        <v>○</v>
      </c>
      <c r="Z19" s="437"/>
      <c r="AA19" s="72"/>
    </row>
    <row r="20" spans="1:27" ht="20.25" customHeight="1">
      <c r="A20" s="431"/>
      <c r="B20" s="431"/>
      <c r="C20" s="431"/>
      <c r="D20" s="431"/>
      <c r="E20" s="431"/>
      <c r="F20" s="431"/>
      <c r="G20" s="431"/>
      <c r="H20" s="431"/>
      <c r="I20" s="431"/>
      <c r="J20" s="431"/>
      <c r="K20" s="431"/>
      <c r="L20" s="431"/>
      <c r="M20" s="431"/>
      <c r="N20" s="431"/>
      <c r="O20" s="431"/>
      <c r="P20" s="431"/>
      <c r="Q20" s="431"/>
      <c r="R20" s="431"/>
      <c r="S20" s="431"/>
      <c r="T20" s="431"/>
      <c r="U20" s="431"/>
      <c r="V20" s="431"/>
      <c r="W20" s="431"/>
      <c r="AA20" s="72"/>
    </row>
    <row r="21" spans="1:27" ht="25.5" customHeight="1" thickBot="1">
      <c r="A21" s="733" t="s">
        <v>1109</v>
      </c>
      <c r="B21" s="734" t="s">
        <v>1110</v>
      </c>
      <c r="C21" s="734"/>
      <c r="D21" s="734"/>
      <c r="E21" s="734"/>
      <c r="F21" s="734"/>
      <c r="G21" s="734"/>
      <c r="H21" s="734"/>
      <c r="I21" s="734"/>
      <c r="J21" s="734"/>
      <c r="K21" s="734"/>
      <c r="L21" s="734"/>
      <c r="M21" s="734"/>
      <c r="N21" s="734"/>
      <c r="O21" s="734"/>
      <c r="P21" s="734"/>
      <c r="Q21" s="734"/>
      <c r="R21" s="734"/>
      <c r="S21" s="734"/>
      <c r="T21" s="734"/>
      <c r="U21" s="734"/>
      <c r="V21" s="734"/>
      <c r="W21" s="734"/>
      <c r="AA21" s="72"/>
    </row>
    <row r="22" spans="1:27" ht="33" customHeight="1" thickBot="1">
      <c r="A22" s="727">
        <v>1</v>
      </c>
      <c r="B22" s="1657" t="s">
        <v>1111</v>
      </c>
      <c r="C22" s="1658"/>
      <c r="D22" s="36" t="s">
        <v>1760</v>
      </c>
      <c r="E22" s="735" t="s">
        <v>1112</v>
      </c>
      <c r="F22" s="735"/>
      <c r="G22" s="735"/>
      <c r="H22" s="735"/>
      <c r="I22" s="735"/>
      <c r="J22" s="736"/>
      <c r="K22" s="1660" t="s">
        <v>1113</v>
      </c>
      <c r="L22" s="1660"/>
      <c r="M22" s="1660"/>
      <c r="N22" s="1660"/>
      <c r="O22" s="1660"/>
      <c r="P22" s="1660"/>
      <c r="Q22" s="1660"/>
      <c r="R22" s="1660"/>
      <c r="S22" s="1660"/>
      <c r="T22" s="1660"/>
      <c r="U22" s="1660"/>
      <c r="V22" s="1660"/>
      <c r="W22" s="1661"/>
      <c r="Y22" s="435" t="str">
        <f>IF(D22="","×","○")</f>
        <v>○</v>
      </c>
      <c r="AA22" s="72"/>
    </row>
    <row r="23" spans="1:27" ht="28.5" customHeight="1" thickBot="1">
      <c r="A23" s="731">
        <v>2</v>
      </c>
      <c r="B23" s="1346" t="s">
        <v>1114</v>
      </c>
      <c r="C23" s="1659"/>
      <c r="D23" s="37" t="s">
        <v>1760</v>
      </c>
      <c r="E23" s="460" t="s">
        <v>1112</v>
      </c>
      <c r="F23" s="460"/>
      <c r="G23" s="460"/>
      <c r="H23" s="460"/>
      <c r="I23" s="460"/>
      <c r="J23" s="737"/>
      <c r="K23" s="1662"/>
      <c r="L23" s="1662"/>
      <c r="M23" s="1662"/>
      <c r="N23" s="1662"/>
      <c r="O23" s="1662"/>
      <c r="P23" s="1662"/>
      <c r="Q23" s="1662"/>
      <c r="R23" s="1662"/>
      <c r="S23" s="1662"/>
      <c r="T23" s="1662"/>
      <c r="U23" s="1662"/>
      <c r="V23" s="1662"/>
      <c r="W23" s="1663"/>
      <c r="Y23" s="437" t="str">
        <f>IF(AND($D$22="はい",D23=""),"×","○")</f>
        <v>○</v>
      </c>
      <c r="Z23" s="437"/>
      <c r="AA23" s="72"/>
    </row>
    <row r="24" spans="1:27" ht="25.5" customHeight="1" thickBot="1">
      <c r="A24" s="731">
        <v>3</v>
      </c>
      <c r="B24" s="1376" t="s">
        <v>1105</v>
      </c>
      <c r="C24" s="1377"/>
      <c r="D24" s="1457" t="s">
        <v>1819</v>
      </c>
      <c r="E24" s="1458"/>
      <c r="F24" s="1458"/>
      <c r="G24" s="1458"/>
      <c r="H24" s="1458"/>
      <c r="I24" s="1458"/>
      <c r="J24" s="1458"/>
      <c r="K24" s="1458"/>
      <c r="L24" s="1458"/>
      <c r="M24" s="1458"/>
      <c r="N24" s="1458"/>
      <c r="O24" s="1458"/>
      <c r="P24" s="1458"/>
      <c r="Q24" s="1458"/>
      <c r="R24" s="1458"/>
      <c r="S24" s="1458"/>
      <c r="T24" s="1458"/>
      <c r="U24" s="1458"/>
      <c r="V24" s="1458"/>
      <c r="W24" s="1459"/>
      <c r="Y24" s="437" t="str">
        <f>IF(AND($D$22="はい",D24=""),"×","○")</f>
        <v>○</v>
      </c>
      <c r="Z24" s="437"/>
      <c r="AA24" s="72"/>
    </row>
    <row r="25" spans="1:27" ht="25.5" customHeight="1" thickBot="1">
      <c r="A25" s="731">
        <v>4</v>
      </c>
      <c r="B25" s="1376" t="s">
        <v>1115</v>
      </c>
      <c r="C25" s="1377"/>
      <c r="D25" s="1267" t="s">
        <v>1820</v>
      </c>
      <c r="E25" s="1365"/>
      <c r="F25" s="1365"/>
      <c r="G25" s="1365"/>
      <c r="H25" s="1365"/>
      <c r="I25" s="1365"/>
      <c r="J25" s="1365"/>
      <c r="K25" s="1365"/>
      <c r="L25" s="1365"/>
      <c r="M25" s="1365"/>
      <c r="N25" s="1365"/>
      <c r="O25" s="1365"/>
      <c r="P25" s="1365"/>
      <c r="Q25" s="1365"/>
      <c r="R25" s="1365"/>
      <c r="S25" s="1365"/>
      <c r="T25" s="1365"/>
      <c r="U25" s="1365"/>
      <c r="V25" s="1365"/>
      <c r="W25" s="1268"/>
      <c r="Y25" s="437" t="str">
        <f>IF(AND($D$22="はい",D25=""),"×","○")</f>
        <v>○</v>
      </c>
      <c r="Z25" s="437"/>
      <c r="AA25" s="72"/>
    </row>
    <row r="26" spans="1:27" ht="25.5" customHeight="1" thickBot="1">
      <c r="A26" s="731">
        <v>5</v>
      </c>
      <c r="B26" s="1346" t="s">
        <v>1116</v>
      </c>
      <c r="C26" s="1347"/>
      <c r="D26" s="1267" t="s">
        <v>1820</v>
      </c>
      <c r="E26" s="1365"/>
      <c r="F26" s="1365"/>
      <c r="G26" s="1365"/>
      <c r="H26" s="1365"/>
      <c r="I26" s="1365"/>
      <c r="J26" s="1365"/>
      <c r="K26" s="1365"/>
      <c r="L26" s="1365"/>
      <c r="M26" s="1365"/>
      <c r="N26" s="1365"/>
      <c r="O26" s="1365"/>
      <c r="P26" s="1365"/>
      <c r="Q26" s="1365"/>
      <c r="R26" s="1365"/>
      <c r="S26" s="1365"/>
      <c r="T26" s="1365"/>
      <c r="U26" s="1365"/>
      <c r="V26" s="1365"/>
      <c r="W26" s="1268"/>
      <c r="Y26" s="437" t="str">
        <f>IF(AND($D$22="はい",D26=""),"×","○")</f>
        <v>○</v>
      </c>
      <c r="Z26" s="437"/>
      <c r="AA26" s="72"/>
    </row>
    <row r="27" spans="1:27" ht="42.6" customHeight="1" thickBot="1">
      <c r="A27" s="731">
        <v>6</v>
      </c>
      <c r="B27" s="1674" t="s">
        <v>1117</v>
      </c>
      <c r="C27" s="1675"/>
      <c r="D27" s="38" t="s">
        <v>1821</v>
      </c>
      <c r="E27" s="738" t="s">
        <v>1118</v>
      </c>
      <c r="F27" s="739"/>
      <c r="G27" s="739"/>
      <c r="H27" s="739"/>
      <c r="I27" s="739"/>
      <c r="J27" s="739"/>
      <c r="K27" s="739"/>
      <c r="L27" s="739"/>
      <c r="M27" s="739"/>
      <c r="N27" s="739"/>
      <c r="O27" s="739"/>
      <c r="P27" s="739"/>
      <c r="Q27" s="739"/>
      <c r="R27" s="739"/>
      <c r="S27" s="739"/>
      <c r="T27" s="739"/>
      <c r="U27" s="739"/>
      <c r="V27" s="739"/>
      <c r="W27" s="740"/>
      <c r="Y27" s="437" t="str">
        <f>IF(AND($D$22="はい",D27=""),"×","○")</f>
        <v>○</v>
      </c>
      <c r="Z27" s="437"/>
      <c r="AA27" s="72"/>
    </row>
    <row r="28" spans="1:27" ht="24.95" customHeight="1" thickBot="1">
      <c r="A28" s="732">
        <v>7</v>
      </c>
      <c r="B28" s="1649" t="s">
        <v>1119</v>
      </c>
      <c r="C28" s="1650"/>
      <c r="D28" s="1651"/>
      <c r="E28" s="1651"/>
      <c r="F28" s="1651"/>
      <c r="G28" s="1651"/>
      <c r="H28" s="1651"/>
      <c r="I28" s="1651"/>
      <c r="J28" s="1651"/>
      <c r="K28" s="1651"/>
      <c r="L28" s="1651"/>
      <c r="M28" s="1651"/>
      <c r="N28" s="1651"/>
      <c r="O28" s="1651"/>
      <c r="P28" s="1651"/>
      <c r="Q28" s="1651"/>
      <c r="R28" s="1651"/>
      <c r="S28" s="1651"/>
      <c r="T28" s="1651"/>
      <c r="U28" s="1651"/>
      <c r="V28" s="1651"/>
      <c r="W28" s="36" t="s">
        <v>1761</v>
      </c>
      <c r="Y28" s="437" t="str">
        <f>IF(AND($D$22="はい",W28=""),"×","○")</f>
        <v>○</v>
      </c>
      <c r="Z28" s="437"/>
      <c r="AA28" s="72"/>
    </row>
    <row r="29" spans="1:27" ht="20.25" customHeight="1">
      <c r="A29" s="431"/>
      <c r="B29" s="431"/>
      <c r="C29" s="431"/>
      <c r="D29" s="431"/>
      <c r="E29" s="431"/>
      <c r="F29" s="431"/>
      <c r="G29" s="431"/>
      <c r="H29" s="431"/>
      <c r="I29" s="431"/>
      <c r="J29" s="431"/>
      <c r="K29" s="431"/>
      <c r="L29" s="431"/>
      <c r="M29" s="431"/>
      <c r="N29" s="431"/>
      <c r="O29" s="431"/>
      <c r="P29" s="431"/>
      <c r="Q29" s="431"/>
      <c r="R29" s="431"/>
      <c r="S29" s="431"/>
      <c r="T29" s="431"/>
      <c r="U29" s="431"/>
      <c r="V29" s="431"/>
      <c r="W29" s="431"/>
      <c r="AA29" s="72"/>
    </row>
    <row r="30" spans="1:27" ht="25.5" customHeight="1" thickBot="1">
      <c r="A30" s="733" t="s">
        <v>1120</v>
      </c>
      <c r="B30" s="734" t="s">
        <v>1121</v>
      </c>
      <c r="C30" s="741"/>
      <c r="D30" s="741"/>
      <c r="E30" s="741"/>
      <c r="F30" s="741"/>
      <c r="G30" s="741"/>
      <c r="H30" s="741"/>
      <c r="I30" s="741"/>
      <c r="J30" s="741"/>
      <c r="K30" s="741"/>
      <c r="L30" s="741"/>
      <c r="M30" s="741"/>
      <c r="N30" s="741"/>
      <c r="O30" s="741"/>
      <c r="P30" s="741"/>
      <c r="Q30" s="741"/>
      <c r="R30" s="741"/>
      <c r="S30" s="741"/>
      <c r="T30" s="741"/>
      <c r="U30" s="741"/>
      <c r="V30" s="741"/>
      <c r="W30" s="741"/>
      <c r="AA30" s="72"/>
    </row>
    <row r="31" spans="1:27" ht="24" customHeight="1" thickBot="1">
      <c r="A31" s="727">
        <v>1</v>
      </c>
      <c r="B31" s="1654" t="s">
        <v>1122</v>
      </c>
      <c r="C31" s="1655"/>
      <c r="D31" s="1656"/>
      <c r="E31" s="1656"/>
      <c r="F31" s="1656"/>
      <c r="G31" s="1656"/>
      <c r="H31" s="1656"/>
      <c r="I31" s="1656"/>
      <c r="J31" s="1656"/>
      <c r="K31" s="1656"/>
      <c r="L31" s="1656"/>
      <c r="M31" s="1656"/>
      <c r="N31" s="1656"/>
      <c r="O31" s="1656"/>
      <c r="P31" s="1656"/>
      <c r="Q31" s="1656"/>
      <c r="R31" s="1656"/>
      <c r="S31" s="1656"/>
      <c r="T31" s="1656"/>
      <c r="U31" s="1656"/>
      <c r="V31" s="1656"/>
      <c r="W31" s="36" t="s">
        <v>1761</v>
      </c>
      <c r="Y31" s="435" t="str">
        <f>IF(W31="","×","○")</f>
        <v>○</v>
      </c>
      <c r="AA31" s="72"/>
    </row>
    <row r="32" spans="1:27" ht="24" customHeight="1" thickBot="1">
      <c r="A32" s="731">
        <v>2</v>
      </c>
      <c r="B32" s="1376" t="s">
        <v>1105</v>
      </c>
      <c r="C32" s="1377"/>
      <c r="D32" s="1457"/>
      <c r="E32" s="1458"/>
      <c r="F32" s="1458"/>
      <c r="G32" s="1458"/>
      <c r="H32" s="1458"/>
      <c r="I32" s="1458"/>
      <c r="J32" s="1458"/>
      <c r="K32" s="1458"/>
      <c r="L32" s="1458"/>
      <c r="M32" s="1458"/>
      <c r="N32" s="1458"/>
      <c r="O32" s="1458"/>
      <c r="P32" s="1458"/>
      <c r="Q32" s="1458"/>
      <c r="R32" s="1458"/>
      <c r="S32" s="1458"/>
      <c r="T32" s="1458"/>
      <c r="U32" s="1458"/>
      <c r="V32" s="1458"/>
      <c r="W32" s="1459"/>
      <c r="Y32" s="437" t="str">
        <f>IF(AND($W$31="はい",D32=""),"×","○")</f>
        <v>○</v>
      </c>
      <c r="Z32" s="437"/>
      <c r="AA32" s="72"/>
    </row>
    <row r="33" spans="1:27" ht="25.5" customHeight="1" thickBot="1">
      <c r="A33" s="732">
        <v>3</v>
      </c>
      <c r="B33" s="1649" t="s">
        <v>1119</v>
      </c>
      <c r="C33" s="1650"/>
      <c r="D33" s="1651"/>
      <c r="E33" s="1651"/>
      <c r="F33" s="1651"/>
      <c r="G33" s="1651"/>
      <c r="H33" s="1651"/>
      <c r="I33" s="1651"/>
      <c r="J33" s="1651"/>
      <c r="K33" s="1651"/>
      <c r="L33" s="1651"/>
      <c r="M33" s="1651"/>
      <c r="N33" s="1651"/>
      <c r="O33" s="1651"/>
      <c r="P33" s="1651"/>
      <c r="Q33" s="1651"/>
      <c r="R33" s="1651"/>
      <c r="S33" s="1651"/>
      <c r="T33" s="1651"/>
      <c r="U33" s="1651"/>
      <c r="V33" s="1651"/>
      <c r="W33" s="36"/>
      <c r="Y33" s="437" t="str">
        <f>IF(AND($W$31="はい",W33=""),"×","○")</f>
        <v>○</v>
      </c>
      <c r="Z33" s="437"/>
      <c r="AA33" s="72"/>
    </row>
    <row r="34" spans="1:27" ht="20.25" customHeight="1">
      <c r="A34" s="431"/>
      <c r="B34" s="431"/>
      <c r="C34" s="431"/>
      <c r="D34" s="431"/>
      <c r="E34" s="431"/>
      <c r="F34" s="431"/>
      <c r="G34" s="431"/>
      <c r="H34" s="431"/>
      <c r="I34" s="431"/>
      <c r="J34" s="431"/>
      <c r="K34" s="431"/>
      <c r="L34" s="431"/>
      <c r="M34" s="431"/>
      <c r="N34" s="431"/>
      <c r="O34" s="431"/>
      <c r="P34" s="431"/>
      <c r="Q34" s="431"/>
      <c r="R34" s="431"/>
      <c r="S34" s="431"/>
      <c r="T34" s="431"/>
      <c r="U34" s="431"/>
      <c r="V34" s="431"/>
      <c r="W34" s="431"/>
      <c r="AA34" s="72"/>
    </row>
    <row r="35" spans="1:27" ht="25.5" customHeight="1" thickBot="1">
      <c r="A35" s="733" t="s">
        <v>1123</v>
      </c>
      <c r="B35" s="734" t="s">
        <v>1124</v>
      </c>
      <c r="C35" s="734"/>
      <c r="D35" s="734"/>
      <c r="E35" s="734"/>
      <c r="F35" s="734"/>
      <c r="G35" s="734"/>
      <c r="H35" s="734"/>
      <c r="I35" s="734"/>
      <c r="J35" s="734"/>
      <c r="K35" s="734"/>
      <c r="L35" s="734"/>
      <c r="M35" s="734"/>
      <c r="N35" s="734"/>
      <c r="O35" s="734"/>
      <c r="P35" s="734"/>
      <c r="Q35" s="734"/>
      <c r="R35" s="734"/>
      <c r="S35" s="734"/>
      <c r="T35" s="734"/>
      <c r="U35" s="734"/>
      <c r="V35" s="734"/>
      <c r="W35" s="734"/>
      <c r="AA35" s="72"/>
    </row>
    <row r="36" spans="1:27" ht="25.5" customHeight="1" thickBot="1">
      <c r="A36" s="727">
        <v>1</v>
      </c>
      <c r="B36" s="1654" t="s">
        <v>1125</v>
      </c>
      <c r="C36" s="1655"/>
      <c r="D36" s="1656"/>
      <c r="E36" s="1656"/>
      <c r="F36" s="1656"/>
      <c r="G36" s="1656"/>
      <c r="H36" s="1656"/>
      <c r="I36" s="1656"/>
      <c r="J36" s="1656"/>
      <c r="K36" s="1656"/>
      <c r="L36" s="1656"/>
      <c r="M36" s="1656"/>
      <c r="N36" s="1656"/>
      <c r="O36" s="1656"/>
      <c r="P36" s="1656"/>
      <c r="Q36" s="1656"/>
      <c r="R36" s="1656"/>
      <c r="S36" s="1656"/>
      <c r="T36" s="1656"/>
      <c r="U36" s="1656"/>
      <c r="V36" s="1656"/>
      <c r="W36" s="36" t="s">
        <v>1761</v>
      </c>
      <c r="Y36" s="435" t="str">
        <f>IF(W36="","×","○")</f>
        <v>○</v>
      </c>
      <c r="AA36" s="72"/>
    </row>
    <row r="37" spans="1:27" ht="25.5" customHeight="1" thickBot="1">
      <c r="A37" s="731">
        <v>2</v>
      </c>
      <c r="B37" s="1376" t="s">
        <v>1105</v>
      </c>
      <c r="C37" s="1377"/>
      <c r="D37" s="1457"/>
      <c r="E37" s="1458"/>
      <c r="F37" s="1458"/>
      <c r="G37" s="1458"/>
      <c r="H37" s="1458"/>
      <c r="I37" s="1458"/>
      <c r="J37" s="1458"/>
      <c r="K37" s="1458"/>
      <c r="L37" s="1458"/>
      <c r="M37" s="1458"/>
      <c r="N37" s="1458"/>
      <c r="O37" s="1458"/>
      <c r="P37" s="1458"/>
      <c r="Q37" s="1458"/>
      <c r="R37" s="1458"/>
      <c r="S37" s="1458"/>
      <c r="T37" s="1458"/>
      <c r="U37" s="1458"/>
      <c r="V37" s="1458"/>
      <c r="W37" s="1459"/>
      <c r="Y37" s="437" t="str">
        <f>IF(AND($W$36="はい",D37=""),"×","○")</f>
        <v>○</v>
      </c>
      <c r="Z37" s="437"/>
      <c r="AA37" s="72"/>
    </row>
    <row r="38" spans="1:27" ht="20.25" customHeight="1" thickBot="1">
      <c r="A38" s="732">
        <v>3</v>
      </c>
      <c r="B38" s="1649" t="s">
        <v>1119</v>
      </c>
      <c r="C38" s="1650"/>
      <c r="D38" s="1651"/>
      <c r="E38" s="1651"/>
      <c r="F38" s="1651"/>
      <c r="G38" s="1651"/>
      <c r="H38" s="1651"/>
      <c r="I38" s="1651"/>
      <c r="J38" s="1651"/>
      <c r="K38" s="1651"/>
      <c r="L38" s="1651"/>
      <c r="M38" s="1651"/>
      <c r="N38" s="1651"/>
      <c r="O38" s="1651"/>
      <c r="P38" s="1651"/>
      <c r="Q38" s="1651"/>
      <c r="R38" s="1651"/>
      <c r="S38" s="1651"/>
      <c r="T38" s="1651"/>
      <c r="U38" s="1651"/>
      <c r="V38" s="1651"/>
      <c r="W38" s="36"/>
      <c r="Y38" s="437" t="str">
        <f>IF(AND($W$36="はい",W38=""),"×","○")</f>
        <v>○</v>
      </c>
      <c r="Z38" s="437"/>
      <c r="AA38" s="72"/>
    </row>
    <row r="39" spans="1:27" ht="20.25" customHeight="1">
      <c r="A39" s="431"/>
      <c r="B39" s="431"/>
      <c r="C39" s="431"/>
      <c r="D39" s="431"/>
      <c r="E39" s="431"/>
      <c r="F39" s="431"/>
      <c r="G39" s="431"/>
      <c r="H39" s="431"/>
      <c r="I39" s="431"/>
      <c r="J39" s="431"/>
      <c r="K39" s="431"/>
      <c r="L39" s="431"/>
      <c r="M39" s="431"/>
      <c r="N39" s="431"/>
      <c r="O39" s="431"/>
      <c r="P39" s="431"/>
      <c r="Q39" s="431"/>
      <c r="R39" s="431"/>
      <c r="S39" s="431"/>
      <c r="T39" s="431"/>
      <c r="U39" s="431"/>
      <c r="V39" s="431"/>
      <c r="W39" s="431"/>
      <c r="AA39" s="72"/>
    </row>
    <row r="40" spans="1:27" ht="25.5" customHeight="1" thickBot="1">
      <c r="A40" s="733" t="s">
        <v>1126</v>
      </c>
      <c r="B40" s="734" t="s">
        <v>1127</v>
      </c>
      <c r="AA40" s="72"/>
    </row>
    <row r="41" spans="1:27" ht="25.5" customHeight="1" thickBot="1">
      <c r="A41" s="727">
        <v>1</v>
      </c>
      <c r="B41" s="1654" t="s">
        <v>1128</v>
      </c>
      <c r="C41" s="1655"/>
      <c r="D41" s="1656"/>
      <c r="E41" s="1656"/>
      <c r="F41" s="1656"/>
      <c r="G41" s="1656"/>
      <c r="H41" s="1656"/>
      <c r="I41" s="1656"/>
      <c r="J41" s="1656"/>
      <c r="K41" s="1656"/>
      <c r="L41" s="1656"/>
      <c r="M41" s="1656"/>
      <c r="N41" s="1656"/>
      <c r="O41" s="1656"/>
      <c r="P41" s="1656"/>
      <c r="Q41" s="1656"/>
      <c r="R41" s="1656"/>
      <c r="S41" s="1656"/>
      <c r="T41" s="1656"/>
      <c r="U41" s="1656"/>
      <c r="V41" s="1656"/>
      <c r="W41" s="36" t="s">
        <v>1761</v>
      </c>
      <c r="Y41" s="435" t="str">
        <f>IF(W41="","×","○")</f>
        <v>○</v>
      </c>
      <c r="AA41" s="72"/>
    </row>
    <row r="42" spans="1:27" ht="25.5" customHeight="1" thickBot="1">
      <c r="A42" s="731">
        <v>2</v>
      </c>
      <c r="B42" s="1346" t="s">
        <v>1105</v>
      </c>
      <c r="C42" s="1347"/>
      <c r="D42" s="1457"/>
      <c r="E42" s="1458"/>
      <c r="F42" s="1458"/>
      <c r="G42" s="1458"/>
      <c r="H42" s="1458"/>
      <c r="I42" s="1458"/>
      <c r="J42" s="1458"/>
      <c r="K42" s="1458"/>
      <c r="L42" s="1458"/>
      <c r="M42" s="1458"/>
      <c r="N42" s="1458"/>
      <c r="O42" s="1458"/>
      <c r="P42" s="1458"/>
      <c r="Q42" s="1458"/>
      <c r="R42" s="1458"/>
      <c r="S42" s="1458"/>
      <c r="T42" s="1458"/>
      <c r="U42" s="1458"/>
      <c r="V42" s="1458"/>
      <c r="W42" s="1459"/>
      <c r="Y42" s="437" t="str">
        <f>IF(AND($W$41="はい",D42=""),"×","○")</f>
        <v>○</v>
      </c>
      <c r="Z42" s="437"/>
      <c r="AA42" s="72"/>
    </row>
    <row r="43" spans="1:27" ht="18" customHeight="1" thickBot="1">
      <c r="A43" s="732">
        <v>3</v>
      </c>
      <c r="B43" s="1649" t="s">
        <v>1119</v>
      </c>
      <c r="C43" s="1650"/>
      <c r="D43" s="1651"/>
      <c r="E43" s="1651"/>
      <c r="F43" s="1651"/>
      <c r="G43" s="1651"/>
      <c r="H43" s="1651"/>
      <c r="I43" s="1651"/>
      <c r="J43" s="1651"/>
      <c r="K43" s="1651"/>
      <c r="L43" s="1651"/>
      <c r="M43" s="1651"/>
      <c r="N43" s="1651"/>
      <c r="O43" s="1651"/>
      <c r="P43" s="1651"/>
      <c r="Q43" s="1651"/>
      <c r="R43" s="1651"/>
      <c r="S43" s="1651"/>
      <c r="T43" s="1651"/>
      <c r="U43" s="1651"/>
      <c r="V43" s="1651"/>
      <c r="W43" s="36"/>
      <c r="Y43" s="437" t="str">
        <f>IF(AND($W$41="はい",W43=""),"×","○")</f>
        <v>○</v>
      </c>
      <c r="Z43" s="437"/>
      <c r="AA43" s="72"/>
    </row>
    <row r="44" spans="1:27" ht="20.25" customHeight="1">
      <c r="A44" s="431"/>
      <c r="B44" s="431"/>
      <c r="C44" s="431"/>
      <c r="D44" s="431"/>
      <c r="E44" s="431"/>
      <c r="F44" s="431"/>
      <c r="G44" s="431"/>
      <c r="H44" s="431"/>
      <c r="I44" s="431"/>
      <c r="J44" s="431"/>
      <c r="K44" s="431"/>
      <c r="L44" s="431"/>
      <c r="M44" s="431"/>
      <c r="N44" s="431"/>
      <c r="O44" s="431"/>
      <c r="P44" s="431"/>
      <c r="Q44" s="431"/>
      <c r="R44" s="431"/>
      <c r="S44" s="431"/>
      <c r="T44" s="431"/>
      <c r="U44" s="431"/>
      <c r="V44" s="431"/>
      <c r="W44" s="431"/>
      <c r="AA44" s="72"/>
    </row>
    <row r="45" spans="1:27" ht="14.25">
      <c r="A45" s="733" t="s">
        <v>1129</v>
      </c>
      <c r="B45" s="734" t="s">
        <v>1130</v>
      </c>
      <c r="AA45" s="72"/>
    </row>
    <row r="46" spans="1:27" ht="14.25" customHeight="1" thickBot="1">
      <c r="A46" s="742">
        <v>1</v>
      </c>
      <c r="B46" s="454" t="s">
        <v>1131</v>
      </c>
      <c r="C46" s="743"/>
      <c r="D46" s="743"/>
      <c r="E46" s="743"/>
      <c r="F46" s="743"/>
      <c r="G46" s="743"/>
      <c r="H46" s="743"/>
      <c r="I46" s="743"/>
      <c r="J46" s="743"/>
      <c r="K46" s="743"/>
      <c r="L46" s="743"/>
      <c r="M46" s="743"/>
      <c r="N46" s="743"/>
      <c r="O46" s="743"/>
      <c r="P46" s="743"/>
      <c r="Q46" s="743"/>
      <c r="R46" s="743"/>
      <c r="S46" s="743"/>
      <c r="T46" s="743"/>
      <c r="U46" s="743"/>
      <c r="V46" s="743"/>
      <c r="W46" s="744"/>
      <c r="AA46" s="72"/>
    </row>
    <row r="47" spans="1:27" ht="14.25" customHeight="1">
      <c r="A47" s="1640" t="s">
        <v>1822</v>
      </c>
      <c r="B47" s="1641"/>
      <c r="C47" s="1641"/>
      <c r="D47" s="1641"/>
      <c r="E47" s="1641"/>
      <c r="F47" s="1641"/>
      <c r="G47" s="1641"/>
      <c r="H47" s="1641"/>
      <c r="I47" s="1641"/>
      <c r="J47" s="1641"/>
      <c r="K47" s="1641"/>
      <c r="L47" s="1641"/>
      <c r="M47" s="1641"/>
      <c r="N47" s="1641"/>
      <c r="O47" s="1641"/>
      <c r="P47" s="1641"/>
      <c r="Q47" s="1641"/>
      <c r="R47" s="1641"/>
      <c r="S47" s="1641"/>
      <c r="T47" s="1641"/>
      <c r="U47" s="1641"/>
      <c r="V47" s="1641"/>
      <c r="W47" s="1642"/>
      <c r="AA47" s="72"/>
    </row>
    <row r="48" spans="1:27">
      <c r="A48" s="1643"/>
      <c r="B48" s="1644"/>
      <c r="C48" s="1644"/>
      <c r="D48" s="1644"/>
      <c r="E48" s="1644"/>
      <c r="F48" s="1644"/>
      <c r="G48" s="1644"/>
      <c r="H48" s="1644"/>
      <c r="I48" s="1644"/>
      <c r="J48" s="1644"/>
      <c r="K48" s="1644"/>
      <c r="L48" s="1644"/>
      <c r="M48" s="1644"/>
      <c r="N48" s="1644"/>
      <c r="O48" s="1644"/>
      <c r="P48" s="1644"/>
      <c r="Q48" s="1644"/>
      <c r="R48" s="1644"/>
      <c r="S48" s="1644"/>
      <c r="T48" s="1644"/>
      <c r="U48" s="1644"/>
      <c r="V48" s="1644"/>
      <c r="W48" s="1645"/>
      <c r="AA48" s="72"/>
    </row>
    <row r="49" spans="1:27">
      <c r="A49" s="1643"/>
      <c r="B49" s="1644"/>
      <c r="C49" s="1644"/>
      <c r="D49" s="1644"/>
      <c r="E49" s="1644"/>
      <c r="F49" s="1644"/>
      <c r="G49" s="1644"/>
      <c r="H49" s="1644"/>
      <c r="I49" s="1644"/>
      <c r="J49" s="1644"/>
      <c r="K49" s="1644"/>
      <c r="L49" s="1644"/>
      <c r="M49" s="1644"/>
      <c r="N49" s="1644"/>
      <c r="O49" s="1644"/>
      <c r="P49" s="1644"/>
      <c r="Q49" s="1644"/>
      <c r="R49" s="1644"/>
      <c r="S49" s="1644"/>
      <c r="T49" s="1644"/>
      <c r="U49" s="1644"/>
      <c r="V49" s="1644"/>
      <c r="W49" s="1645"/>
      <c r="AA49" s="72"/>
    </row>
    <row r="50" spans="1:27">
      <c r="A50" s="1643"/>
      <c r="B50" s="1644"/>
      <c r="C50" s="1644"/>
      <c r="D50" s="1644"/>
      <c r="E50" s="1644"/>
      <c r="F50" s="1644"/>
      <c r="G50" s="1644"/>
      <c r="H50" s="1644"/>
      <c r="I50" s="1644"/>
      <c r="J50" s="1644"/>
      <c r="K50" s="1644"/>
      <c r="L50" s="1644"/>
      <c r="M50" s="1644"/>
      <c r="N50" s="1644"/>
      <c r="O50" s="1644"/>
      <c r="P50" s="1644"/>
      <c r="Q50" s="1644"/>
      <c r="R50" s="1644"/>
      <c r="S50" s="1644"/>
      <c r="T50" s="1644"/>
      <c r="U50" s="1644"/>
      <c r="V50" s="1644"/>
      <c r="W50" s="1645"/>
      <c r="AA50" s="72"/>
    </row>
    <row r="51" spans="1:27">
      <c r="A51" s="1643"/>
      <c r="B51" s="1644"/>
      <c r="C51" s="1644"/>
      <c r="D51" s="1644"/>
      <c r="E51" s="1644"/>
      <c r="F51" s="1644"/>
      <c r="G51" s="1644"/>
      <c r="H51" s="1644"/>
      <c r="I51" s="1644"/>
      <c r="J51" s="1644"/>
      <c r="K51" s="1644"/>
      <c r="L51" s="1644"/>
      <c r="M51" s="1644"/>
      <c r="N51" s="1644"/>
      <c r="O51" s="1644"/>
      <c r="P51" s="1644"/>
      <c r="Q51" s="1644"/>
      <c r="R51" s="1644"/>
      <c r="S51" s="1644"/>
      <c r="T51" s="1644"/>
      <c r="U51" s="1644"/>
      <c r="V51" s="1644"/>
      <c r="W51" s="1645"/>
      <c r="AA51" s="72"/>
    </row>
    <row r="52" spans="1:27">
      <c r="A52" s="1643"/>
      <c r="B52" s="1644"/>
      <c r="C52" s="1644"/>
      <c r="D52" s="1644"/>
      <c r="E52" s="1644"/>
      <c r="F52" s="1644"/>
      <c r="G52" s="1644"/>
      <c r="H52" s="1644"/>
      <c r="I52" s="1644"/>
      <c r="J52" s="1644"/>
      <c r="K52" s="1644"/>
      <c r="L52" s="1644"/>
      <c r="M52" s="1644"/>
      <c r="N52" s="1644"/>
      <c r="O52" s="1644"/>
      <c r="P52" s="1644"/>
      <c r="Q52" s="1644"/>
      <c r="R52" s="1644"/>
      <c r="S52" s="1644"/>
      <c r="T52" s="1644"/>
      <c r="U52" s="1644"/>
      <c r="V52" s="1644"/>
      <c r="W52" s="1645"/>
      <c r="AA52" s="72"/>
    </row>
    <row r="53" spans="1:27">
      <c r="A53" s="1643"/>
      <c r="B53" s="1644"/>
      <c r="C53" s="1644"/>
      <c r="D53" s="1644"/>
      <c r="E53" s="1644"/>
      <c r="F53" s="1644"/>
      <c r="G53" s="1644"/>
      <c r="H53" s="1644"/>
      <c r="I53" s="1644"/>
      <c r="J53" s="1644"/>
      <c r="K53" s="1644"/>
      <c r="L53" s="1644"/>
      <c r="M53" s="1644"/>
      <c r="N53" s="1644"/>
      <c r="O53" s="1644"/>
      <c r="P53" s="1644"/>
      <c r="Q53" s="1644"/>
      <c r="R53" s="1644"/>
      <c r="S53" s="1644"/>
      <c r="T53" s="1644"/>
      <c r="U53" s="1644"/>
      <c r="V53" s="1644"/>
      <c r="W53" s="1645"/>
      <c r="AA53" s="72"/>
    </row>
    <row r="54" spans="1:27">
      <c r="A54" s="1643"/>
      <c r="B54" s="1644"/>
      <c r="C54" s="1644"/>
      <c r="D54" s="1644"/>
      <c r="E54" s="1644"/>
      <c r="F54" s="1644"/>
      <c r="G54" s="1644"/>
      <c r="H54" s="1644"/>
      <c r="I54" s="1644"/>
      <c r="J54" s="1644"/>
      <c r="K54" s="1644"/>
      <c r="L54" s="1644"/>
      <c r="M54" s="1644"/>
      <c r="N54" s="1644"/>
      <c r="O54" s="1644"/>
      <c r="P54" s="1644"/>
      <c r="Q54" s="1644"/>
      <c r="R54" s="1644"/>
      <c r="S54" s="1644"/>
      <c r="T54" s="1644"/>
      <c r="U54" s="1644"/>
      <c r="V54" s="1644"/>
      <c r="W54" s="1645"/>
      <c r="AA54" s="72"/>
    </row>
    <row r="55" spans="1:27">
      <c r="A55" s="1643"/>
      <c r="B55" s="1644"/>
      <c r="C55" s="1644"/>
      <c r="D55" s="1644"/>
      <c r="E55" s="1644"/>
      <c r="F55" s="1644"/>
      <c r="G55" s="1644"/>
      <c r="H55" s="1644"/>
      <c r="I55" s="1644"/>
      <c r="J55" s="1644"/>
      <c r="K55" s="1644"/>
      <c r="L55" s="1644"/>
      <c r="M55" s="1644"/>
      <c r="N55" s="1644"/>
      <c r="O55" s="1644"/>
      <c r="P55" s="1644"/>
      <c r="Q55" s="1644"/>
      <c r="R55" s="1644"/>
      <c r="S55" s="1644"/>
      <c r="T55" s="1644"/>
      <c r="U55" s="1644"/>
      <c r="V55" s="1644"/>
      <c r="W55" s="1645"/>
      <c r="AA55" s="72"/>
    </row>
    <row r="56" spans="1:27">
      <c r="A56" s="1643"/>
      <c r="B56" s="1644"/>
      <c r="C56" s="1644"/>
      <c r="D56" s="1644"/>
      <c r="E56" s="1644"/>
      <c r="F56" s="1644"/>
      <c r="G56" s="1644"/>
      <c r="H56" s="1644"/>
      <c r="I56" s="1644"/>
      <c r="J56" s="1644"/>
      <c r="K56" s="1644"/>
      <c r="L56" s="1644"/>
      <c r="M56" s="1644"/>
      <c r="N56" s="1644"/>
      <c r="O56" s="1644"/>
      <c r="P56" s="1644"/>
      <c r="Q56" s="1644"/>
      <c r="R56" s="1644"/>
      <c r="S56" s="1644"/>
      <c r="T56" s="1644"/>
      <c r="U56" s="1644"/>
      <c r="V56" s="1644"/>
      <c r="W56" s="1645"/>
      <c r="AA56" s="72"/>
    </row>
    <row r="57" spans="1:27">
      <c r="A57" s="1643"/>
      <c r="B57" s="1644"/>
      <c r="C57" s="1644"/>
      <c r="D57" s="1644"/>
      <c r="E57" s="1644"/>
      <c r="F57" s="1644"/>
      <c r="G57" s="1644"/>
      <c r="H57" s="1644"/>
      <c r="I57" s="1644"/>
      <c r="J57" s="1644"/>
      <c r="K57" s="1644"/>
      <c r="L57" s="1644"/>
      <c r="M57" s="1644"/>
      <c r="N57" s="1644"/>
      <c r="O57" s="1644"/>
      <c r="P57" s="1644"/>
      <c r="Q57" s="1644"/>
      <c r="R57" s="1644"/>
      <c r="S57" s="1644"/>
      <c r="T57" s="1644"/>
      <c r="U57" s="1644"/>
      <c r="V57" s="1644"/>
      <c r="W57" s="1645"/>
      <c r="AA57" s="72"/>
    </row>
    <row r="58" spans="1:27">
      <c r="A58" s="1643"/>
      <c r="B58" s="1644"/>
      <c r="C58" s="1644"/>
      <c r="D58" s="1644"/>
      <c r="E58" s="1644"/>
      <c r="F58" s="1644"/>
      <c r="G58" s="1644"/>
      <c r="H58" s="1644"/>
      <c r="I58" s="1644"/>
      <c r="J58" s="1644"/>
      <c r="K58" s="1644"/>
      <c r="L58" s="1644"/>
      <c r="M58" s="1644"/>
      <c r="N58" s="1644"/>
      <c r="O58" s="1644"/>
      <c r="P58" s="1644"/>
      <c r="Q58" s="1644"/>
      <c r="R58" s="1644"/>
      <c r="S58" s="1644"/>
      <c r="T58" s="1644"/>
      <c r="U58" s="1644"/>
      <c r="V58" s="1644"/>
      <c r="W58" s="1645"/>
      <c r="AA58" s="72"/>
    </row>
    <row r="59" spans="1:27">
      <c r="A59" s="1643"/>
      <c r="B59" s="1644"/>
      <c r="C59" s="1644"/>
      <c r="D59" s="1644"/>
      <c r="E59" s="1644"/>
      <c r="F59" s="1644"/>
      <c r="G59" s="1644"/>
      <c r="H59" s="1644"/>
      <c r="I59" s="1644"/>
      <c r="J59" s="1644"/>
      <c r="K59" s="1644"/>
      <c r="L59" s="1644"/>
      <c r="M59" s="1644"/>
      <c r="N59" s="1644"/>
      <c r="O59" s="1644"/>
      <c r="P59" s="1644"/>
      <c r="Q59" s="1644"/>
      <c r="R59" s="1644"/>
      <c r="S59" s="1644"/>
      <c r="T59" s="1644"/>
      <c r="U59" s="1644"/>
      <c r="V59" s="1644"/>
      <c r="W59" s="1645"/>
      <c r="AA59" s="72"/>
    </row>
    <row r="60" spans="1:27">
      <c r="A60" s="1643"/>
      <c r="B60" s="1644"/>
      <c r="C60" s="1644"/>
      <c r="D60" s="1644"/>
      <c r="E60" s="1644"/>
      <c r="F60" s="1644"/>
      <c r="G60" s="1644"/>
      <c r="H60" s="1644"/>
      <c r="I60" s="1644"/>
      <c r="J60" s="1644"/>
      <c r="K60" s="1644"/>
      <c r="L60" s="1644"/>
      <c r="M60" s="1644"/>
      <c r="N60" s="1644"/>
      <c r="O60" s="1644"/>
      <c r="P60" s="1644"/>
      <c r="Q60" s="1644"/>
      <c r="R60" s="1644"/>
      <c r="S60" s="1644"/>
      <c r="T60" s="1644"/>
      <c r="U60" s="1644"/>
      <c r="V60" s="1644"/>
      <c r="W60" s="1645"/>
      <c r="AA60" s="72"/>
    </row>
    <row r="61" spans="1:27">
      <c r="A61" s="1643"/>
      <c r="B61" s="1644"/>
      <c r="C61" s="1644"/>
      <c r="D61" s="1644"/>
      <c r="E61" s="1644"/>
      <c r="F61" s="1644"/>
      <c r="G61" s="1644"/>
      <c r="H61" s="1644"/>
      <c r="I61" s="1644"/>
      <c r="J61" s="1644"/>
      <c r="K61" s="1644"/>
      <c r="L61" s="1644"/>
      <c r="M61" s="1644"/>
      <c r="N61" s="1644"/>
      <c r="O61" s="1644"/>
      <c r="P61" s="1644"/>
      <c r="Q61" s="1644"/>
      <c r="R61" s="1644"/>
      <c r="S61" s="1644"/>
      <c r="T61" s="1644"/>
      <c r="U61" s="1644"/>
      <c r="V61" s="1644"/>
      <c r="W61" s="1645"/>
      <c r="AA61" s="72"/>
    </row>
    <row r="62" spans="1:27" ht="12.75" thickBot="1">
      <c r="A62" s="1646"/>
      <c r="B62" s="1647"/>
      <c r="C62" s="1647"/>
      <c r="D62" s="1647"/>
      <c r="E62" s="1647"/>
      <c r="F62" s="1647"/>
      <c r="G62" s="1647"/>
      <c r="H62" s="1647"/>
      <c r="I62" s="1647"/>
      <c r="J62" s="1647"/>
      <c r="K62" s="1647"/>
      <c r="L62" s="1647"/>
      <c r="M62" s="1647"/>
      <c r="N62" s="1647"/>
      <c r="O62" s="1647"/>
      <c r="P62" s="1647"/>
      <c r="Q62" s="1647"/>
      <c r="R62" s="1647"/>
      <c r="S62" s="1647"/>
      <c r="T62" s="1647"/>
      <c r="U62" s="1647"/>
      <c r="V62" s="1647"/>
      <c r="W62" s="1648"/>
      <c r="AA62" s="111"/>
    </row>
  </sheetData>
  <sheetProtection selectLockedCells="1"/>
  <mergeCells count="50">
    <mergeCell ref="D18:W18"/>
    <mergeCell ref="D10:D12"/>
    <mergeCell ref="N10:V12"/>
    <mergeCell ref="B14:W14"/>
    <mergeCell ref="E12:M12"/>
    <mergeCell ref="B10:B12"/>
    <mergeCell ref="B16:C16"/>
    <mergeCell ref="N17:W17"/>
    <mergeCell ref="X2:X5"/>
    <mergeCell ref="B31:V31"/>
    <mergeCell ref="D32:W32"/>
    <mergeCell ref="B32:C32"/>
    <mergeCell ref="B36:V36"/>
    <mergeCell ref="B33:V33"/>
    <mergeCell ref="B28:V28"/>
    <mergeCell ref="D26:W26"/>
    <mergeCell ref="B27:C27"/>
    <mergeCell ref="D25:W25"/>
    <mergeCell ref="B18:C18"/>
    <mergeCell ref="E11:M11"/>
    <mergeCell ref="C10:C12"/>
    <mergeCell ref="D16:W16"/>
    <mergeCell ref="E10:M10"/>
    <mergeCell ref="B19:V19"/>
    <mergeCell ref="A1:W1"/>
    <mergeCell ref="E9:M9"/>
    <mergeCell ref="N9:V9"/>
    <mergeCell ref="N7:V7"/>
    <mergeCell ref="N8:V8"/>
    <mergeCell ref="A2:V2"/>
    <mergeCell ref="B6:W6"/>
    <mergeCell ref="E7:M7"/>
    <mergeCell ref="F4:W4"/>
    <mergeCell ref="E8:M8"/>
    <mergeCell ref="A47:W62"/>
    <mergeCell ref="B43:V43"/>
    <mergeCell ref="B17:M17"/>
    <mergeCell ref="B41:V41"/>
    <mergeCell ref="B42:C42"/>
    <mergeCell ref="D42:W42"/>
    <mergeCell ref="D24:W24"/>
    <mergeCell ref="B38:V38"/>
    <mergeCell ref="B37:C37"/>
    <mergeCell ref="D37:W37"/>
    <mergeCell ref="B26:C26"/>
    <mergeCell ref="B24:C24"/>
    <mergeCell ref="B25:C25"/>
    <mergeCell ref="B22:C22"/>
    <mergeCell ref="B23:C23"/>
    <mergeCell ref="K22:W23"/>
  </mergeCells>
  <phoneticPr fontId="11"/>
  <conditionalFormatting sqref="Y3:Z3">
    <cfRule type="cellIs" dxfId="2" priority="1" stopIfTrue="1" operator="equal">
      <formula>"未入力あり"</formula>
    </cfRule>
  </conditionalFormatting>
  <dataValidations xWindow="645" yWindow="623" count="5">
    <dataValidation allowBlank="1" showInputMessage="1" showErrorMessage="1" prompt="表紙シートの病院名を反映" sqref="F4:W4" xr:uid="{00000000-0002-0000-1500-000000000000}"/>
    <dataValidation allowBlank="1" showInputMessage="1" showErrorMessage="1" prompt="疾患名は上の表から選択してください。_x000a_該当する病名がない場合は、その病名を直接記載してください。_x000a_すべてのがん種が対象となる場合は「すべてのがん」と記載してください。" sqref="D18:W18 D25:W25" xr:uid="{00000000-0002-0000-1500-000001000000}"/>
    <dataValidation type="list" allowBlank="1" showInputMessage="1" showErrorMessage="1" sqref="D27" xr:uid="{00000000-0002-0000-1500-000002000000}">
      <formula1>"対応している,対応していない"</formula1>
    </dataValidation>
    <dataValidation type="list" allowBlank="1" showInputMessage="1" showErrorMessage="1" sqref="N17:W17" xr:uid="{00000000-0002-0000-1500-000003000000}">
      <formula1>"コロストーマ,ウロストーマ,コロストーマとウロストーマ"</formula1>
    </dataValidation>
    <dataValidation type="list" allowBlank="1" showInputMessage="1" showErrorMessage="1" sqref="W43 W38 W31 W28 W19 W33 W36 W15 D22:D23 W41" xr:uid="{00000000-0002-0000-1500-000004000000}">
      <formula1>"はい,いいえ"</formula1>
    </dataValidation>
  </dataValidations>
  <printOptions horizontalCentered="1"/>
  <pageMargins left="0.39370078740157483" right="0.39370078740157483" top="0.59055118110236227" bottom="0.59055118110236227" header="0.35433070866141736" footer="0.27559055118110237"/>
  <pageSetup paperSize="9" scale="77" fitToHeight="0" orientation="portrait" cellComments="asDisplayed" r:id="rId1"/>
  <headerFooter>
    <oddFooter>&amp;C&amp;P/&amp;N&amp;R&amp;A</oddFooter>
  </headerFooter>
  <rowBreaks count="1" manualBreakCount="1">
    <brk id="34" max="23" man="1"/>
  </rowBreaks>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600-000000000000}">
  <sheetPr codeName="Sheet18">
    <tabColor theme="0"/>
    <pageSetUpPr fitToPage="1"/>
  </sheetPr>
  <dimension ref="A1:K27"/>
  <sheetViews>
    <sheetView view="pageBreakPreview" zoomScale="115" zoomScaleNormal="100" zoomScaleSheetLayoutView="115" workbookViewId="0">
      <selection activeCell="K12" sqref="K12"/>
    </sheetView>
  </sheetViews>
  <sheetFormatPr defaultColWidth="8.875" defaultRowHeight="13.5"/>
  <cols>
    <col min="1" max="1" width="3.625" style="385" customWidth="1"/>
    <col min="2" max="2" width="12.625" style="385" customWidth="1"/>
    <col min="3" max="4" width="8.625" style="385" customWidth="1"/>
    <col min="5" max="5" width="6.625" style="385" customWidth="1"/>
    <col min="6" max="6" width="17.625" style="385" customWidth="1"/>
    <col min="7" max="7" width="34.625" style="385" customWidth="1"/>
    <col min="8" max="8" width="2.625" style="385" customWidth="1"/>
    <col min="9" max="9" width="2.625" style="385" hidden="1" customWidth="1"/>
    <col min="10" max="10" width="2.25" style="385" customWidth="1"/>
    <col min="11" max="11" width="80.625" style="291" customWidth="1"/>
    <col min="12" max="16384" width="8.875" style="385"/>
  </cols>
  <sheetData>
    <row r="1" spans="1:11" ht="19.5" customHeight="1" thickBot="1">
      <c r="A1" s="1274" t="s">
        <v>1132</v>
      </c>
      <c r="B1" s="1685"/>
      <c r="C1" s="1685"/>
      <c r="D1" s="1685"/>
      <c r="E1" s="1685"/>
      <c r="F1" s="1685"/>
      <c r="G1" s="1685"/>
      <c r="J1" s="53"/>
    </row>
    <row r="2" spans="1:11" ht="35.1" customHeight="1" thickBot="1">
      <c r="A2" s="1276" t="s">
        <v>832</v>
      </c>
      <c r="B2" s="1276"/>
      <c r="C2" s="1276"/>
      <c r="D2" s="1276"/>
      <c r="E2" s="1276"/>
      <c r="F2" s="1295"/>
      <c r="G2" s="715" t="str">
        <f>IF(COUNTIF(I12,"×")&gt;=1,"未入力あり","入力済")</f>
        <v>入力済</v>
      </c>
      <c r="H2" s="1629"/>
      <c r="I2" s="703"/>
      <c r="J2" s="53"/>
    </row>
    <row r="3" spans="1:11" ht="5.0999999999999996" customHeight="1">
      <c r="A3" s="408"/>
      <c r="B3" s="408"/>
      <c r="C3" s="408"/>
      <c r="D3" s="408"/>
      <c r="E3" s="408"/>
      <c r="F3" s="408"/>
      <c r="G3" s="408"/>
      <c r="H3" s="1629"/>
      <c r="I3" s="703"/>
      <c r="J3" s="8"/>
    </row>
    <row r="4" spans="1:11" ht="20.100000000000001" customHeight="1">
      <c r="A4" s="408"/>
      <c r="B4" s="408"/>
      <c r="C4" s="408" t="s">
        <v>1133</v>
      </c>
      <c r="D4" s="408"/>
      <c r="E4" s="408"/>
      <c r="F4" s="717" t="s">
        <v>725</v>
      </c>
      <c r="G4" s="745" t="str">
        <f>表紙!E2</f>
        <v>医療法人徳洲会　岸和田徳洲会病院</v>
      </c>
      <c r="H4" s="1629"/>
      <c r="I4" s="703"/>
      <c r="J4" s="53"/>
    </row>
    <row r="5" spans="1:11" ht="20.100000000000001" customHeight="1">
      <c r="F5" s="1094" t="s">
        <v>878</v>
      </c>
      <c r="G5" s="1" t="str">
        <f>別紙1未充足要件!E5</f>
        <v>令和７年９月１日時点</v>
      </c>
      <c r="K5" s="137" t="s">
        <v>204</v>
      </c>
    </row>
    <row r="6" spans="1:11" ht="20.100000000000001" customHeight="1">
      <c r="A6" s="1689" t="s">
        <v>1134</v>
      </c>
      <c r="B6" s="1689"/>
      <c r="C6" s="1689"/>
      <c r="D6" s="1689"/>
      <c r="E6" s="1689"/>
      <c r="F6" s="1689"/>
      <c r="G6" s="1689"/>
      <c r="K6" s="72"/>
    </row>
    <row r="7" spans="1:11" ht="65.25" customHeight="1">
      <c r="A7" s="1690" t="s">
        <v>1135</v>
      </c>
      <c r="B7" s="1691"/>
      <c r="C7" s="1691"/>
      <c r="D7" s="1691"/>
      <c r="E7" s="1691"/>
      <c r="F7" s="1691"/>
      <c r="G7" s="1691"/>
      <c r="K7" s="72"/>
    </row>
    <row r="8" spans="1:11" ht="27.95" customHeight="1">
      <c r="A8" s="1686"/>
      <c r="B8" s="1687" t="s">
        <v>1136</v>
      </c>
      <c r="C8" s="1688" t="s">
        <v>1137</v>
      </c>
      <c r="D8" s="1688" t="s">
        <v>1138</v>
      </c>
      <c r="E8" s="1684" t="s">
        <v>1139</v>
      </c>
      <c r="F8" s="1684" t="s">
        <v>1140</v>
      </c>
      <c r="G8" s="392" t="s">
        <v>1141</v>
      </c>
      <c r="K8" s="72"/>
    </row>
    <row r="9" spans="1:11" ht="18" customHeight="1">
      <c r="A9" s="1686"/>
      <c r="B9" s="1687"/>
      <c r="C9" s="1688"/>
      <c r="D9" s="1688"/>
      <c r="E9" s="1684"/>
      <c r="F9" s="1684"/>
      <c r="G9" s="746" t="s">
        <v>1142</v>
      </c>
      <c r="K9" s="72"/>
    </row>
    <row r="10" spans="1:11" ht="18" customHeight="1">
      <c r="A10" s="747" t="s">
        <v>1015</v>
      </c>
      <c r="B10" s="748" t="s">
        <v>1143</v>
      </c>
      <c r="C10" s="749">
        <v>4</v>
      </c>
      <c r="D10" s="749">
        <v>2</v>
      </c>
      <c r="E10" s="750" t="s">
        <v>266</v>
      </c>
      <c r="F10" s="750" t="s">
        <v>1144</v>
      </c>
      <c r="G10" s="751" t="s">
        <v>1145</v>
      </c>
      <c r="K10" s="72"/>
    </row>
    <row r="11" spans="1:11" ht="18" customHeight="1" thickBot="1">
      <c r="A11" s="747" t="s">
        <v>1015</v>
      </c>
      <c r="B11" s="752" t="s">
        <v>1146</v>
      </c>
      <c r="C11" s="753">
        <v>1</v>
      </c>
      <c r="D11" s="753">
        <v>1</v>
      </c>
      <c r="E11" s="754" t="s">
        <v>1147</v>
      </c>
      <c r="F11" s="754" t="s">
        <v>1148</v>
      </c>
      <c r="G11" s="755" t="s">
        <v>1149</v>
      </c>
      <c r="K11" s="72"/>
    </row>
    <row r="12" spans="1:11" ht="36" customHeight="1" thickBot="1">
      <c r="A12" s="756">
        <v>1</v>
      </c>
      <c r="B12" s="45" t="s">
        <v>1143</v>
      </c>
      <c r="C12" s="46">
        <v>9</v>
      </c>
      <c r="D12" s="46">
        <v>9</v>
      </c>
      <c r="E12" s="45" t="s">
        <v>1779</v>
      </c>
      <c r="F12" s="45" t="s">
        <v>1852</v>
      </c>
      <c r="G12" s="44" t="s">
        <v>1853</v>
      </c>
      <c r="H12" s="757"/>
      <c r="I12" s="549" t="str">
        <f>IF(AND(B12&lt;&gt;"",C12&lt;&gt;"",D12&lt;&gt;"",E12&lt;&gt;"",F12&lt;&gt;"",G12&lt;&gt;""),"○","×")</f>
        <v>○</v>
      </c>
      <c r="K12" s="72"/>
    </row>
    <row r="13" spans="1:11" ht="36" customHeight="1" thickBot="1">
      <c r="A13" s="756">
        <v>2</v>
      </c>
      <c r="B13" s="45" t="s">
        <v>1143</v>
      </c>
      <c r="C13" s="46">
        <v>15</v>
      </c>
      <c r="D13" s="46">
        <v>12</v>
      </c>
      <c r="E13" s="45" t="s">
        <v>1779</v>
      </c>
      <c r="F13" s="45" t="s">
        <v>1854</v>
      </c>
      <c r="G13" s="44" t="s">
        <v>1855</v>
      </c>
      <c r="K13" s="72"/>
    </row>
    <row r="14" spans="1:11" ht="36" customHeight="1" thickBot="1">
      <c r="A14" s="756">
        <v>3</v>
      </c>
      <c r="B14" s="45"/>
      <c r="C14" s="46"/>
      <c r="D14" s="46"/>
      <c r="E14" s="45"/>
      <c r="F14" s="45"/>
      <c r="G14" s="44"/>
      <c r="K14" s="72"/>
    </row>
    <row r="15" spans="1:11" ht="36" customHeight="1" thickBot="1">
      <c r="A15" s="756">
        <v>4</v>
      </c>
      <c r="B15" s="45"/>
      <c r="C15" s="46"/>
      <c r="D15" s="46"/>
      <c r="E15" s="45"/>
      <c r="F15" s="45"/>
      <c r="G15" s="44"/>
      <c r="K15" s="72"/>
    </row>
    <row r="16" spans="1:11" ht="36" customHeight="1" thickBot="1">
      <c r="A16" s="756">
        <v>5</v>
      </c>
      <c r="B16" s="45"/>
      <c r="C16" s="46"/>
      <c r="D16" s="46"/>
      <c r="E16" s="45"/>
      <c r="F16" s="45"/>
      <c r="G16" s="44"/>
      <c r="K16" s="72"/>
    </row>
    <row r="17" spans="1:11" ht="36" customHeight="1" thickBot="1">
      <c r="A17" s="756">
        <v>6</v>
      </c>
      <c r="B17" s="45"/>
      <c r="C17" s="46"/>
      <c r="D17" s="46"/>
      <c r="E17" s="45"/>
      <c r="F17" s="45"/>
      <c r="G17" s="44"/>
      <c r="K17" s="72"/>
    </row>
    <row r="18" spans="1:11" ht="36" customHeight="1" thickBot="1">
      <c r="A18" s="756">
        <v>7</v>
      </c>
      <c r="B18" s="45"/>
      <c r="C18" s="46"/>
      <c r="D18" s="46"/>
      <c r="E18" s="45"/>
      <c r="F18" s="45"/>
      <c r="G18" s="44"/>
      <c r="K18" s="72"/>
    </row>
    <row r="19" spans="1:11" ht="36" customHeight="1" thickBot="1">
      <c r="A19" s="756">
        <v>8</v>
      </c>
      <c r="B19" s="45"/>
      <c r="C19" s="46"/>
      <c r="D19" s="46"/>
      <c r="E19" s="45"/>
      <c r="F19" s="45"/>
      <c r="G19" s="44"/>
      <c r="K19" s="72"/>
    </row>
    <row r="20" spans="1:11" ht="36" customHeight="1" thickBot="1">
      <c r="A20" s="756">
        <v>9</v>
      </c>
      <c r="B20" s="45"/>
      <c r="C20" s="46"/>
      <c r="D20" s="46"/>
      <c r="E20" s="45"/>
      <c r="F20" s="45"/>
      <c r="G20" s="44"/>
      <c r="K20" s="72"/>
    </row>
    <row r="21" spans="1:11" ht="36" customHeight="1" thickBot="1">
      <c r="A21" s="756">
        <v>10</v>
      </c>
      <c r="B21" s="45"/>
      <c r="C21" s="46"/>
      <c r="D21" s="46"/>
      <c r="E21" s="45"/>
      <c r="F21" s="45"/>
      <c r="G21" s="44"/>
      <c r="K21" s="72"/>
    </row>
    <row r="22" spans="1:11" ht="36" customHeight="1" thickBot="1">
      <c r="A22" s="756">
        <v>11</v>
      </c>
      <c r="B22" s="45"/>
      <c r="C22" s="46"/>
      <c r="D22" s="46"/>
      <c r="E22" s="45"/>
      <c r="F22" s="45"/>
      <c r="G22" s="44"/>
      <c r="K22" s="72"/>
    </row>
    <row r="23" spans="1:11" ht="36" customHeight="1" thickBot="1">
      <c r="A23" s="756">
        <v>12</v>
      </c>
      <c r="B23" s="45"/>
      <c r="C23" s="46"/>
      <c r="D23" s="46"/>
      <c r="E23" s="45"/>
      <c r="F23" s="45"/>
      <c r="G23" s="44"/>
      <c r="K23" s="72"/>
    </row>
    <row r="24" spans="1:11" ht="36" customHeight="1" thickBot="1">
      <c r="A24" s="756">
        <v>13</v>
      </c>
      <c r="B24" s="45"/>
      <c r="C24" s="46"/>
      <c r="D24" s="46"/>
      <c r="E24" s="45"/>
      <c r="F24" s="45"/>
      <c r="G24" s="44"/>
      <c r="K24" s="72"/>
    </row>
    <row r="25" spans="1:11" ht="36" customHeight="1" thickBot="1">
      <c r="A25" s="756">
        <v>14</v>
      </c>
      <c r="B25" s="45"/>
      <c r="C25" s="46"/>
      <c r="D25" s="46"/>
      <c r="E25" s="45"/>
      <c r="F25" s="45"/>
      <c r="G25" s="44"/>
      <c r="K25" s="72"/>
    </row>
    <row r="26" spans="1:11" ht="36" customHeight="1" thickBot="1">
      <c r="A26" s="756">
        <v>15</v>
      </c>
      <c r="B26" s="45"/>
      <c r="C26" s="46"/>
      <c r="D26" s="46"/>
      <c r="E26" s="45"/>
      <c r="F26" s="45"/>
      <c r="G26" s="44"/>
      <c r="K26" s="111"/>
    </row>
    <row r="27" spans="1:11">
      <c r="H27" s="758" t="s">
        <v>902</v>
      </c>
      <c r="I27" s="758"/>
      <c r="J27" s="758"/>
    </row>
  </sheetData>
  <sheetProtection selectLockedCells="1"/>
  <mergeCells count="11">
    <mergeCell ref="H2:H4"/>
    <mergeCell ref="F8:F9"/>
    <mergeCell ref="A1:G1"/>
    <mergeCell ref="A8:A9"/>
    <mergeCell ref="B8:B9"/>
    <mergeCell ref="C8:C9"/>
    <mergeCell ref="D8:D9"/>
    <mergeCell ref="E8:E9"/>
    <mergeCell ref="A6:G6"/>
    <mergeCell ref="A7:G7"/>
    <mergeCell ref="A2:F2"/>
  </mergeCells>
  <phoneticPr fontId="11"/>
  <conditionalFormatting sqref="J3">
    <cfRule type="cellIs" dxfId="1" priority="1" stopIfTrue="1" operator="equal">
      <formula>"未入力あり"</formula>
    </cfRule>
  </conditionalFormatting>
  <dataValidations count="6">
    <dataValidation type="list" allowBlank="1" showInputMessage="1" showErrorMessage="1" sqref="G12:G26" xr:uid="{00000000-0002-0000-1600-000000000000}">
      <formula1>"初級認定者（みなし含む）,初級認定試験・受験予定,初級認定試験・受験なし,中級認定者"</formula1>
    </dataValidation>
    <dataValidation allowBlank="1" showInputMessage="1" showErrorMessage="1" prompt="表紙シートの病院名を反映" sqref="G4" xr:uid="{00000000-0002-0000-1600-000001000000}"/>
    <dataValidation type="decimal" imeMode="disabled" operator="greaterThanOrEqual" allowBlank="1" showInputMessage="1" showErrorMessage="1" prompt="年単位で入力" sqref="C12:D26" xr:uid="{00000000-0002-0000-1600-000002000000}">
      <formula1>0</formula1>
    </dataValidation>
    <dataValidation type="list" allowBlank="1" showInputMessage="1" showErrorMessage="1" sqref="F12:F26" xr:uid="{00000000-0002-0000-1600-000003000000}">
      <formula1>"専従,専任,その他"</formula1>
    </dataValidation>
    <dataValidation type="list" allowBlank="1" showInputMessage="1" showErrorMessage="1" sqref="E12:E26" xr:uid="{00000000-0002-0000-1600-000004000000}">
      <formula1>"常勤,非常勤"</formula1>
    </dataValidation>
    <dataValidation type="list" allowBlank="1" showInputMessage="1" showErrorMessage="1" sqref="B12:B26" xr:uid="{00000000-0002-0000-1600-000005000000}">
      <formula1>"診療情報管理士,なし"</formula1>
    </dataValidation>
  </dataValidations>
  <printOptions horizontalCentered="1"/>
  <pageMargins left="0.39370078740157483" right="0.39370078740157483" top="0.59055118110236227" bottom="0.59055118110236227" header="0.35433070866141736" footer="0.27559055118110237"/>
  <pageSetup paperSize="9" fitToHeight="0" orientation="portrait" cellComments="asDisplayed" r:id="rId1"/>
  <headerFooter>
    <oddFooter>&amp;C&amp;P/&amp;N&amp;R&amp;A</oddFooter>
  </headerFooter>
  <rowBreaks count="1" manualBreakCount="1">
    <brk id="26" max="7" man="1"/>
  </rowBreaks>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700-000000000000}">
  <sheetPr codeName="Sheet19">
    <tabColor theme="0"/>
    <pageSetUpPr fitToPage="1"/>
  </sheetPr>
  <dimension ref="A1:AC94"/>
  <sheetViews>
    <sheetView view="pageBreakPreview" zoomScaleNormal="100" zoomScaleSheetLayoutView="100" workbookViewId="0">
      <selection sqref="A1:W1"/>
    </sheetView>
  </sheetViews>
  <sheetFormatPr defaultColWidth="9" defaultRowHeight="12"/>
  <cols>
    <col min="1" max="1" width="4.125" style="435" customWidth="1"/>
    <col min="2" max="2" width="15.625" style="435" customWidth="1"/>
    <col min="3" max="3" width="7.625" style="435" customWidth="1"/>
    <col min="4" max="4" width="25.625" style="435" customWidth="1"/>
    <col min="5" max="13" width="2.625" style="435" customWidth="1"/>
    <col min="14" max="14" width="1.625" style="435" customWidth="1"/>
    <col min="15" max="22" width="2.625" style="435" customWidth="1"/>
    <col min="23" max="23" width="4.625" style="435" customWidth="1"/>
    <col min="24" max="24" width="2.625" style="435" customWidth="1"/>
    <col min="25" max="25" width="6" style="435" hidden="1" customWidth="1"/>
    <col min="26" max="26" width="2.25" style="51" customWidth="1"/>
    <col min="27" max="27" width="80.625" style="104" customWidth="1"/>
    <col min="28" max="16384" width="9" style="435"/>
  </cols>
  <sheetData>
    <row r="1" spans="1:29" ht="20.25" customHeight="1" thickBot="1">
      <c r="A1" s="1294" t="s">
        <v>1150</v>
      </c>
      <c r="B1" s="1294"/>
      <c r="C1" s="1294"/>
      <c r="D1" s="1294"/>
      <c r="E1" s="1294"/>
      <c r="F1" s="1294"/>
      <c r="G1" s="1294"/>
      <c r="H1" s="1294"/>
      <c r="I1" s="1294"/>
      <c r="J1" s="1294"/>
      <c r="K1" s="1294"/>
      <c r="L1" s="1294"/>
      <c r="M1" s="1294"/>
      <c r="N1" s="1294"/>
      <c r="O1" s="1294"/>
      <c r="P1" s="1294"/>
      <c r="Q1" s="1294"/>
      <c r="R1" s="1294"/>
      <c r="S1" s="1294"/>
      <c r="T1" s="1294"/>
      <c r="U1" s="1294"/>
      <c r="V1" s="1294"/>
      <c r="W1" s="1294"/>
      <c r="Y1" s="53"/>
      <c r="Z1" s="81"/>
    </row>
    <row r="2" spans="1:29" ht="24.95" customHeight="1" thickBot="1">
      <c r="A2" s="1722" t="s">
        <v>832</v>
      </c>
      <c r="B2" s="1722"/>
      <c r="C2" s="1722"/>
      <c r="D2" s="1722"/>
      <c r="E2" s="1722"/>
      <c r="F2" s="1722"/>
      <c r="G2" s="1722"/>
      <c r="H2" s="1722"/>
      <c r="I2" s="1722"/>
      <c r="J2" s="1722"/>
      <c r="K2" s="1722"/>
      <c r="L2" s="1722"/>
      <c r="M2" s="1722"/>
      <c r="N2" s="1722"/>
      <c r="O2" s="1722"/>
      <c r="P2" s="1722"/>
      <c r="Q2" s="1722"/>
      <c r="R2" s="1722"/>
      <c r="S2" s="1723"/>
      <c r="T2" s="1719" t="str">
        <f>IF(COUNTIF(Y7:Y35,"×")&gt;=1,"未入力あり","入力済")</f>
        <v>入力済</v>
      </c>
      <c r="U2" s="1720"/>
      <c r="V2" s="1720"/>
      <c r="W2" s="1721"/>
      <c r="X2" s="1629"/>
      <c r="Y2" s="53"/>
      <c r="Z2" s="81"/>
    </row>
    <row r="3" spans="1:29" ht="5.0999999999999996" customHeight="1">
      <c r="A3" s="431"/>
      <c r="B3" s="431"/>
      <c r="C3" s="431"/>
      <c r="D3" s="431"/>
      <c r="E3" s="431"/>
      <c r="F3" s="431"/>
      <c r="G3" s="431"/>
      <c r="H3" s="431"/>
      <c r="I3" s="431"/>
      <c r="J3" s="431"/>
      <c r="K3" s="431"/>
      <c r="L3" s="431"/>
      <c r="M3" s="431"/>
      <c r="N3" s="431"/>
      <c r="O3" s="431"/>
      <c r="P3" s="431"/>
      <c r="Q3" s="431"/>
      <c r="R3" s="431"/>
      <c r="S3" s="431"/>
      <c r="T3" s="431"/>
      <c r="U3" s="431"/>
      <c r="V3" s="431"/>
      <c r="W3" s="431"/>
      <c r="X3" s="1629"/>
    </row>
    <row r="4" spans="1:29" ht="20.100000000000001" customHeight="1">
      <c r="A4" s="431"/>
      <c r="B4" s="431"/>
      <c r="C4" s="431"/>
      <c r="D4" s="759" t="s">
        <v>725</v>
      </c>
      <c r="E4" s="1716" t="str">
        <f>表紙!E2</f>
        <v>医療法人徳洲会　岸和田徳洲会病院</v>
      </c>
      <c r="F4" s="1717"/>
      <c r="G4" s="1717"/>
      <c r="H4" s="1717"/>
      <c r="I4" s="1717"/>
      <c r="J4" s="1717"/>
      <c r="K4" s="1717"/>
      <c r="L4" s="1717"/>
      <c r="M4" s="1717"/>
      <c r="N4" s="1717"/>
      <c r="O4" s="1717"/>
      <c r="P4" s="1717"/>
      <c r="Q4" s="1717"/>
      <c r="R4" s="1717"/>
      <c r="S4" s="1717"/>
      <c r="T4" s="1717"/>
      <c r="U4" s="1717"/>
      <c r="V4" s="1717"/>
      <c r="W4" s="1718"/>
      <c r="X4" s="1629"/>
      <c r="Y4" s="437"/>
      <c r="Z4" s="104"/>
      <c r="AA4" s="137" t="s">
        <v>204</v>
      </c>
    </row>
    <row r="5" spans="1:29" customFormat="1" ht="20.100000000000001" customHeight="1">
      <c r="A5" s="760" t="s">
        <v>1102</v>
      </c>
      <c r="B5" s="51" t="s">
        <v>1151</v>
      </c>
      <c r="C5" s="51"/>
      <c r="D5" s="51"/>
      <c r="E5" s="631"/>
      <c r="F5" s="609"/>
      <c r="G5" s="609"/>
      <c r="H5" s="609"/>
      <c r="I5" s="609"/>
      <c r="J5" s="609"/>
      <c r="K5" s="609"/>
      <c r="L5" s="609"/>
      <c r="M5" s="609"/>
      <c r="N5" s="609"/>
      <c r="O5" s="609"/>
      <c r="P5" s="609"/>
      <c r="Q5" s="609"/>
      <c r="R5" s="609"/>
      <c r="S5" s="609"/>
      <c r="T5" s="609"/>
      <c r="U5" s="609"/>
      <c r="V5" s="609"/>
      <c r="W5" s="761" t="str">
        <f>別紙1未充足要件!E5</f>
        <v>令和７年９月１日時点</v>
      </c>
      <c r="Z5" s="49"/>
      <c r="AA5" s="72"/>
    </row>
    <row r="6" spans="1:29" ht="22.15" customHeight="1" thickBot="1">
      <c r="A6" s="762" t="s">
        <v>1152</v>
      </c>
      <c r="B6" s="1730" t="s">
        <v>1153</v>
      </c>
      <c r="C6" s="1730"/>
      <c r="D6" s="1730"/>
      <c r="E6" s="1730"/>
      <c r="F6" s="1730"/>
      <c r="G6" s="1730"/>
      <c r="H6" s="1730"/>
      <c r="I6" s="1730"/>
      <c r="J6" s="1730"/>
      <c r="K6" s="1730"/>
      <c r="L6" s="1730"/>
      <c r="M6" s="1730"/>
      <c r="N6" s="1730"/>
      <c r="O6" s="1730"/>
      <c r="P6" s="1730"/>
      <c r="Q6" s="1730"/>
      <c r="R6" s="1730"/>
      <c r="S6" s="1730"/>
      <c r="T6" s="1730"/>
      <c r="U6" s="1730"/>
      <c r="V6" s="1730"/>
      <c r="W6" s="1730"/>
      <c r="Z6" s="763"/>
      <c r="AA6" s="121"/>
    </row>
    <row r="7" spans="1:29" ht="21" customHeight="1" thickBot="1">
      <c r="A7" s="1451">
        <v>1</v>
      </c>
      <c r="B7" s="1727" t="s">
        <v>1154</v>
      </c>
      <c r="C7" s="1728"/>
      <c r="D7" s="1728"/>
      <c r="E7" s="1728"/>
      <c r="F7" s="1728"/>
      <c r="G7" s="1728"/>
      <c r="H7" s="1728"/>
      <c r="I7" s="1728"/>
      <c r="J7" s="1728"/>
      <c r="K7" s="1728"/>
      <c r="L7" s="1729"/>
      <c r="M7" s="1400" t="s">
        <v>1889</v>
      </c>
      <c r="N7" s="1699"/>
      <c r="O7" s="1699"/>
      <c r="P7" s="1699"/>
      <c r="Q7" s="1699"/>
      <c r="R7" s="1699"/>
      <c r="S7" s="1699"/>
      <c r="T7" s="1699"/>
      <c r="U7" s="1699"/>
      <c r="V7" s="1699"/>
      <c r="W7" s="1700"/>
      <c r="X7" s="437"/>
      <c r="Y7" s="435" t="str">
        <f>IF(M7="","×","○")</f>
        <v>○</v>
      </c>
      <c r="Z7" s="763"/>
      <c r="AA7" s="121"/>
    </row>
    <row r="8" spans="1:29" ht="15" customHeight="1" thickBot="1">
      <c r="A8" s="1340"/>
      <c r="B8" s="764" t="s">
        <v>1155</v>
      </c>
      <c r="C8" s="765"/>
      <c r="D8" s="765"/>
      <c r="E8" s="765"/>
      <c r="F8" s="765"/>
      <c r="G8" s="765"/>
      <c r="H8" s="766"/>
      <c r="I8" s="766"/>
      <c r="J8" s="765"/>
      <c r="K8" s="765"/>
      <c r="L8" s="766"/>
      <c r="M8" s="437"/>
      <c r="N8" s="438"/>
      <c r="O8" s="438"/>
      <c r="P8" s="438"/>
      <c r="Q8" s="437"/>
      <c r="R8" s="437"/>
      <c r="S8" s="438"/>
      <c r="T8" s="438"/>
      <c r="U8" s="438"/>
      <c r="V8" s="438"/>
      <c r="W8" s="767"/>
      <c r="X8" s="437"/>
      <c r="Y8" s="437"/>
      <c r="Z8" s="763"/>
      <c r="AA8" s="121"/>
    </row>
    <row r="9" spans="1:29" ht="21" customHeight="1" thickBot="1">
      <c r="A9" s="1340"/>
      <c r="B9" s="768" t="s">
        <v>1156</v>
      </c>
      <c r="C9" s="769"/>
      <c r="D9" s="770"/>
      <c r="E9" s="1701" t="s">
        <v>1157</v>
      </c>
      <c r="F9" s="1701"/>
      <c r="G9" s="1702"/>
      <c r="H9" s="1703"/>
      <c r="I9" s="1704"/>
      <c r="J9" s="1705" t="s">
        <v>1158</v>
      </c>
      <c r="K9" s="1706"/>
      <c r="L9" s="1703" t="s">
        <v>829</v>
      </c>
      <c r="M9" s="1704"/>
      <c r="N9" s="1705" t="s">
        <v>1159</v>
      </c>
      <c r="O9" s="1707"/>
      <c r="P9" s="1706"/>
      <c r="Q9" s="1703"/>
      <c r="R9" s="1704"/>
      <c r="S9" s="1705" t="s">
        <v>1160</v>
      </c>
      <c r="T9" s="1707"/>
      <c r="U9" s="1707"/>
      <c r="V9" s="1706"/>
      <c r="W9" s="47"/>
      <c r="X9" s="437"/>
      <c r="Y9" s="437" t="str">
        <f>IF(AND(M7="臨床試験専用の窓口がある",AND(H9="",L9="",Q9="",W9="")),"×","○")</f>
        <v>○</v>
      </c>
      <c r="Z9" s="763"/>
      <c r="AA9" s="121"/>
    </row>
    <row r="10" spans="1:29" ht="21" customHeight="1" thickBot="1">
      <c r="A10" s="1340"/>
      <c r="B10" s="1456" t="s">
        <v>846</v>
      </c>
      <c r="C10" s="1456"/>
      <c r="D10" s="1457" t="s">
        <v>1890</v>
      </c>
      <c r="E10" s="1458"/>
      <c r="F10" s="1458"/>
      <c r="G10" s="1458"/>
      <c r="H10" s="1458"/>
      <c r="I10" s="1458"/>
      <c r="J10" s="1458"/>
      <c r="K10" s="1458"/>
      <c r="L10" s="1458"/>
      <c r="M10" s="1458"/>
      <c r="N10" s="1458"/>
      <c r="O10" s="1458"/>
      <c r="P10" s="1458"/>
      <c r="Q10" s="1458"/>
      <c r="R10" s="1458"/>
      <c r="S10" s="1458"/>
      <c r="T10" s="1458"/>
      <c r="U10" s="1458"/>
      <c r="V10" s="1458"/>
      <c r="W10" s="1459"/>
      <c r="X10" s="437"/>
      <c r="Y10" s="437" t="str">
        <f>IF(AND(H9="○",D10=""),"×","○")</f>
        <v>○</v>
      </c>
      <c r="Z10" s="763"/>
      <c r="AA10" s="121"/>
    </row>
    <row r="11" spans="1:29" ht="54" customHeight="1" thickBot="1">
      <c r="A11" s="1340"/>
      <c r="B11" s="1708" t="s">
        <v>1161</v>
      </c>
      <c r="C11" s="771" t="s">
        <v>842</v>
      </c>
      <c r="D11" s="1267" t="s">
        <v>1764</v>
      </c>
      <c r="E11" s="1365"/>
      <c r="F11" s="1365"/>
      <c r="G11" s="1365"/>
      <c r="H11" s="1365"/>
      <c r="I11" s="1365"/>
      <c r="J11" s="1365"/>
      <c r="K11" s="1365"/>
      <c r="L11" s="1365"/>
      <c r="M11" s="1365"/>
      <c r="N11" s="1365"/>
      <c r="O11" s="1365"/>
      <c r="P11" s="1365"/>
      <c r="Q11" s="1365"/>
      <c r="R11" s="1365"/>
      <c r="S11" s="1365"/>
      <c r="T11" s="1365"/>
      <c r="U11" s="1365"/>
      <c r="V11" s="1365"/>
      <c r="W11" s="1268"/>
      <c r="X11" s="437"/>
      <c r="Y11" s="437"/>
      <c r="Z11" s="763"/>
      <c r="AA11" s="121"/>
    </row>
    <row r="12" spans="1:29" ht="21" customHeight="1" thickBot="1">
      <c r="A12" s="1340"/>
      <c r="B12" s="1709"/>
      <c r="C12" s="772" t="s">
        <v>866</v>
      </c>
      <c r="D12" s="1693" t="s">
        <v>1856</v>
      </c>
      <c r="E12" s="1694"/>
      <c r="F12" s="1694"/>
      <c r="G12" s="1694"/>
      <c r="H12" s="1694"/>
      <c r="I12" s="1694"/>
      <c r="J12" s="1694"/>
      <c r="K12" s="1694"/>
      <c r="L12" s="1694"/>
      <c r="M12" s="1694"/>
      <c r="N12" s="1694"/>
      <c r="O12" s="1694"/>
      <c r="P12" s="1694"/>
      <c r="Q12" s="1694"/>
      <c r="R12" s="1694"/>
      <c r="S12" s="1694"/>
      <c r="T12" s="1694"/>
      <c r="U12" s="1694"/>
      <c r="V12" s="1694"/>
      <c r="W12" s="1695"/>
      <c r="X12" s="437"/>
      <c r="Y12" s="437"/>
      <c r="Z12" s="763"/>
      <c r="AA12" s="121"/>
    </row>
    <row r="13" spans="1:29" ht="21" customHeight="1" thickBot="1">
      <c r="A13" s="1341"/>
      <c r="B13" s="1710" t="s">
        <v>847</v>
      </c>
      <c r="C13" s="1711"/>
      <c r="D13" s="1574" t="s">
        <v>1765</v>
      </c>
      <c r="E13" s="1575"/>
      <c r="F13" s="1575"/>
      <c r="G13" s="1575"/>
      <c r="H13" s="1575"/>
      <c r="I13" s="1575"/>
      <c r="J13" s="1576"/>
      <c r="K13" s="1692" t="s">
        <v>848</v>
      </c>
      <c r="L13" s="1692"/>
      <c r="M13" s="1692"/>
      <c r="N13" s="1369"/>
      <c r="O13" s="1370"/>
      <c r="P13" s="1370"/>
      <c r="Q13" s="1370"/>
      <c r="R13" s="1370"/>
      <c r="S13" s="1370"/>
      <c r="T13" s="1370"/>
      <c r="U13" s="1370"/>
      <c r="V13" s="1370"/>
      <c r="W13" s="1371"/>
      <c r="X13" s="437"/>
      <c r="Y13" s="437" t="str">
        <f>IF(AND(L9="○",D13=""),"×","○")</f>
        <v>○</v>
      </c>
      <c r="Z13" s="763"/>
      <c r="AA13" s="121"/>
    </row>
    <row r="14" spans="1:29" ht="21.75" customHeight="1">
      <c r="A14" s="1451">
        <v>2</v>
      </c>
      <c r="B14" s="1696" t="s">
        <v>1162</v>
      </c>
      <c r="C14" s="1697"/>
      <c r="D14" s="1697"/>
      <c r="E14" s="1697"/>
      <c r="F14" s="1697"/>
      <c r="G14" s="1697"/>
      <c r="H14" s="1697"/>
      <c r="I14" s="1697"/>
      <c r="J14" s="1697"/>
      <c r="K14" s="1697"/>
      <c r="L14" s="1715"/>
      <c r="M14" s="1724" t="s">
        <v>1889</v>
      </c>
      <c r="N14" s="1725"/>
      <c r="O14" s="1725"/>
      <c r="P14" s="1725"/>
      <c r="Q14" s="1725"/>
      <c r="R14" s="1725"/>
      <c r="S14" s="1725"/>
      <c r="T14" s="1725"/>
      <c r="U14" s="1725"/>
      <c r="V14" s="1725"/>
      <c r="W14" s="1726"/>
      <c r="X14" s="437"/>
      <c r="Y14" s="435" t="str">
        <f>IF(M14="","×","○")</f>
        <v>○</v>
      </c>
      <c r="Z14" s="763"/>
      <c r="AA14" s="121"/>
    </row>
    <row r="15" spans="1:29" ht="15" customHeight="1" thickBot="1">
      <c r="A15" s="1340"/>
      <c r="B15" s="764" t="s">
        <v>1155</v>
      </c>
      <c r="C15" s="765"/>
      <c r="D15" s="765"/>
      <c r="E15" s="765"/>
      <c r="F15" s="765"/>
      <c r="G15" s="765"/>
      <c r="H15" s="765"/>
      <c r="I15" s="765"/>
      <c r="J15" s="765"/>
      <c r="K15" s="765"/>
      <c r="L15" s="765"/>
      <c r="M15" s="765"/>
      <c r="N15" s="765"/>
      <c r="O15" s="765"/>
      <c r="P15" s="765"/>
      <c r="Q15" s="765"/>
      <c r="R15" s="765"/>
      <c r="S15" s="765"/>
      <c r="T15" s="765"/>
      <c r="U15" s="765"/>
      <c r="V15" s="765"/>
      <c r="W15" s="773"/>
      <c r="X15" s="437"/>
      <c r="Y15" s="437"/>
      <c r="Z15" s="763"/>
      <c r="AA15" s="121"/>
    </row>
    <row r="16" spans="1:29" s="774" customFormat="1" ht="21" customHeight="1" thickBot="1">
      <c r="A16" s="1340"/>
      <c r="B16" s="768" t="s">
        <v>1156</v>
      </c>
      <c r="C16" s="769"/>
      <c r="D16" s="770"/>
      <c r="E16" s="1701" t="s">
        <v>1157</v>
      </c>
      <c r="F16" s="1701"/>
      <c r="G16" s="1702"/>
      <c r="H16" s="1703"/>
      <c r="I16" s="1704"/>
      <c r="J16" s="1705" t="s">
        <v>1158</v>
      </c>
      <c r="K16" s="1706"/>
      <c r="L16" s="1703" t="s">
        <v>829</v>
      </c>
      <c r="M16" s="1704"/>
      <c r="N16" s="1705" t="s">
        <v>1159</v>
      </c>
      <c r="O16" s="1707"/>
      <c r="P16" s="1706"/>
      <c r="Q16" s="1703"/>
      <c r="R16" s="1704"/>
      <c r="S16" s="1705" t="s">
        <v>1160</v>
      </c>
      <c r="T16" s="1707"/>
      <c r="U16" s="1707"/>
      <c r="V16" s="1706"/>
      <c r="W16" s="47"/>
      <c r="Y16" s="437" t="str">
        <f>IF(AND(M14="臨床試験専用の窓口がある",AND(H16="",L16="",Q16="",W16="")),"×","○")</f>
        <v>○</v>
      </c>
      <c r="Z16" s="775"/>
      <c r="AA16" s="780"/>
      <c r="AC16" s="776"/>
    </row>
    <row r="17" spans="1:27" ht="21" customHeight="1" thickBot="1">
      <c r="A17" s="1340"/>
      <c r="B17" s="1456" t="s">
        <v>846</v>
      </c>
      <c r="C17" s="1456"/>
      <c r="D17" s="1457" t="s">
        <v>1890</v>
      </c>
      <c r="E17" s="1458"/>
      <c r="F17" s="1458"/>
      <c r="G17" s="1458"/>
      <c r="H17" s="1458"/>
      <c r="I17" s="1458"/>
      <c r="J17" s="1458"/>
      <c r="K17" s="1458"/>
      <c r="L17" s="1458"/>
      <c r="M17" s="1458"/>
      <c r="N17" s="1458"/>
      <c r="O17" s="1458"/>
      <c r="P17" s="1458"/>
      <c r="Q17" s="1458"/>
      <c r="R17" s="1458"/>
      <c r="S17" s="1458"/>
      <c r="T17" s="1458"/>
      <c r="U17" s="1458"/>
      <c r="V17" s="1458"/>
      <c r="W17" s="1459"/>
      <c r="Y17" s="437" t="str">
        <f>IF(AND(H16="○",D17=""),"×","○")</f>
        <v>○</v>
      </c>
      <c r="Z17" s="763"/>
      <c r="AA17" s="121"/>
    </row>
    <row r="18" spans="1:27" ht="53.25" customHeight="1" thickBot="1">
      <c r="A18" s="1340"/>
      <c r="B18" s="1708" t="s">
        <v>1161</v>
      </c>
      <c r="C18" s="771" t="s">
        <v>842</v>
      </c>
      <c r="D18" s="1267" t="s">
        <v>1764</v>
      </c>
      <c r="E18" s="1365"/>
      <c r="F18" s="1365"/>
      <c r="G18" s="1365"/>
      <c r="H18" s="1365"/>
      <c r="I18" s="1365"/>
      <c r="J18" s="1365"/>
      <c r="K18" s="1365"/>
      <c r="L18" s="1365"/>
      <c r="M18" s="1365"/>
      <c r="N18" s="1365"/>
      <c r="O18" s="1365"/>
      <c r="P18" s="1365"/>
      <c r="Q18" s="1365"/>
      <c r="R18" s="1365"/>
      <c r="S18" s="1365"/>
      <c r="T18" s="1365"/>
      <c r="U18" s="1365"/>
      <c r="V18" s="1365"/>
      <c r="W18" s="1268"/>
      <c r="Y18" s="437"/>
      <c r="Z18" s="763"/>
      <c r="AA18" s="121"/>
    </row>
    <row r="19" spans="1:27" ht="21" customHeight="1" thickBot="1">
      <c r="A19" s="1340"/>
      <c r="B19" s="1709"/>
      <c r="C19" s="772" t="s">
        <v>866</v>
      </c>
      <c r="D19" s="1693" t="s">
        <v>1856</v>
      </c>
      <c r="E19" s="1694"/>
      <c r="F19" s="1694"/>
      <c r="G19" s="1694"/>
      <c r="H19" s="1694"/>
      <c r="I19" s="1694"/>
      <c r="J19" s="1694"/>
      <c r="K19" s="1694"/>
      <c r="L19" s="1694"/>
      <c r="M19" s="1694"/>
      <c r="N19" s="1694"/>
      <c r="O19" s="1694"/>
      <c r="P19" s="1694"/>
      <c r="Q19" s="1694"/>
      <c r="R19" s="1694"/>
      <c r="S19" s="1694"/>
      <c r="T19" s="1694"/>
      <c r="U19" s="1694"/>
      <c r="V19" s="1694"/>
      <c r="W19" s="1695"/>
      <c r="Z19" s="763"/>
      <c r="AA19" s="121"/>
    </row>
    <row r="20" spans="1:27" ht="22.5" customHeight="1" thickBot="1">
      <c r="A20" s="1341"/>
      <c r="B20" s="1710" t="s">
        <v>847</v>
      </c>
      <c r="C20" s="1711"/>
      <c r="D20" s="1574" t="s">
        <v>1765</v>
      </c>
      <c r="E20" s="1575"/>
      <c r="F20" s="1575"/>
      <c r="G20" s="1575"/>
      <c r="H20" s="1575"/>
      <c r="I20" s="1575"/>
      <c r="J20" s="1576"/>
      <c r="K20" s="1692" t="s">
        <v>848</v>
      </c>
      <c r="L20" s="1692"/>
      <c r="M20" s="1692"/>
      <c r="N20" s="1369"/>
      <c r="O20" s="1370"/>
      <c r="P20" s="1370"/>
      <c r="Q20" s="1370"/>
      <c r="R20" s="1370"/>
      <c r="S20" s="1370"/>
      <c r="T20" s="1370"/>
      <c r="U20" s="1370"/>
      <c r="V20" s="1370"/>
      <c r="W20" s="1371"/>
      <c r="Y20" s="437" t="str">
        <f>IF(AND(L16="○",D20=""),"×","○")</f>
        <v>○</v>
      </c>
      <c r="Z20" s="763"/>
      <c r="AA20" s="121"/>
    </row>
    <row r="21" spans="1:27" ht="24" customHeight="1" thickBot="1">
      <c r="A21" s="762" t="s">
        <v>1163</v>
      </c>
      <c r="B21" s="777" t="s">
        <v>1164</v>
      </c>
      <c r="C21" s="777"/>
      <c r="D21" s="777"/>
      <c r="E21" s="777"/>
      <c r="F21" s="777"/>
      <c r="G21" s="777"/>
      <c r="H21" s="777"/>
      <c r="I21" s="777"/>
      <c r="J21" s="777"/>
      <c r="K21" s="777"/>
      <c r="L21" s="777"/>
      <c r="M21" s="777"/>
      <c r="N21" s="777"/>
      <c r="O21" s="777"/>
      <c r="P21" s="777"/>
      <c r="Q21" s="777"/>
      <c r="R21" s="777"/>
      <c r="S21" s="777"/>
      <c r="T21" s="777"/>
      <c r="U21" s="777"/>
      <c r="V21" s="777"/>
      <c r="W21" s="777"/>
      <c r="Z21" s="763"/>
      <c r="AA21" s="121"/>
    </row>
    <row r="22" spans="1:27" ht="20.25" customHeight="1" thickBot="1">
      <c r="A22" s="1451">
        <v>1</v>
      </c>
      <c r="B22" s="1395" t="s">
        <v>1165</v>
      </c>
      <c r="C22" s="1396"/>
      <c r="D22" s="1396"/>
      <c r="E22" s="1396"/>
      <c r="F22" s="1396"/>
      <c r="G22" s="1396"/>
      <c r="H22" s="1396"/>
      <c r="I22" s="1396"/>
      <c r="J22" s="1396"/>
      <c r="K22" s="1396"/>
      <c r="L22" s="1714"/>
      <c r="M22" s="1400" t="s">
        <v>1891</v>
      </c>
      <c r="N22" s="1699"/>
      <c r="O22" s="1699"/>
      <c r="P22" s="1699"/>
      <c r="Q22" s="1699"/>
      <c r="R22" s="1699"/>
      <c r="S22" s="1699"/>
      <c r="T22" s="1699"/>
      <c r="U22" s="1699"/>
      <c r="V22" s="1699"/>
      <c r="W22" s="1700"/>
      <c r="Y22" s="435" t="str">
        <f>IF(M22="","×","○")</f>
        <v>○</v>
      </c>
      <c r="Z22" s="763"/>
      <c r="AA22" s="121"/>
    </row>
    <row r="23" spans="1:27" ht="24" customHeight="1" thickBot="1">
      <c r="A23" s="1712"/>
      <c r="B23" s="764" t="s">
        <v>1166</v>
      </c>
      <c r="C23" s="765"/>
      <c r="D23" s="765"/>
      <c r="E23" s="765"/>
      <c r="F23" s="765"/>
      <c r="G23" s="765"/>
      <c r="H23" s="765"/>
      <c r="I23" s="765"/>
      <c r="J23" s="765"/>
      <c r="K23" s="765"/>
      <c r="L23" s="765"/>
      <c r="M23" s="438"/>
      <c r="N23" s="438"/>
      <c r="O23" s="438"/>
      <c r="P23" s="438"/>
      <c r="Q23" s="438"/>
      <c r="R23" s="438"/>
      <c r="S23" s="438"/>
      <c r="T23" s="438"/>
      <c r="U23" s="438"/>
      <c r="V23" s="438"/>
      <c r="W23" s="778"/>
      <c r="Z23" s="763"/>
      <c r="AA23" s="121"/>
    </row>
    <row r="24" spans="1:27" ht="24" customHeight="1" thickBot="1">
      <c r="A24" s="1712"/>
      <c r="B24" s="768" t="s">
        <v>1156</v>
      </c>
      <c r="C24" s="769"/>
      <c r="D24" s="770"/>
      <c r="E24" s="1701" t="s">
        <v>1157</v>
      </c>
      <c r="F24" s="1701"/>
      <c r="G24" s="1702"/>
      <c r="H24" s="1703"/>
      <c r="I24" s="1704"/>
      <c r="J24" s="1705" t="s">
        <v>1158</v>
      </c>
      <c r="K24" s="1706"/>
      <c r="L24" s="1703" t="s">
        <v>829</v>
      </c>
      <c r="M24" s="1704"/>
      <c r="N24" s="1705" t="s">
        <v>1159</v>
      </c>
      <c r="O24" s="1707"/>
      <c r="P24" s="1706"/>
      <c r="Q24" s="1703"/>
      <c r="R24" s="1704"/>
      <c r="S24" s="1705" t="s">
        <v>1160</v>
      </c>
      <c r="T24" s="1707"/>
      <c r="U24" s="1707"/>
      <c r="V24" s="1706"/>
      <c r="W24" s="47"/>
      <c r="Y24" s="437" t="str">
        <f>IF(AND(M22="治験専用の窓口がある",AND(H24="",L24="",Q24="",W24="")),"×","○")</f>
        <v>○</v>
      </c>
      <c r="Z24" s="763"/>
      <c r="AA24" s="121"/>
    </row>
    <row r="25" spans="1:27" ht="24" customHeight="1" thickBot="1">
      <c r="A25" s="1712"/>
      <c r="B25" s="1456" t="s">
        <v>846</v>
      </c>
      <c r="C25" s="1456"/>
      <c r="D25" s="1457" t="s">
        <v>1890</v>
      </c>
      <c r="E25" s="1458"/>
      <c r="F25" s="1458"/>
      <c r="G25" s="1458"/>
      <c r="H25" s="1458"/>
      <c r="I25" s="1458"/>
      <c r="J25" s="1458"/>
      <c r="K25" s="1458"/>
      <c r="L25" s="1458"/>
      <c r="M25" s="1458"/>
      <c r="N25" s="1458"/>
      <c r="O25" s="1458"/>
      <c r="P25" s="1458"/>
      <c r="Q25" s="1458"/>
      <c r="R25" s="1458"/>
      <c r="S25" s="1458"/>
      <c r="T25" s="1458"/>
      <c r="U25" s="1458"/>
      <c r="V25" s="1458"/>
      <c r="W25" s="1459"/>
      <c r="Y25" s="437" t="str">
        <f>IF(AND(H24="○",D25=""),"×","○")</f>
        <v>○</v>
      </c>
      <c r="Z25" s="763"/>
      <c r="AA25" s="121"/>
    </row>
    <row r="26" spans="1:27" ht="54" customHeight="1" thickBot="1">
      <c r="A26" s="1712"/>
      <c r="B26" s="1708" t="s">
        <v>1161</v>
      </c>
      <c r="C26" s="771" t="s">
        <v>842</v>
      </c>
      <c r="D26" s="1267" t="s">
        <v>1766</v>
      </c>
      <c r="E26" s="1365"/>
      <c r="F26" s="1365"/>
      <c r="G26" s="1365"/>
      <c r="H26" s="1365"/>
      <c r="I26" s="1365"/>
      <c r="J26" s="1365"/>
      <c r="K26" s="1365"/>
      <c r="L26" s="1365"/>
      <c r="M26" s="1365"/>
      <c r="N26" s="1365"/>
      <c r="O26" s="1365"/>
      <c r="P26" s="1365"/>
      <c r="Q26" s="1365"/>
      <c r="R26" s="1365"/>
      <c r="S26" s="1365"/>
      <c r="T26" s="1365"/>
      <c r="U26" s="1365"/>
      <c r="V26" s="1365"/>
      <c r="W26" s="1268"/>
      <c r="Z26" s="763"/>
      <c r="AA26" s="121"/>
    </row>
    <row r="27" spans="1:27" ht="24" customHeight="1" thickBot="1">
      <c r="A27" s="1712"/>
      <c r="B27" s="1709"/>
      <c r="C27" s="772" t="s">
        <v>866</v>
      </c>
      <c r="D27" s="1693" t="s">
        <v>1892</v>
      </c>
      <c r="E27" s="1694"/>
      <c r="F27" s="1694"/>
      <c r="G27" s="1694"/>
      <c r="H27" s="1694"/>
      <c r="I27" s="1694"/>
      <c r="J27" s="1694"/>
      <c r="K27" s="1694"/>
      <c r="L27" s="1694"/>
      <c r="M27" s="1694"/>
      <c r="N27" s="1694"/>
      <c r="O27" s="1694"/>
      <c r="P27" s="1694"/>
      <c r="Q27" s="1694"/>
      <c r="R27" s="1694"/>
      <c r="S27" s="1694"/>
      <c r="T27" s="1694"/>
      <c r="U27" s="1694"/>
      <c r="V27" s="1694"/>
      <c r="W27" s="1695"/>
      <c r="Z27" s="763"/>
      <c r="AA27" s="121"/>
    </row>
    <row r="28" spans="1:27" ht="24" customHeight="1" thickBot="1">
      <c r="A28" s="1713"/>
      <c r="B28" s="1710" t="s">
        <v>847</v>
      </c>
      <c r="C28" s="1711"/>
      <c r="D28" s="1574" t="s">
        <v>1765</v>
      </c>
      <c r="E28" s="1575"/>
      <c r="F28" s="1575"/>
      <c r="G28" s="1575"/>
      <c r="H28" s="1575"/>
      <c r="I28" s="1575"/>
      <c r="J28" s="1576"/>
      <c r="K28" s="1692" t="s">
        <v>848</v>
      </c>
      <c r="L28" s="1692"/>
      <c r="M28" s="1692"/>
      <c r="N28" s="1369"/>
      <c r="O28" s="1370"/>
      <c r="P28" s="1370"/>
      <c r="Q28" s="1370"/>
      <c r="R28" s="1370"/>
      <c r="S28" s="1370"/>
      <c r="T28" s="1370"/>
      <c r="U28" s="1370"/>
      <c r="V28" s="1370"/>
      <c r="W28" s="1371"/>
      <c r="Y28" s="437" t="str">
        <f>IF(AND(L24="○",D28=""),"×","○")</f>
        <v>○</v>
      </c>
      <c r="Z28" s="763"/>
      <c r="AA28" s="121"/>
    </row>
    <row r="29" spans="1:27" ht="21" customHeight="1" thickBot="1">
      <c r="A29" s="1451">
        <v>2</v>
      </c>
      <c r="B29" s="1696" t="s">
        <v>1167</v>
      </c>
      <c r="C29" s="1697"/>
      <c r="D29" s="1697"/>
      <c r="E29" s="1697"/>
      <c r="F29" s="1697"/>
      <c r="G29" s="1697"/>
      <c r="H29" s="1697"/>
      <c r="I29" s="1697"/>
      <c r="J29" s="1697"/>
      <c r="K29" s="1697"/>
      <c r="L29" s="1698"/>
      <c r="M29" s="1400" t="s">
        <v>1891</v>
      </c>
      <c r="N29" s="1699"/>
      <c r="O29" s="1699"/>
      <c r="P29" s="1699"/>
      <c r="Q29" s="1699"/>
      <c r="R29" s="1699"/>
      <c r="S29" s="1699"/>
      <c r="T29" s="1699"/>
      <c r="U29" s="1699"/>
      <c r="V29" s="1699"/>
      <c r="W29" s="1700"/>
      <c r="Y29" s="435" t="str">
        <f>IF(M29="","×","○")</f>
        <v>○</v>
      </c>
      <c r="Z29" s="763"/>
      <c r="AA29" s="121"/>
    </row>
    <row r="30" spans="1:27" ht="24" customHeight="1" thickBot="1">
      <c r="A30" s="1340"/>
      <c r="B30" s="764" t="s">
        <v>1166</v>
      </c>
      <c r="C30" s="765"/>
      <c r="D30" s="765"/>
      <c r="E30" s="765"/>
      <c r="F30" s="765"/>
      <c r="G30" s="765"/>
      <c r="H30" s="765"/>
      <c r="I30" s="765"/>
      <c r="J30" s="765"/>
      <c r="K30" s="765"/>
      <c r="L30" s="765"/>
      <c r="M30" s="438"/>
      <c r="N30" s="438"/>
      <c r="O30" s="438"/>
      <c r="P30" s="438"/>
      <c r="Q30" s="438"/>
      <c r="R30" s="438"/>
      <c r="S30" s="438"/>
      <c r="T30" s="438"/>
      <c r="U30" s="438"/>
      <c r="V30" s="438"/>
      <c r="W30" s="778"/>
      <c r="Z30" s="763"/>
      <c r="AA30" s="121"/>
    </row>
    <row r="31" spans="1:27" ht="24" customHeight="1" thickBot="1">
      <c r="A31" s="1340"/>
      <c r="B31" s="768" t="s">
        <v>1156</v>
      </c>
      <c r="C31" s="769"/>
      <c r="D31" s="770"/>
      <c r="E31" s="1701" t="s">
        <v>1157</v>
      </c>
      <c r="F31" s="1701"/>
      <c r="G31" s="1702"/>
      <c r="H31" s="1703"/>
      <c r="I31" s="1704"/>
      <c r="J31" s="1705" t="s">
        <v>1158</v>
      </c>
      <c r="K31" s="1706"/>
      <c r="L31" s="1703" t="s">
        <v>829</v>
      </c>
      <c r="M31" s="1704"/>
      <c r="N31" s="1705" t="s">
        <v>1159</v>
      </c>
      <c r="O31" s="1707"/>
      <c r="P31" s="1706"/>
      <c r="Q31" s="1703"/>
      <c r="R31" s="1704"/>
      <c r="S31" s="1705" t="s">
        <v>1160</v>
      </c>
      <c r="T31" s="1707"/>
      <c r="U31" s="1707"/>
      <c r="V31" s="1706"/>
      <c r="W31" s="47"/>
      <c r="Y31" s="437" t="str">
        <f>IF(AND(M29="治験専用の窓口がある",AND(H31="",L31="",Q31="",W31="")),"×","○")</f>
        <v>○</v>
      </c>
      <c r="Z31" s="763"/>
      <c r="AA31" s="121"/>
    </row>
    <row r="32" spans="1:27" ht="24" customHeight="1" thickBot="1">
      <c r="A32" s="1340"/>
      <c r="B32" s="1456" t="s">
        <v>846</v>
      </c>
      <c r="C32" s="1456"/>
      <c r="D32" s="1457" t="s">
        <v>1763</v>
      </c>
      <c r="E32" s="1458"/>
      <c r="F32" s="1458"/>
      <c r="G32" s="1458"/>
      <c r="H32" s="1458"/>
      <c r="I32" s="1458"/>
      <c r="J32" s="1458"/>
      <c r="K32" s="1458"/>
      <c r="L32" s="1458"/>
      <c r="M32" s="1458"/>
      <c r="N32" s="1458"/>
      <c r="O32" s="1458"/>
      <c r="P32" s="1458"/>
      <c r="Q32" s="1458"/>
      <c r="R32" s="1458"/>
      <c r="S32" s="1458"/>
      <c r="T32" s="1458"/>
      <c r="U32" s="1458"/>
      <c r="V32" s="1458"/>
      <c r="W32" s="1459"/>
      <c r="Y32" s="437" t="str">
        <f>IF(AND(H31="○",D32=""),"×","○")</f>
        <v>○</v>
      </c>
      <c r="Z32" s="763"/>
      <c r="AA32" s="121"/>
    </row>
    <row r="33" spans="1:27" ht="53.25" customHeight="1" thickBot="1">
      <c r="A33" s="1340"/>
      <c r="B33" s="1708" t="s">
        <v>1161</v>
      </c>
      <c r="C33" s="771" t="s">
        <v>842</v>
      </c>
      <c r="D33" s="1267" t="s">
        <v>1766</v>
      </c>
      <c r="E33" s="1365"/>
      <c r="F33" s="1365"/>
      <c r="G33" s="1365"/>
      <c r="H33" s="1365"/>
      <c r="I33" s="1365"/>
      <c r="J33" s="1365"/>
      <c r="K33" s="1365"/>
      <c r="L33" s="1365"/>
      <c r="M33" s="1365"/>
      <c r="N33" s="1365"/>
      <c r="O33" s="1365"/>
      <c r="P33" s="1365"/>
      <c r="Q33" s="1365"/>
      <c r="R33" s="1365"/>
      <c r="S33" s="1365"/>
      <c r="T33" s="1365"/>
      <c r="U33" s="1365"/>
      <c r="V33" s="1365"/>
      <c r="W33" s="1268"/>
      <c r="Z33" s="763"/>
      <c r="AA33" s="121"/>
    </row>
    <row r="34" spans="1:27" ht="24" customHeight="1" thickBot="1">
      <c r="A34" s="1340"/>
      <c r="B34" s="1709"/>
      <c r="C34" s="772" t="s">
        <v>866</v>
      </c>
      <c r="D34" s="1693" t="s">
        <v>1892</v>
      </c>
      <c r="E34" s="1694"/>
      <c r="F34" s="1694"/>
      <c r="G34" s="1694"/>
      <c r="H34" s="1694"/>
      <c r="I34" s="1694"/>
      <c r="J34" s="1694"/>
      <c r="K34" s="1694"/>
      <c r="L34" s="1694"/>
      <c r="M34" s="1694"/>
      <c r="N34" s="1694"/>
      <c r="O34" s="1694"/>
      <c r="P34" s="1694"/>
      <c r="Q34" s="1694"/>
      <c r="R34" s="1694"/>
      <c r="S34" s="1694"/>
      <c r="T34" s="1694"/>
      <c r="U34" s="1694"/>
      <c r="V34" s="1694"/>
      <c r="W34" s="1695"/>
      <c r="Z34" s="763"/>
      <c r="AA34" s="121"/>
    </row>
    <row r="35" spans="1:27" ht="24" customHeight="1" thickBot="1">
      <c r="A35" s="1340"/>
      <c r="B35" s="1710" t="s">
        <v>847</v>
      </c>
      <c r="C35" s="1711"/>
      <c r="D35" s="1574" t="s">
        <v>1765</v>
      </c>
      <c r="E35" s="1575"/>
      <c r="F35" s="1575"/>
      <c r="G35" s="1575"/>
      <c r="H35" s="1575"/>
      <c r="I35" s="1575"/>
      <c r="J35" s="1576"/>
      <c r="K35" s="1692" t="s">
        <v>848</v>
      </c>
      <c r="L35" s="1692"/>
      <c r="M35" s="1692"/>
      <c r="N35" s="1369"/>
      <c r="O35" s="1370"/>
      <c r="P35" s="1370"/>
      <c r="Q35" s="1370"/>
      <c r="R35" s="1370"/>
      <c r="S35" s="1370"/>
      <c r="T35" s="1370"/>
      <c r="U35" s="1370"/>
      <c r="V35" s="1370"/>
      <c r="W35" s="1371"/>
      <c r="Y35" s="437" t="str">
        <f>IF(AND(L31="○",D35=""),"×","○")</f>
        <v>○</v>
      </c>
      <c r="Z35" s="763"/>
      <c r="AA35" s="122"/>
    </row>
    <row r="36" spans="1:27" ht="24" customHeight="1"/>
    <row r="37" spans="1:27" ht="24" customHeight="1"/>
    <row r="38" spans="1:27" ht="24" customHeight="1"/>
    <row r="39" spans="1:27" ht="24" customHeight="1"/>
    <row r="40" spans="1:27" ht="24" customHeight="1"/>
    <row r="41" spans="1:27" ht="24" customHeight="1"/>
    <row r="42" spans="1:27" ht="24" customHeight="1"/>
    <row r="43" spans="1:27" ht="30" customHeight="1"/>
    <row r="44" spans="1:27" ht="25.5" customHeight="1"/>
    <row r="45" spans="1:27" ht="18" customHeight="1"/>
    <row r="46" spans="1:27" ht="18" customHeight="1"/>
    <row r="47" spans="1:27" ht="25.5" customHeight="1"/>
    <row r="48" spans="1:27" ht="30" customHeight="1"/>
    <row r="49" ht="45" customHeight="1"/>
    <row r="50" ht="24" customHeight="1"/>
    <row r="51" ht="24" customHeight="1"/>
    <row r="52" ht="24" customHeight="1"/>
    <row r="53" ht="24" customHeight="1"/>
    <row r="54" ht="24" customHeight="1"/>
    <row r="55" ht="24" customHeight="1"/>
    <row r="56" ht="24" customHeight="1"/>
    <row r="57" ht="24" customHeight="1"/>
    <row r="58" ht="24" customHeight="1"/>
    <row r="59" ht="30" customHeight="1"/>
    <row r="60" ht="5.0999999999999996" customHeight="1"/>
    <row r="61" ht="20.25" customHeight="1"/>
    <row r="62" ht="25.5" customHeight="1"/>
    <row r="63" ht="20.25" customHeight="1"/>
    <row r="64" ht="18" customHeight="1"/>
    <row r="65" ht="25.5" customHeight="1"/>
    <row r="66" ht="30" customHeight="1"/>
    <row r="67" ht="45" customHeight="1"/>
    <row r="68" ht="25.5" customHeight="1"/>
    <row r="69" ht="25.5" customHeight="1"/>
    <row r="70" ht="24" customHeight="1"/>
    <row r="71" ht="24" customHeight="1"/>
    <row r="72" ht="24" customHeight="1"/>
    <row r="73" ht="24" customHeight="1"/>
    <row r="74" ht="24" customHeight="1"/>
    <row r="75" ht="24" customHeight="1"/>
    <row r="76" ht="24" customHeight="1"/>
    <row r="77" ht="30" customHeight="1"/>
    <row r="78" ht="25.5" customHeight="1"/>
    <row r="79" ht="20.25" customHeight="1"/>
    <row r="80" ht="18" customHeight="1"/>
    <row r="81" spans="24:24" ht="25.5" customHeight="1"/>
    <row r="82" spans="24:24" ht="30" customHeight="1"/>
    <row r="83" spans="24:24" ht="45" customHeight="1"/>
    <row r="84" spans="24:24" ht="25.5" customHeight="1"/>
    <row r="85" spans="24:24" ht="25.5" customHeight="1"/>
    <row r="86" spans="24:24" ht="24" customHeight="1"/>
    <row r="87" spans="24:24" ht="24" customHeight="1"/>
    <row r="88" spans="24:24" ht="24" customHeight="1"/>
    <row r="89" spans="24:24" ht="24" customHeight="1"/>
    <row r="90" spans="24:24" ht="24" customHeight="1"/>
    <row r="91" spans="24:24" ht="24" customHeight="1"/>
    <row r="92" spans="24:24" ht="24" customHeight="1"/>
    <row r="93" spans="24:24" ht="30" customHeight="1"/>
    <row r="94" spans="24:24" ht="10.5" customHeight="1">
      <c r="X94" s="779" t="s">
        <v>902</v>
      </c>
    </row>
  </sheetData>
  <sheetProtection selectLockedCells="1"/>
  <mergeCells count="82">
    <mergeCell ref="D12:W12"/>
    <mergeCell ref="B6:W6"/>
    <mergeCell ref="A14:A20"/>
    <mergeCell ref="B13:C13"/>
    <mergeCell ref="B20:C20"/>
    <mergeCell ref="N13:W13"/>
    <mergeCell ref="D19:W19"/>
    <mergeCell ref="D20:J20"/>
    <mergeCell ref="K20:M20"/>
    <mergeCell ref="N20:W20"/>
    <mergeCell ref="D18:W18"/>
    <mergeCell ref="B18:B19"/>
    <mergeCell ref="N16:P16"/>
    <mergeCell ref="Q16:R16"/>
    <mergeCell ref="S16:V16"/>
    <mergeCell ref="L16:M16"/>
    <mergeCell ref="X2:X4"/>
    <mergeCell ref="D10:W10"/>
    <mergeCell ref="M7:W7"/>
    <mergeCell ref="B7:L7"/>
    <mergeCell ref="E9:G9"/>
    <mergeCell ref="H9:I9"/>
    <mergeCell ref="J9:K9"/>
    <mergeCell ref="L9:M9"/>
    <mergeCell ref="S9:V9"/>
    <mergeCell ref="B10:C10"/>
    <mergeCell ref="N9:P9"/>
    <mergeCell ref="Q9:R9"/>
    <mergeCell ref="A1:W1"/>
    <mergeCell ref="B14:L14"/>
    <mergeCell ref="B17:C17"/>
    <mergeCell ref="D17:W17"/>
    <mergeCell ref="E16:G16"/>
    <mergeCell ref="H16:I16"/>
    <mergeCell ref="J16:K16"/>
    <mergeCell ref="E4:W4"/>
    <mergeCell ref="T2:W2"/>
    <mergeCell ref="A2:S2"/>
    <mergeCell ref="A7:A13"/>
    <mergeCell ref="B11:B12"/>
    <mergeCell ref="D13:J13"/>
    <mergeCell ref="D11:W11"/>
    <mergeCell ref="K13:M13"/>
    <mergeCell ref="M14:W14"/>
    <mergeCell ref="A22:A28"/>
    <mergeCell ref="B22:L22"/>
    <mergeCell ref="M22:W22"/>
    <mergeCell ref="E24:G24"/>
    <mergeCell ref="H24:I24"/>
    <mergeCell ref="J24:K24"/>
    <mergeCell ref="L24:M24"/>
    <mergeCell ref="N24:P24"/>
    <mergeCell ref="Q24:R24"/>
    <mergeCell ref="S24:V24"/>
    <mergeCell ref="B25:C25"/>
    <mergeCell ref="D25:W25"/>
    <mergeCell ref="B26:B27"/>
    <mergeCell ref="B28:C28"/>
    <mergeCell ref="D28:J28"/>
    <mergeCell ref="K28:M28"/>
    <mergeCell ref="A29:A35"/>
    <mergeCell ref="B29:L29"/>
    <mergeCell ref="M29:W29"/>
    <mergeCell ref="E31:G31"/>
    <mergeCell ref="H31:I31"/>
    <mergeCell ref="J31:K31"/>
    <mergeCell ref="L31:M31"/>
    <mergeCell ref="N31:P31"/>
    <mergeCell ref="Q31:R31"/>
    <mergeCell ref="S31:V31"/>
    <mergeCell ref="B32:C32"/>
    <mergeCell ref="D32:W32"/>
    <mergeCell ref="B33:B34"/>
    <mergeCell ref="D33:W33"/>
    <mergeCell ref="D34:W34"/>
    <mergeCell ref="B35:C35"/>
    <mergeCell ref="N35:W35"/>
    <mergeCell ref="D35:J35"/>
    <mergeCell ref="K35:M35"/>
    <mergeCell ref="D26:W26"/>
    <mergeCell ref="D27:W27"/>
    <mergeCell ref="N28:W28"/>
  </mergeCells>
  <phoneticPr fontId="11"/>
  <dataValidations count="7">
    <dataValidation type="list" allowBlank="1" showInputMessage="1" showErrorMessage="1" sqref="H9:I9 L9:M9 Q9:R9 W9 H16:I16 L16:M16 Q16:R16 W16 H24:I24 L24:M24 Q24:R24 W24 H31:I31 L31:M31 Q31:R31 W31" xr:uid="{00000000-0002-0000-1700-000000000000}">
      <formula1>"○"</formula1>
    </dataValidation>
    <dataValidation imeMode="disabled" allowBlank="1" showInputMessage="1" showErrorMessage="1" prompt="内線番号を半角で入力" sqref="N28 N13 N20 N35" xr:uid="{00000000-0002-0000-1700-000001000000}"/>
    <dataValidation allowBlank="1" showInputMessage="1" showErrorMessage="1" prompt="表紙シートの病院名を反映" sqref="E4:W4" xr:uid="{00000000-0002-0000-1700-000002000000}"/>
    <dataValidation type="custom" imeMode="disabled" allowBlank="1" showInputMessage="1" showErrorMessage="1" error="半角で入力してください" prompt="アドレスは、手入力せずにホームページからコピーしてください" sqref="D12:W12 D27:W27 D19:W19 D34:W34" xr:uid="{00000000-0002-0000-1700-000003000000}">
      <formula1>LEN(D12)=LENB(D12)</formula1>
    </dataValidation>
    <dataValidation type="custom" imeMode="disabled" allowBlank="1" showInputMessage="1" showErrorMessage="1" error="半角で入力してください" prompt="電話番号はハイフン「-」を含め、半角で入力_x000a_XXX-XXXX-XXXX" sqref="D13:J13 D20:J20 D28:J28 D35:J35" xr:uid="{00000000-0002-0000-1700-000004000000}">
      <formula1>LEN(D13)=LENB(D13)</formula1>
    </dataValidation>
    <dataValidation type="list" allowBlank="1" showInputMessage="1" showErrorMessage="1" sqref="M22:W22 M29:W29" xr:uid="{00000000-0002-0000-1700-000005000000}">
      <formula1>"治験専用の窓口がある,相談支援センターが窓口となっている,担当している診療科が窓口となっている,窓口はない"</formula1>
    </dataValidation>
    <dataValidation type="list" allowBlank="1" showInputMessage="1" showErrorMessage="1" sqref="M14:W14 M7:W7" xr:uid="{00000000-0002-0000-1700-000006000000}">
      <formula1>"臨床試験専用の窓口がある,相談支援センターが窓口となっている,担当している診療科が窓口となっている,窓口はない"</formula1>
    </dataValidation>
  </dataValidations>
  <hyperlinks>
    <hyperlink ref="D12" r:id="rId1" xr:uid="{9EFEE24C-2274-44F7-8D07-50FB31BD9499}"/>
    <hyperlink ref="D19" r:id="rId2" xr:uid="{26701F55-3570-4C01-8C8C-E7418147E184}"/>
    <hyperlink ref="D27" r:id="rId3" xr:uid="{9C7AA36A-7D40-4308-9F96-BBCA04C870DD}"/>
    <hyperlink ref="D34" r:id="rId4" xr:uid="{A55CDDE9-5211-4B3B-BFE5-6061EF2302B6}"/>
  </hyperlinks>
  <printOptions horizontalCentered="1"/>
  <pageMargins left="0.39370078740157483" right="0.39370078740157483" top="0.59055118110236227" bottom="0.59055118110236227" header="0.35433070866141736" footer="0.27559055118110237"/>
  <pageSetup paperSize="9" scale="91" fitToHeight="0" orientation="portrait" cellComments="asDisplayed" r:id="rId5"/>
  <headerFooter>
    <oddFooter>&amp;C&amp;P/&amp;N&amp;R&amp;A</oddFooter>
  </headerFooter>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800-000000000000}">
  <sheetPr codeName="Sheet35">
    <tabColor theme="0"/>
    <pageSetUpPr fitToPage="1"/>
  </sheetPr>
  <dimension ref="A1:S17"/>
  <sheetViews>
    <sheetView showGridLines="0" view="pageBreakPreview" zoomScaleNormal="100" zoomScaleSheetLayoutView="100" workbookViewId="0">
      <selection activeCell="E20" sqref="E20"/>
    </sheetView>
  </sheetViews>
  <sheetFormatPr defaultColWidth="9" defaultRowHeight="12"/>
  <cols>
    <col min="1" max="1" width="3.625" style="8" customWidth="1"/>
    <col min="2" max="7" width="9.375" style="8" customWidth="1"/>
    <col min="8" max="8" width="17.875" style="8" customWidth="1"/>
    <col min="9" max="13" width="2.625" style="8" customWidth="1"/>
    <col min="14" max="14" width="0.875" style="8" customWidth="1"/>
    <col min="15" max="15" width="11.5" style="8" customWidth="1"/>
    <col min="16" max="16" width="0.875" style="8" customWidth="1"/>
    <col min="17" max="17" width="15" style="8" hidden="1" customWidth="1"/>
    <col min="18" max="18" width="2.25" style="51" customWidth="1"/>
    <col min="19" max="19" width="80.625" style="104" customWidth="1"/>
    <col min="20" max="16384" width="9" style="8"/>
  </cols>
  <sheetData>
    <row r="1" spans="1:19" ht="15.95" customHeight="1" thickBot="1">
      <c r="A1" s="1274" t="s">
        <v>1168</v>
      </c>
      <c r="B1" s="1274"/>
      <c r="C1" s="1274"/>
      <c r="D1" s="1274"/>
      <c r="E1" s="1274"/>
      <c r="F1" s="1274"/>
      <c r="G1" s="1274"/>
      <c r="H1" s="1274"/>
      <c r="I1" s="1274"/>
      <c r="J1" s="1274"/>
      <c r="K1" s="1274"/>
      <c r="L1" s="1274"/>
      <c r="M1" s="1274"/>
      <c r="N1" s="1274"/>
      <c r="O1" s="1274"/>
      <c r="P1" s="782"/>
      <c r="Q1" s="571"/>
      <c r="R1" s="81"/>
      <c r="S1" s="572"/>
    </row>
    <row r="2" spans="1:19" ht="24.95" customHeight="1" thickBot="1">
      <c r="A2" s="1372" t="s">
        <v>832</v>
      </c>
      <c r="B2" s="1372"/>
      <c r="C2" s="1372"/>
      <c r="D2" s="1372"/>
      <c r="E2" s="1372"/>
      <c r="F2" s="1372"/>
      <c r="G2" s="1372"/>
      <c r="H2" s="1372"/>
      <c r="I2" s="1372"/>
      <c r="J2" s="1372"/>
      <c r="K2" s="1372"/>
      <c r="L2" s="1372"/>
      <c r="M2" s="1372"/>
      <c r="N2" s="1372"/>
      <c r="O2" s="783" t="str">
        <f>IF(COUNTIF(Q7:Q14,"×")&gt;=1,"未入力あり","入力済")</f>
        <v>入力済</v>
      </c>
      <c r="P2" s="1269"/>
      <c r="Q2" s="1269"/>
      <c r="R2" s="81"/>
    </row>
    <row r="3" spans="1:19" ht="5.0999999999999996" customHeight="1">
      <c r="A3" s="435"/>
      <c r="B3" s="435"/>
      <c r="C3" s="435"/>
      <c r="D3" s="435"/>
      <c r="E3" s="435"/>
      <c r="F3" s="435"/>
      <c r="G3" s="435"/>
      <c r="H3" s="435"/>
      <c r="I3" s="435"/>
      <c r="J3" s="435"/>
      <c r="K3" s="435"/>
      <c r="L3" s="435"/>
      <c r="M3" s="435"/>
      <c r="N3" s="435"/>
      <c r="O3" s="461"/>
      <c r="P3" s="1269"/>
      <c r="Q3" s="1269"/>
    </row>
    <row r="4" spans="1:19" ht="20.25" customHeight="1">
      <c r="A4" s="435"/>
      <c r="B4" s="435"/>
      <c r="C4" s="435"/>
      <c r="D4" s="435"/>
      <c r="E4" s="435"/>
      <c r="F4" s="761" t="s">
        <v>725</v>
      </c>
      <c r="G4" s="1741" t="str">
        <f>表紙!E2</f>
        <v>医療法人徳洲会　岸和田徳洲会病院</v>
      </c>
      <c r="H4" s="1742"/>
      <c r="I4" s="1742"/>
      <c r="J4" s="1742"/>
      <c r="K4" s="1742"/>
      <c r="L4" s="1742"/>
      <c r="M4" s="1742"/>
      <c r="N4" s="1742"/>
      <c r="O4" s="1743"/>
      <c r="P4" s="1269"/>
      <c r="Q4" s="1269"/>
      <c r="R4" s="81"/>
    </row>
    <row r="5" spans="1:19" ht="15.75" customHeight="1">
      <c r="A5" s="435"/>
      <c r="B5" s="435"/>
      <c r="C5" s="435"/>
      <c r="D5" s="435"/>
      <c r="E5" s="435"/>
      <c r="F5" s="761"/>
      <c r="L5" s="51"/>
      <c r="M5" s="51"/>
      <c r="N5" s="609"/>
      <c r="O5" s="781" t="str">
        <f>別紙1未充足要件!E5</f>
        <v>令和７年９月１日時点</v>
      </c>
      <c r="P5" s="1269"/>
      <c r="Q5" s="1269"/>
      <c r="R5" s="104"/>
      <c r="S5" s="137" t="s">
        <v>204</v>
      </c>
    </row>
    <row r="6" spans="1:19" ht="12.75" customHeight="1" thickBot="1">
      <c r="A6" s="435"/>
      <c r="B6" s="435"/>
      <c r="C6" s="435"/>
      <c r="D6" s="435"/>
      <c r="E6" s="435"/>
      <c r="F6" s="435"/>
      <c r="G6" s="435"/>
      <c r="H6" s="435"/>
      <c r="I6" s="435"/>
      <c r="J6" s="435"/>
      <c r="K6" s="435"/>
      <c r="L6" s="435"/>
      <c r="M6" s="435"/>
      <c r="N6" s="51"/>
      <c r="O6" s="51"/>
      <c r="P6" s="51"/>
      <c r="Q6" s="51"/>
      <c r="S6" s="138"/>
    </row>
    <row r="7" spans="1:19" ht="52.9" customHeight="1" thickBot="1">
      <c r="A7" s="441">
        <v>1</v>
      </c>
      <c r="B7" s="1734" t="s">
        <v>1169</v>
      </c>
      <c r="C7" s="1735"/>
      <c r="D7" s="1735"/>
      <c r="E7" s="1735"/>
      <c r="F7" s="1735"/>
      <c r="G7" s="1735"/>
      <c r="H7" s="1736"/>
      <c r="I7" s="1528" t="s">
        <v>1760</v>
      </c>
      <c r="J7" s="1529"/>
      <c r="K7" s="1529"/>
      <c r="L7" s="1529"/>
      <c r="M7" s="1530"/>
      <c r="N7" s="51"/>
      <c r="O7" s="51"/>
      <c r="P7" s="51"/>
      <c r="Q7" s="435" t="str">
        <f>IF(I7="","×","○")</f>
        <v>○</v>
      </c>
      <c r="S7" s="123"/>
    </row>
    <row r="8" spans="1:19" ht="39" customHeight="1" thickBot="1">
      <c r="A8" s="441">
        <v>2</v>
      </c>
      <c r="B8" s="1734" t="s">
        <v>1170</v>
      </c>
      <c r="C8" s="1737"/>
      <c r="D8" s="1737"/>
      <c r="E8" s="1737"/>
      <c r="F8" s="1737"/>
      <c r="G8" s="1737"/>
      <c r="H8" s="1738"/>
      <c r="I8" s="1528" t="s">
        <v>1760</v>
      </c>
      <c r="J8" s="1529"/>
      <c r="K8" s="1529"/>
      <c r="L8" s="1529"/>
      <c r="M8" s="1530"/>
      <c r="N8" s="51"/>
      <c r="O8" s="51"/>
      <c r="P8" s="51"/>
      <c r="Q8" s="435" t="str">
        <f t="shared" ref="Q8:Q14" si="0">IF(I8="","×","○")</f>
        <v>○</v>
      </c>
      <c r="S8" s="123"/>
    </row>
    <row r="9" spans="1:19" ht="39" customHeight="1" thickBot="1">
      <c r="A9" s="441">
        <v>3</v>
      </c>
      <c r="B9" s="1734" t="s">
        <v>1171</v>
      </c>
      <c r="C9" s="1739"/>
      <c r="D9" s="1739"/>
      <c r="E9" s="1739"/>
      <c r="F9" s="1739"/>
      <c r="G9" s="1739"/>
      <c r="H9" s="1740"/>
      <c r="I9" s="1528" t="s">
        <v>1760</v>
      </c>
      <c r="J9" s="1529"/>
      <c r="K9" s="1529"/>
      <c r="L9" s="1529"/>
      <c r="M9" s="1530"/>
      <c r="N9" s="51"/>
      <c r="O9" s="51"/>
      <c r="P9" s="51"/>
      <c r="Q9" s="435" t="str">
        <f t="shared" si="0"/>
        <v>○</v>
      </c>
      <c r="S9" s="123"/>
    </row>
    <row r="10" spans="1:19" ht="39" customHeight="1" thickBot="1">
      <c r="A10" s="441">
        <v>4</v>
      </c>
      <c r="B10" s="1734" t="s">
        <v>1172</v>
      </c>
      <c r="C10" s="1735"/>
      <c r="D10" s="1735"/>
      <c r="E10" s="1735"/>
      <c r="F10" s="1735"/>
      <c r="G10" s="1735"/>
      <c r="H10" s="1736"/>
      <c r="I10" s="1528" t="s">
        <v>1760</v>
      </c>
      <c r="J10" s="1529"/>
      <c r="K10" s="1529"/>
      <c r="L10" s="1529"/>
      <c r="M10" s="1530"/>
      <c r="N10" s="51"/>
      <c r="O10" s="51"/>
      <c r="P10" s="51"/>
      <c r="Q10" s="435" t="str">
        <f t="shared" si="0"/>
        <v>○</v>
      </c>
      <c r="S10" s="123"/>
    </row>
    <row r="11" spans="1:19" ht="39" customHeight="1" thickBot="1">
      <c r="A11" s="441">
        <v>5</v>
      </c>
      <c r="B11" s="1734" t="s">
        <v>1173</v>
      </c>
      <c r="C11" s="1735"/>
      <c r="D11" s="1735"/>
      <c r="E11" s="1735"/>
      <c r="F11" s="1735"/>
      <c r="G11" s="1735"/>
      <c r="H11" s="1736"/>
      <c r="I11" s="1528" t="s">
        <v>1760</v>
      </c>
      <c r="J11" s="1529"/>
      <c r="K11" s="1529"/>
      <c r="L11" s="1529"/>
      <c r="M11" s="1530"/>
      <c r="N11" s="51"/>
      <c r="O11" s="51"/>
      <c r="P11" s="51"/>
      <c r="Q11" s="435" t="str">
        <f t="shared" si="0"/>
        <v>○</v>
      </c>
      <c r="S11" s="123"/>
    </row>
    <row r="12" spans="1:19" ht="39" customHeight="1" thickBot="1">
      <c r="A12" s="508">
        <v>6</v>
      </c>
      <c r="B12" s="1731" t="s">
        <v>1174</v>
      </c>
      <c r="C12" s="1732"/>
      <c r="D12" s="1732"/>
      <c r="E12" s="1732"/>
      <c r="F12" s="1732"/>
      <c r="G12" s="1732"/>
      <c r="H12" s="1733"/>
      <c r="I12" s="1528" t="s">
        <v>1760</v>
      </c>
      <c r="J12" s="1529"/>
      <c r="K12" s="1529"/>
      <c r="L12" s="1529"/>
      <c r="M12" s="1530"/>
      <c r="N12" s="51"/>
      <c r="O12" s="51"/>
      <c r="P12" s="51"/>
      <c r="Q12" s="435" t="str">
        <f t="shared" si="0"/>
        <v>○</v>
      </c>
      <c r="S12" s="123"/>
    </row>
    <row r="13" spans="1:19" ht="39" customHeight="1" thickBot="1">
      <c r="A13" s="441">
        <v>7</v>
      </c>
      <c r="B13" s="1734" t="s">
        <v>1175</v>
      </c>
      <c r="C13" s="1735"/>
      <c r="D13" s="1735"/>
      <c r="E13" s="1735"/>
      <c r="F13" s="1735"/>
      <c r="G13" s="1735"/>
      <c r="H13" s="1736"/>
      <c r="I13" s="1528" t="s">
        <v>1760</v>
      </c>
      <c r="J13" s="1529"/>
      <c r="K13" s="1529"/>
      <c r="L13" s="1529"/>
      <c r="M13" s="1530"/>
      <c r="N13" s="51"/>
      <c r="O13" s="51"/>
      <c r="P13" s="51"/>
      <c r="Q13" s="435" t="str">
        <f t="shared" si="0"/>
        <v>○</v>
      </c>
      <c r="S13" s="123"/>
    </row>
    <row r="14" spans="1:19" ht="39" customHeight="1" thickBot="1">
      <c r="A14" s="508">
        <v>8</v>
      </c>
      <c r="B14" s="1731" t="s">
        <v>1176</v>
      </c>
      <c r="C14" s="1732"/>
      <c r="D14" s="1732"/>
      <c r="E14" s="1732"/>
      <c r="F14" s="1732"/>
      <c r="G14" s="1732"/>
      <c r="H14" s="1733"/>
      <c r="I14" s="1528" t="s">
        <v>1761</v>
      </c>
      <c r="J14" s="1529"/>
      <c r="K14" s="1529"/>
      <c r="L14" s="1529"/>
      <c r="M14" s="1530"/>
      <c r="N14" s="51"/>
      <c r="O14" s="51"/>
      <c r="P14" s="51"/>
      <c r="Q14" s="435" t="str">
        <f t="shared" si="0"/>
        <v>○</v>
      </c>
      <c r="S14" s="135"/>
    </row>
    <row r="15" spans="1:19">
      <c r="A15" s="150"/>
    </row>
    <row r="16" spans="1:19">
      <c r="A16" s="150"/>
    </row>
    <row r="17" spans="1:1">
      <c r="A17" s="150"/>
    </row>
  </sheetData>
  <sheetProtection selectLockedCells="1"/>
  <mergeCells count="21">
    <mergeCell ref="A1:O1"/>
    <mergeCell ref="A2:N2"/>
    <mergeCell ref="Q2:Q5"/>
    <mergeCell ref="G4:O4"/>
    <mergeCell ref="B7:H7"/>
    <mergeCell ref="I7:M7"/>
    <mergeCell ref="B14:H14"/>
    <mergeCell ref="I14:M14"/>
    <mergeCell ref="P2:P5"/>
    <mergeCell ref="B12:H12"/>
    <mergeCell ref="I12:M12"/>
    <mergeCell ref="B13:H13"/>
    <mergeCell ref="I13:M13"/>
    <mergeCell ref="B10:H10"/>
    <mergeCell ref="I10:M10"/>
    <mergeCell ref="B11:H11"/>
    <mergeCell ref="I11:M11"/>
    <mergeCell ref="B8:H8"/>
    <mergeCell ref="I8:M8"/>
    <mergeCell ref="B9:H9"/>
    <mergeCell ref="I9:M9"/>
  </mergeCells>
  <phoneticPr fontId="11"/>
  <dataValidations count="2">
    <dataValidation type="list" allowBlank="1" showInputMessage="1" showErrorMessage="1" error="選択肢から選んでください" sqref="I7:I14" xr:uid="{1AD3AF9E-6D6A-41AE-840E-13D212E7A30C}">
      <formula1>"はい,いいえ"</formula1>
    </dataValidation>
    <dataValidation allowBlank="1" showInputMessage="1" showErrorMessage="1" prompt="表紙シートの病院名を反映" sqref="G4:O4" xr:uid="{00000000-0002-0000-1800-000001000000}"/>
  </dataValidations>
  <printOptions horizontalCentered="1"/>
  <pageMargins left="0.39370078740157483" right="0.39370078740157483" top="0.59055118110236227" bottom="0.59055118110236227" header="0.35433070866141736" footer="0.27559055118110237"/>
  <pageSetup paperSize="9" scale="93" fitToHeight="0" orientation="portrait" cellComments="asDisplayed" r:id="rId1"/>
  <headerFooter>
    <oddFooter>&amp;C&amp;P/&amp;N&amp;R&amp;A</oddFooter>
  </headerFooter>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900-000000000000}">
  <sheetPr codeName="Sheet21">
    <tabColor theme="0"/>
    <pageSetUpPr fitToPage="1"/>
  </sheetPr>
  <dimension ref="A1:M37"/>
  <sheetViews>
    <sheetView showGridLines="0" view="pageBreakPreview" topLeftCell="A10" zoomScaleNormal="100" zoomScaleSheetLayoutView="100" workbookViewId="0">
      <selection activeCell="F34" sqref="F34:H34"/>
    </sheetView>
  </sheetViews>
  <sheetFormatPr defaultColWidth="8.875" defaultRowHeight="13.5"/>
  <cols>
    <col min="1" max="1" width="3.625" customWidth="1"/>
    <col min="2" max="2" width="6.75" customWidth="1"/>
    <col min="3" max="4" width="15.625" customWidth="1"/>
    <col min="5" max="5" width="17.75" customWidth="1"/>
    <col min="6" max="6" width="11.875" customWidth="1"/>
    <col min="7" max="7" width="15.875" customWidth="1"/>
    <col min="8" max="8" width="23.625" customWidth="1"/>
    <col min="9" max="9" width="27.25" customWidth="1"/>
    <col min="10" max="10" width="2.625" style="49" customWidth="1"/>
    <col min="11" max="11" width="6" style="49" hidden="1" customWidth="1"/>
    <col min="12" max="12" width="2.625" style="49" customWidth="1"/>
    <col min="13" max="13" width="80.625" style="291" customWidth="1"/>
  </cols>
  <sheetData>
    <row r="1" spans="1:13" ht="18" customHeight="1" thickBot="1">
      <c r="A1" s="1745" t="s">
        <v>1177</v>
      </c>
      <c r="B1" s="1745"/>
      <c r="C1" s="1745"/>
      <c r="D1" s="1745"/>
      <c r="E1" s="1745"/>
      <c r="F1" s="1745"/>
      <c r="G1" s="1745"/>
      <c r="H1" s="1745"/>
      <c r="I1" s="1745"/>
      <c r="L1" s="81"/>
    </row>
    <row r="2" spans="1:13" ht="24.95" customHeight="1" thickTop="1" thickBot="1">
      <c r="A2" s="1276" t="s">
        <v>832</v>
      </c>
      <c r="B2" s="1276"/>
      <c r="C2" s="1276"/>
      <c r="D2" s="1276"/>
      <c r="E2" s="1276"/>
      <c r="F2" s="1276"/>
      <c r="G2" s="1276"/>
      <c r="H2" s="1276"/>
      <c r="I2" s="386" t="str">
        <f>IF(COUNTIF(K6:K33,"×")&gt;=1,"未入力あり","入力済")</f>
        <v>入力済</v>
      </c>
      <c r="J2" s="1751"/>
      <c r="K2" s="387"/>
      <c r="L2" s="81"/>
    </row>
    <row r="3" spans="1:13" ht="15" thickTop="1">
      <c r="A3" s="784"/>
      <c r="B3" s="784"/>
      <c r="C3" s="784"/>
      <c r="D3" s="784"/>
      <c r="E3" s="784"/>
      <c r="F3" s="784"/>
      <c r="G3" s="784"/>
      <c r="H3" s="784"/>
      <c r="I3" s="785"/>
      <c r="J3" s="1751"/>
      <c r="K3" s="387"/>
      <c r="L3" s="81"/>
    </row>
    <row r="4" spans="1:13" s="788" customFormat="1" ht="20.100000000000001" customHeight="1">
      <c r="A4" s="786"/>
      <c r="B4" s="786"/>
      <c r="C4" s="786"/>
      <c r="D4" s="786"/>
      <c r="E4" s="786"/>
      <c r="F4" s="787" t="s">
        <v>1178</v>
      </c>
      <c r="G4" s="1746" t="str">
        <f>表紙!E2</f>
        <v>医療法人徳洲会　岸和田徳洲会病院</v>
      </c>
      <c r="H4" s="1747"/>
      <c r="I4" s="1748"/>
      <c r="J4" s="1751"/>
      <c r="K4" s="387"/>
      <c r="L4" s="701"/>
      <c r="M4" s="137" t="s">
        <v>891</v>
      </c>
    </row>
    <row r="5" spans="1:13" s="788" customFormat="1" ht="20.100000000000001" customHeight="1" thickBot="1">
      <c r="A5" s="786"/>
      <c r="B5" s="786"/>
      <c r="C5" s="786"/>
      <c r="D5" s="786"/>
      <c r="E5" s="786"/>
      <c r="F5" s="787"/>
      <c r="G5" s="789" t="str">
        <f>別紙1未充足要件!E5</f>
        <v>令和７年９月１日時点</v>
      </c>
      <c r="H5" s="789"/>
      <c r="I5" s="789"/>
      <c r="J5" s="701"/>
      <c r="K5" s="701"/>
      <c r="L5" s="701"/>
      <c r="M5" s="72"/>
    </row>
    <row r="6" spans="1:13" s="788" customFormat="1" ht="20.100000000000001" customHeight="1" thickBot="1">
      <c r="A6" s="790" t="s">
        <v>1179</v>
      </c>
      <c r="B6" s="786"/>
      <c r="C6" s="786"/>
      <c r="D6" s="786"/>
      <c r="E6" s="786"/>
      <c r="F6" s="787"/>
      <c r="G6" s="289"/>
      <c r="H6" s="43" t="s">
        <v>1760</v>
      </c>
      <c r="I6" s="49" t="s">
        <v>1112</v>
      </c>
      <c r="J6" s="701"/>
      <c r="K6" s="701" t="str">
        <f>IF(H6="","×","○")</f>
        <v>○</v>
      </c>
      <c r="L6" s="701"/>
      <c r="M6" s="72"/>
    </row>
    <row r="7" spans="1:13" s="788" customFormat="1" ht="20.100000000000001" customHeight="1">
      <c r="A7" s="790" t="s">
        <v>1180</v>
      </c>
      <c r="B7" s="790"/>
      <c r="C7" s="786"/>
      <c r="D7" s="786"/>
      <c r="E7" s="786"/>
      <c r="F7" s="787"/>
      <c r="G7" s="49"/>
      <c r="H7" s="701"/>
      <c r="I7" s="701"/>
      <c r="J7" s="701"/>
      <c r="K7" s="701"/>
      <c r="L7" s="701"/>
      <c r="M7" s="72"/>
    </row>
    <row r="8" spans="1:13" ht="16.5" customHeight="1">
      <c r="A8" s="791"/>
      <c r="B8" s="791"/>
      <c r="C8" s="1749" t="s">
        <v>1181</v>
      </c>
      <c r="D8" s="1749"/>
      <c r="E8" s="1749"/>
      <c r="F8" s="1749"/>
      <c r="G8" s="1749"/>
      <c r="H8" s="1749"/>
      <c r="I8" s="1749"/>
      <c r="M8" s="72"/>
    </row>
    <row r="9" spans="1:13" ht="50.25" customHeight="1">
      <c r="A9" s="792"/>
      <c r="B9" s="792"/>
      <c r="C9" s="1750" t="s">
        <v>1182</v>
      </c>
      <c r="D9" s="1750"/>
      <c r="E9" s="1750"/>
      <c r="F9" s="1750"/>
      <c r="G9" s="1750"/>
      <c r="H9" s="1750"/>
      <c r="I9" s="1750"/>
      <c r="M9" s="72"/>
    </row>
    <row r="10" spans="1:13" ht="25.5" customHeight="1">
      <c r="A10" s="792"/>
      <c r="B10" s="792"/>
      <c r="C10" s="1750" t="s">
        <v>1183</v>
      </c>
      <c r="D10" s="1750"/>
      <c r="E10" s="1750"/>
      <c r="F10" s="1750"/>
      <c r="G10" s="1750"/>
      <c r="H10" s="1750"/>
      <c r="I10" s="1750"/>
      <c r="M10" s="72"/>
    </row>
    <row r="11" spans="1:13" ht="30" customHeight="1">
      <c r="A11" s="792"/>
      <c r="B11" s="792"/>
      <c r="C11" s="1744" t="s">
        <v>1184</v>
      </c>
      <c r="D11" s="1744"/>
      <c r="E11" s="1744"/>
      <c r="F11" s="1744"/>
      <c r="G11" s="1744"/>
      <c r="H11" s="1744"/>
      <c r="I11" s="1744"/>
      <c r="M11" s="72"/>
    </row>
    <row r="12" spans="1:13" ht="18" customHeight="1">
      <c r="A12" s="1754"/>
      <c r="B12" s="1755"/>
      <c r="C12" s="1768" t="s">
        <v>1185</v>
      </c>
      <c r="D12" s="1770" t="s">
        <v>1139</v>
      </c>
      <c r="E12" s="1772" t="s">
        <v>1012</v>
      </c>
      <c r="F12" s="1774" t="s">
        <v>1186</v>
      </c>
      <c r="G12" s="1775"/>
      <c r="H12" s="1775"/>
      <c r="I12" s="1776"/>
      <c r="M12" s="72"/>
    </row>
    <row r="13" spans="1:13" ht="18" customHeight="1" thickBot="1">
      <c r="A13" s="1756"/>
      <c r="B13" s="1757"/>
      <c r="C13" s="1769"/>
      <c r="D13" s="1771"/>
      <c r="E13" s="1773"/>
      <c r="F13" s="1766" t="s">
        <v>1187</v>
      </c>
      <c r="G13" s="1767"/>
      <c r="H13" s="793" t="s">
        <v>1188</v>
      </c>
      <c r="I13" s="794" t="s">
        <v>1189</v>
      </c>
      <c r="M13" s="72"/>
    </row>
    <row r="14" spans="1:13" ht="27" customHeight="1" thickBot="1">
      <c r="A14" s="399">
        <v>1</v>
      </c>
      <c r="B14" s="795" t="s">
        <v>1190</v>
      </c>
      <c r="C14" s="101" t="s">
        <v>239</v>
      </c>
      <c r="D14" s="43" t="s">
        <v>1779</v>
      </c>
      <c r="E14" s="45" t="s">
        <v>1780</v>
      </c>
      <c r="F14" s="1762" t="s">
        <v>1781</v>
      </c>
      <c r="G14" s="1763"/>
      <c r="H14" s="105" t="s">
        <v>1782</v>
      </c>
      <c r="I14" s="107" t="s">
        <v>1783</v>
      </c>
      <c r="J14" s="289"/>
      <c r="K14" s="49" t="str">
        <f>IF(AND(H6="はい",OR(C14="",D14="",E14="",F14="",H14="",I14="")),"×","○")</f>
        <v>○</v>
      </c>
      <c r="M14" s="72"/>
    </row>
    <row r="15" spans="1:13" ht="27" customHeight="1" thickBot="1">
      <c r="A15" s="399">
        <v>2</v>
      </c>
      <c r="B15" s="1759"/>
      <c r="C15" s="101" t="s">
        <v>1023</v>
      </c>
      <c r="D15" s="43" t="s">
        <v>1779</v>
      </c>
      <c r="E15" s="45" t="s">
        <v>1784</v>
      </c>
      <c r="F15" s="1762" t="s">
        <v>1785</v>
      </c>
      <c r="G15" s="1763"/>
      <c r="H15" s="105" t="s">
        <v>1786</v>
      </c>
      <c r="I15" s="107" t="s">
        <v>1787</v>
      </c>
      <c r="M15" s="72"/>
    </row>
    <row r="16" spans="1:13" ht="27" customHeight="1" thickBot="1">
      <c r="A16" s="399">
        <v>3</v>
      </c>
      <c r="B16" s="1760"/>
      <c r="C16" s="101" t="s">
        <v>1788</v>
      </c>
      <c r="D16" s="43" t="s">
        <v>1779</v>
      </c>
      <c r="E16" s="45" t="s">
        <v>1780</v>
      </c>
      <c r="F16" s="1762" t="s">
        <v>1789</v>
      </c>
      <c r="G16" s="1763"/>
      <c r="H16" s="105" t="s">
        <v>1786</v>
      </c>
      <c r="I16" s="107" t="s">
        <v>1790</v>
      </c>
      <c r="M16" s="72"/>
    </row>
    <row r="17" spans="1:13" ht="27" customHeight="1" thickBot="1">
      <c r="A17" s="399">
        <v>4</v>
      </c>
      <c r="B17" s="1760"/>
      <c r="C17" s="101" t="s">
        <v>1023</v>
      </c>
      <c r="D17" s="43" t="s">
        <v>1779</v>
      </c>
      <c r="E17" s="45" t="s">
        <v>1780</v>
      </c>
      <c r="F17" s="1762" t="s">
        <v>1789</v>
      </c>
      <c r="G17" s="1763"/>
      <c r="H17" s="105" t="s">
        <v>1786</v>
      </c>
      <c r="I17" s="107" t="s">
        <v>1791</v>
      </c>
      <c r="M17" s="72"/>
    </row>
    <row r="18" spans="1:13" ht="27" customHeight="1" thickBot="1">
      <c r="A18" s="399">
        <v>5</v>
      </c>
      <c r="B18" s="1760"/>
      <c r="C18" s="101" t="s">
        <v>1021</v>
      </c>
      <c r="D18" s="43" t="s">
        <v>1779</v>
      </c>
      <c r="E18" s="45" t="s">
        <v>1780</v>
      </c>
      <c r="F18" s="1762" t="s">
        <v>1789</v>
      </c>
      <c r="G18" s="1763"/>
      <c r="H18" s="105" t="s">
        <v>1786</v>
      </c>
      <c r="I18" s="107" t="s">
        <v>1792</v>
      </c>
      <c r="M18" s="72"/>
    </row>
    <row r="19" spans="1:13" ht="27" customHeight="1" thickBot="1">
      <c r="A19" s="399">
        <v>6</v>
      </c>
      <c r="B19" s="1760"/>
      <c r="C19" s="101" t="s">
        <v>1021</v>
      </c>
      <c r="D19" s="43" t="s">
        <v>1779</v>
      </c>
      <c r="E19" s="45" t="s">
        <v>1780</v>
      </c>
      <c r="F19" s="1762" t="s">
        <v>1789</v>
      </c>
      <c r="G19" s="1763"/>
      <c r="H19" s="105" t="s">
        <v>1786</v>
      </c>
      <c r="I19" s="107" t="s">
        <v>1792</v>
      </c>
      <c r="M19" s="72"/>
    </row>
    <row r="20" spans="1:13" ht="27" customHeight="1" thickBot="1">
      <c r="A20" s="399">
        <v>7</v>
      </c>
      <c r="B20" s="1760"/>
      <c r="C20" s="101" t="s">
        <v>1021</v>
      </c>
      <c r="D20" s="43" t="s">
        <v>1779</v>
      </c>
      <c r="E20" s="45" t="s">
        <v>1780</v>
      </c>
      <c r="F20" s="1762" t="s">
        <v>1789</v>
      </c>
      <c r="G20" s="1763"/>
      <c r="H20" s="105" t="s">
        <v>1786</v>
      </c>
      <c r="I20" s="107" t="s">
        <v>1793</v>
      </c>
      <c r="M20" s="72"/>
    </row>
    <row r="21" spans="1:13" ht="27" customHeight="1" thickBot="1">
      <c r="A21" s="399">
        <v>8</v>
      </c>
      <c r="B21" s="1760"/>
      <c r="C21" s="101" t="s">
        <v>1021</v>
      </c>
      <c r="D21" s="43" t="s">
        <v>1779</v>
      </c>
      <c r="E21" s="45" t="s">
        <v>1780</v>
      </c>
      <c r="F21" s="1762" t="s">
        <v>1789</v>
      </c>
      <c r="G21" s="1763"/>
      <c r="H21" s="105" t="s">
        <v>1786</v>
      </c>
      <c r="I21" s="107" t="s">
        <v>1794</v>
      </c>
      <c r="M21" s="72"/>
    </row>
    <row r="22" spans="1:13" ht="27" customHeight="1" thickBot="1">
      <c r="A22" s="399">
        <v>9</v>
      </c>
      <c r="B22" s="1760"/>
      <c r="C22" s="101"/>
      <c r="D22" s="43"/>
      <c r="E22" s="45"/>
      <c r="F22" s="1762"/>
      <c r="G22" s="1763"/>
      <c r="H22" s="105"/>
      <c r="I22" s="107"/>
      <c r="M22" s="72"/>
    </row>
    <row r="23" spans="1:13" ht="27" customHeight="1" thickBot="1">
      <c r="A23" s="399">
        <v>10</v>
      </c>
      <c r="B23" s="1761"/>
      <c r="C23" s="101"/>
      <c r="D23" s="43"/>
      <c r="E23" s="45"/>
      <c r="F23" s="1762"/>
      <c r="G23" s="1763"/>
      <c r="H23" s="105"/>
      <c r="I23" s="107"/>
      <c r="M23" s="72"/>
    </row>
    <row r="24" spans="1:13" ht="20.100000000000001" customHeight="1">
      <c r="A24" s="49"/>
      <c r="B24" s="49"/>
      <c r="C24" s="49"/>
      <c r="D24" s="49"/>
      <c r="E24" s="49"/>
      <c r="F24" s="49"/>
      <c r="G24" s="49"/>
      <c r="H24" s="49"/>
      <c r="I24" s="49"/>
      <c r="J24" s="404" t="s">
        <v>902</v>
      </c>
      <c r="L24" s="404"/>
      <c r="M24" s="114"/>
    </row>
    <row r="25" spans="1:13">
      <c r="A25" s="49"/>
      <c r="B25" s="49"/>
      <c r="C25" s="49"/>
      <c r="D25" s="49"/>
      <c r="E25" s="49"/>
      <c r="F25" s="51"/>
      <c r="G25" s="49"/>
      <c r="H25" s="49"/>
      <c r="I25" s="49"/>
      <c r="M25" s="72"/>
    </row>
    <row r="26" spans="1:13" ht="42.75" customHeight="1">
      <c r="A26" s="1789" t="s">
        <v>1191</v>
      </c>
      <c r="B26" s="1790"/>
      <c r="C26" s="1790"/>
      <c r="D26" s="1790"/>
      <c r="E26" s="1790"/>
      <c r="F26" s="1790"/>
      <c r="G26" s="1790"/>
      <c r="H26" s="1790"/>
      <c r="I26" s="49"/>
      <c r="L26" s="796"/>
      <c r="M26" s="136"/>
    </row>
    <row r="27" spans="1:13">
      <c r="A27" s="49"/>
      <c r="B27" s="49"/>
      <c r="C27" s="49"/>
      <c r="D27" s="49"/>
      <c r="E27" s="49"/>
      <c r="F27" s="49"/>
      <c r="G27" s="49"/>
      <c r="H27" s="49"/>
      <c r="I27" s="49"/>
      <c r="L27" s="796"/>
      <c r="M27" s="72"/>
    </row>
    <row r="28" spans="1:13">
      <c r="A28" s="1758"/>
      <c r="B28" s="1758" t="s">
        <v>1192</v>
      </c>
      <c r="C28" s="1758"/>
      <c r="D28" s="1758"/>
      <c r="E28" s="1758"/>
      <c r="F28" s="1758" t="s">
        <v>1193</v>
      </c>
      <c r="G28" s="1758"/>
      <c r="H28" s="1758"/>
      <c r="I28" s="1764" t="s">
        <v>1194</v>
      </c>
      <c r="J28" s="797"/>
      <c r="L28" s="796"/>
      <c r="M28" s="72"/>
    </row>
    <row r="29" spans="1:13">
      <c r="A29" s="1758"/>
      <c r="B29" s="1758"/>
      <c r="C29" s="1758"/>
      <c r="D29" s="1758"/>
      <c r="E29" s="1758"/>
      <c r="F29" s="1758"/>
      <c r="G29" s="1758"/>
      <c r="H29" s="1758"/>
      <c r="I29" s="1765"/>
      <c r="J29" s="797"/>
      <c r="L29" s="796"/>
      <c r="M29" s="72"/>
    </row>
    <row r="30" spans="1:13" ht="33" customHeight="1">
      <c r="A30" s="56" t="s">
        <v>729</v>
      </c>
      <c r="B30" s="1752" t="s">
        <v>1195</v>
      </c>
      <c r="C30" s="1753"/>
      <c r="D30" s="1753"/>
      <c r="E30" s="1753"/>
      <c r="F30" s="1787" t="s">
        <v>1196</v>
      </c>
      <c r="G30" s="1785"/>
      <c r="H30" s="1786"/>
      <c r="I30" s="798" t="s">
        <v>1197</v>
      </c>
      <c r="J30" s="797"/>
      <c r="L30" s="796"/>
      <c r="M30" s="72"/>
    </row>
    <row r="31" spans="1:13" ht="33" customHeight="1">
      <c r="A31" s="56" t="s">
        <v>729</v>
      </c>
      <c r="B31" s="1784" t="s">
        <v>1198</v>
      </c>
      <c r="C31" s="1785"/>
      <c r="D31" s="1785"/>
      <c r="E31" s="1786"/>
      <c r="F31" s="1787" t="s">
        <v>1199</v>
      </c>
      <c r="G31" s="1785"/>
      <c r="H31" s="1786"/>
      <c r="I31" s="798" t="s">
        <v>1200</v>
      </c>
      <c r="J31" s="797"/>
      <c r="L31" s="796"/>
      <c r="M31" s="72"/>
    </row>
    <row r="32" spans="1:13" ht="33" customHeight="1">
      <c r="A32" s="56" t="s">
        <v>729</v>
      </c>
      <c r="B32" s="1752" t="s">
        <v>1201</v>
      </c>
      <c r="C32" s="1753"/>
      <c r="D32" s="1753"/>
      <c r="E32" s="1753"/>
      <c r="F32" s="1787" t="s">
        <v>1202</v>
      </c>
      <c r="G32" s="1785"/>
      <c r="H32" s="1786"/>
      <c r="I32" s="798" t="s">
        <v>1200</v>
      </c>
      <c r="J32" s="797"/>
      <c r="L32" s="796"/>
      <c r="M32" s="72"/>
    </row>
    <row r="33" spans="1:13" ht="33" customHeight="1">
      <c r="A33" s="799">
        <v>1</v>
      </c>
      <c r="B33" s="1781" t="s">
        <v>1201</v>
      </c>
      <c r="C33" s="1782"/>
      <c r="D33" s="1782"/>
      <c r="E33" s="1782"/>
      <c r="F33" s="1783" t="s">
        <v>1778</v>
      </c>
      <c r="G33" s="1780"/>
      <c r="H33" s="1780"/>
      <c r="I33" s="1202">
        <v>47387</v>
      </c>
      <c r="J33" s="797"/>
      <c r="K33" s="49" t="str">
        <f>IF(AND(B33&lt;&gt;"",F33&lt;&gt;"",I33&lt;&gt;""),"○","×")</f>
        <v>○</v>
      </c>
      <c r="L33" s="796"/>
      <c r="M33" s="123"/>
    </row>
    <row r="34" spans="1:13" ht="33" customHeight="1">
      <c r="A34" s="799">
        <v>2</v>
      </c>
      <c r="B34" s="1777" t="s">
        <v>1776</v>
      </c>
      <c r="C34" s="1778"/>
      <c r="D34" s="1778"/>
      <c r="E34" s="1779"/>
      <c r="F34" s="1788">
        <v>45918</v>
      </c>
      <c r="G34" s="1780"/>
      <c r="H34" s="1780"/>
      <c r="I34" s="106"/>
      <c r="J34" s="797"/>
      <c r="K34" s="51"/>
      <c r="L34" s="796"/>
      <c r="M34" s="72"/>
    </row>
    <row r="35" spans="1:13" ht="33" customHeight="1">
      <c r="A35" s="799">
        <v>3</v>
      </c>
      <c r="B35" s="1777" t="s">
        <v>1777</v>
      </c>
      <c r="C35" s="1778"/>
      <c r="D35" s="1778"/>
      <c r="E35" s="1779"/>
      <c r="F35" s="1788">
        <v>46049</v>
      </c>
      <c r="G35" s="1780"/>
      <c r="H35" s="1780"/>
      <c r="I35" s="106"/>
      <c r="J35" s="797"/>
      <c r="K35" s="51"/>
      <c r="L35" s="796"/>
      <c r="M35" s="72"/>
    </row>
    <row r="36" spans="1:13" ht="33" customHeight="1">
      <c r="A36" s="799">
        <v>4</v>
      </c>
      <c r="B36" s="1777"/>
      <c r="C36" s="1778"/>
      <c r="D36" s="1778"/>
      <c r="E36" s="1779"/>
      <c r="F36" s="1780"/>
      <c r="G36" s="1780"/>
      <c r="H36" s="1780"/>
      <c r="I36" s="106"/>
      <c r="J36" s="797"/>
      <c r="K36" s="51"/>
      <c r="L36" s="796"/>
      <c r="M36" s="72"/>
    </row>
    <row r="37" spans="1:13" ht="33" customHeight="1">
      <c r="A37" s="799">
        <v>5</v>
      </c>
      <c r="B37" s="1777"/>
      <c r="C37" s="1778"/>
      <c r="D37" s="1778"/>
      <c r="E37" s="1779"/>
      <c r="F37" s="1780"/>
      <c r="G37" s="1780"/>
      <c r="H37" s="1780"/>
      <c r="I37" s="106"/>
      <c r="J37" s="797"/>
      <c r="K37" s="51"/>
      <c r="L37" s="796"/>
      <c r="M37" s="111"/>
    </row>
  </sheetData>
  <sheetProtection selectLockedCells="1"/>
  <mergeCells count="46">
    <mergeCell ref="F32:H32"/>
    <mergeCell ref="F23:G23"/>
    <mergeCell ref="F16:G16"/>
    <mergeCell ref="F19:G19"/>
    <mergeCell ref="F20:G20"/>
    <mergeCell ref="F21:G21"/>
    <mergeCell ref="F22:G22"/>
    <mergeCell ref="A26:H26"/>
    <mergeCell ref="B37:E37"/>
    <mergeCell ref="F37:H37"/>
    <mergeCell ref="F28:H29"/>
    <mergeCell ref="B33:E33"/>
    <mergeCell ref="F33:H33"/>
    <mergeCell ref="B31:E31"/>
    <mergeCell ref="F31:H31"/>
    <mergeCell ref="B28:E29"/>
    <mergeCell ref="B34:E34"/>
    <mergeCell ref="F34:H34"/>
    <mergeCell ref="F30:H30"/>
    <mergeCell ref="B32:E32"/>
    <mergeCell ref="B35:E35"/>
    <mergeCell ref="F35:H35"/>
    <mergeCell ref="B36:E36"/>
    <mergeCell ref="F36:H36"/>
    <mergeCell ref="J2:J4"/>
    <mergeCell ref="B30:E30"/>
    <mergeCell ref="A12:B13"/>
    <mergeCell ref="A28:A29"/>
    <mergeCell ref="B15:B23"/>
    <mergeCell ref="F17:G17"/>
    <mergeCell ref="F18:G18"/>
    <mergeCell ref="C10:I10"/>
    <mergeCell ref="I28:I29"/>
    <mergeCell ref="F14:G14"/>
    <mergeCell ref="F13:G13"/>
    <mergeCell ref="F15:G15"/>
    <mergeCell ref="C12:C13"/>
    <mergeCell ref="D12:D13"/>
    <mergeCell ref="E12:E13"/>
    <mergeCell ref="F12:I12"/>
    <mergeCell ref="C11:I11"/>
    <mergeCell ref="A1:I1"/>
    <mergeCell ref="A2:H2"/>
    <mergeCell ref="G4:I4"/>
    <mergeCell ref="C8:I8"/>
    <mergeCell ref="C9:I9"/>
  </mergeCells>
  <phoneticPr fontId="11"/>
  <dataValidations count="5">
    <dataValidation type="list" allowBlank="1" showInputMessage="1" showErrorMessage="1" sqref="C14:C23" xr:uid="{00000000-0002-0000-1900-000000000000}">
      <formula1>"医師,薬剤師,看護師,その他"</formula1>
    </dataValidation>
    <dataValidation type="list" allowBlank="1" showInputMessage="1" showErrorMessage="1" sqref="E14:E23" xr:uid="{00000000-0002-0000-1900-000001000000}">
      <formula1>"専従（8割以上）,専任（5割以上8割未満）,その他（5割未満）"</formula1>
    </dataValidation>
    <dataValidation type="list" allowBlank="1" showInputMessage="1" showErrorMessage="1" sqref="D14:D23" xr:uid="{00000000-0002-0000-1900-000002000000}">
      <formula1>"常勤,非常勤"</formula1>
    </dataValidation>
    <dataValidation allowBlank="1" showInputMessage="1" showErrorMessage="1" prompt="表紙シートの病院名を反映" sqref="G4:I4" xr:uid="{00000000-0002-0000-1900-000003000000}"/>
    <dataValidation type="list" allowBlank="1" showInputMessage="1" showErrorMessage="1" sqref="H6" xr:uid="{00000000-0002-0000-1900-000004000000}">
      <formula1>"はい,いいえ"</formula1>
    </dataValidation>
  </dataValidations>
  <printOptions horizontalCentered="1"/>
  <pageMargins left="0.39370078740157483" right="0.39370078740157483" top="0.59055118110236227" bottom="0.59055118110236227" header="0.35433070866141736" footer="0.27559055118110237"/>
  <pageSetup paperSize="9" scale="69" fitToHeight="0" orientation="portrait" cellComments="asDisplayed" r:id="rId1"/>
  <headerFooter>
    <oddFooter>&amp;C&amp;P/&amp;N&amp;R&amp;A</oddFooter>
  </headerFooter>
  <colBreaks count="1" manualBreakCount="1">
    <brk id="12" max="1048575" man="1"/>
  </colBreaks>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A00-000000000000}">
  <sheetPr codeName="Sheet36">
    <tabColor theme="0"/>
    <pageSetUpPr fitToPage="1"/>
  </sheetPr>
  <dimension ref="A1:U52"/>
  <sheetViews>
    <sheetView view="pageBreakPreview" topLeftCell="A13" zoomScaleNormal="100" zoomScaleSheetLayoutView="100" workbookViewId="0">
      <selection activeCell="B45" sqref="B45:I47"/>
    </sheetView>
  </sheetViews>
  <sheetFormatPr defaultColWidth="9" defaultRowHeight="13.5"/>
  <cols>
    <col min="1" max="1" width="3.375" customWidth="1"/>
    <col min="2" max="2" width="4.375" customWidth="1"/>
    <col min="3" max="6" width="15.125" customWidth="1"/>
    <col min="7" max="7" width="41.125" customWidth="1"/>
    <col min="8" max="8" width="15.125" customWidth="1"/>
    <col min="9" max="9" width="21.625" customWidth="1"/>
    <col min="10" max="10" width="1.625" customWidth="1"/>
    <col min="11" max="11" width="6.875" hidden="1" customWidth="1"/>
    <col min="12" max="12" width="3.5" customWidth="1"/>
    <col min="13" max="13" width="82.75" style="1" bestFit="1" customWidth="1"/>
    <col min="14" max="15" width="0" hidden="1" customWidth="1"/>
  </cols>
  <sheetData>
    <row r="1" spans="1:21" ht="30" customHeight="1" thickBot="1">
      <c r="A1" s="1816" t="s">
        <v>1204</v>
      </c>
      <c r="B1" s="1816"/>
      <c r="C1" s="1816"/>
      <c r="D1" s="1816"/>
      <c r="E1" s="1816"/>
      <c r="F1" s="1816"/>
      <c r="G1" s="1816"/>
      <c r="H1" s="1816"/>
      <c r="I1" s="1816"/>
      <c r="J1" s="1816"/>
    </row>
    <row r="2" spans="1:21" ht="24.95" customHeight="1" thickBot="1">
      <c r="B2" s="1276" t="s">
        <v>1205</v>
      </c>
      <c r="C2" s="1276"/>
      <c r="D2" s="1276"/>
      <c r="E2" s="1276"/>
      <c r="F2" s="1276"/>
      <c r="G2" s="1276"/>
      <c r="H2" s="1276"/>
      <c r="I2" s="805" t="str">
        <f>IF(COUNTIF(K32:K36,"×")=0,"入力済","未入力あり")</f>
        <v>入力済</v>
      </c>
      <c r="M2" s="137" t="s">
        <v>204</v>
      </c>
    </row>
    <row r="3" spans="1:21" ht="24.95" customHeight="1">
      <c r="B3" s="1817"/>
      <c r="C3" s="1817"/>
      <c r="D3" s="1817"/>
      <c r="E3" s="1817"/>
      <c r="F3" s="1817"/>
      <c r="G3" s="1817"/>
      <c r="H3" s="1817"/>
      <c r="I3" s="385"/>
      <c r="M3" s="72"/>
    </row>
    <row r="4" spans="1:21" ht="24.95" customHeight="1">
      <c r="G4" s="804" t="s">
        <v>725</v>
      </c>
      <c r="H4" s="1277" t="str">
        <f>表紙!E2</f>
        <v>医療法人徳洲会　岸和田徳洲会病院</v>
      </c>
      <c r="I4" s="1278"/>
      <c r="M4" s="72"/>
    </row>
    <row r="5" spans="1:21" ht="20.100000000000001" customHeight="1">
      <c r="G5" s="1100" t="s">
        <v>878</v>
      </c>
      <c r="H5" t="str">
        <f>別紙1未充足要件!E5</f>
        <v>令和７年９月１日時点</v>
      </c>
      <c r="M5" s="114"/>
    </row>
    <row r="6" spans="1:21" ht="11.25" customHeight="1">
      <c r="G6" s="526"/>
      <c r="M6" s="72"/>
    </row>
    <row r="7" spans="1:21" ht="9.9499999999999993" customHeight="1">
      <c r="G7" s="526"/>
      <c r="M7" s="72"/>
    </row>
    <row r="8" spans="1:21" ht="20.100000000000001" customHeight="1">
      <c r="A8" s="1818" t="s">
        <v>1206</v>
      </c>
      <c r="B8" s="1818"/>
      <c r="C8" s="1818"/>
      <c r="D8" s="1818"/>
      <c r="E8" s="1818"/>
      <c r="F8" s="1818"/>
      <c r="G8" s="1818"/>
      <c r="H8" s="1818"/>
      <c r="I8" s="1818"/>
      <c r="J8" s="1818"/>
      <c r="M8" s="114"/>
    </row>
    <row r="9" spans="1:21" ht="20.100000000000001" customHeight="1">
      <c r="A9" s="1818" t="s">
        <v>1207</v>
      </c>
      <c r="B9" s="1818"/>
      <c r="C9" s="1818"/>
      <c r="D9" s="1818"/>
      <c r="E9" s="1818"/>
      <c r="F9" s="1818"/>
      <c r="G9" s="1818"/>
      <c r="H9" s="1818"/>
      <c r="I9" s="1818"/>
      <c r="J9" s="1818"/>
      <c r="M9" s="72"/>
    </row>
    <row r="10" spans="1:21" ht="20.100000000000001" customHeight="1">
      <c r="A10" s="1"/>
      <c r="B10" s="1"/>
      <c r="C10" s="1"/>
      <c r="D10" s="1"/>
      <c r="E10" s="1"/>
      <c r="F10" s="1"/>
      <c r="G10" s="1"/>
      <c r="H10" s="1"/>
      <c r="I10" s="1"/>
      <c r="J10" s="1"/>
      <c r="M10" s="72"/>
    </row>
    <row r="11" spans="1:21" s="505" customFormat="1" ht="25.5" customHeight="1">
      <c r="A11" s="1819" t="s">
        <v>1208</v>
      </c>
      <c r="B11" s="1819"/>
      <c r="C11" s="1819"/>
      <c r="D11" s="1819"/>
      <c r="E11" s="1819"/>
      <c r="F11" s="1819"/>
      <c r="G11" s="1819"/>
      <c r="H11" s="1819"/>
      <c r="I11" s="1819"/>
      <c r="J11" s="1819"/>
      <c r="K11" s="806"/>
      <c r="L11" s="806"/>
      <c r="M11" s="72"/>
      <c r="N11" s="806"/>
      <c r="O11" s="806"/>
      <c r="P11" s="806"/>
      <c r="Q11" s="806"/>
      <c r="R11" s="806"/>
      <c r="S11" s="806"/>
      <c r="T11" s="806"/>
      <c r="U11" s="806"/>
    </row>
    <row r="12" spans="1:21" s="505" customFormat="1" ht="18" customHeight="1">
      <c r="A12" s="807"/>
      <c r="B12" s="807" t="s">
        <v>1209</v>
      </c>
      <c r="C12" s="807"/>
      <c r="D12" s="807"/>
      <c r="E12" s="807"/>
      <c r="F12" s="807"/>
      <c r="G12" s="807"/>
      <c r="H12" s="807"/>
      <c r="I12" s="807"/>
      <c r="J12" s="807"/>
      <c r="K12" s="806"/>
      <c r="L12" s="806"/>
      <c r="M12" s="72"/>
      <c r="N12" s="806"/>
      <c r="O12" s="806"/>
      <c r="P12" s="806"/>
      <c r="Q12" s="806"/>
      <c r="R12" s="806"/>
      <c r="S12" s="806"/>
      <c r="T12" s="806"/>
      <c r="U12" s="806"/>
    </row>
    <row r="13" spans="1:21" s="505" customFormat="1" ht="18" customHeight="1">
      <c r="B13" s="1818" t="s">
        <v>1210</v>
      </c>
      <c r="C13" s="1818"/>
      <c r="D13" s="1818"/>
      <c r="E13" s="1818"/>
      <c r="F13" s="1818"/>
      <c r="G13" s="1818"/>
      <c r="H13" s="1818"/>
      <c r="I13" s="1818"/>
      <c r="J13" s="1818"/>
      <c r="K13" s="806"/>
      <c r="L13" s="806"/>
      <c r="M13" s="72"/>
      <c r="N13" s="806"/>
      <c r="O13" s="806"/>
      <c r="P13" s="806"/>
      <c r="Q13" s="806"/>
      <c r="R13" s="806"/>
      <c r="S13" s="806"/>
      <c r="T13" s="806"/>
      <c r="U13" s="806"/>
    </row>
    <row r="14" spans="1:21" s="505" customFormat="1" ht="5.25" customHeight="1">
      <c r="B14" s="1"/>
      <c r="C14" s="1"/>
      <c r="D14" s="1"/>
      <c r="E14" s="1"/>
      <c r="F14" s="1"/>
      <c r="G14" s="1"/>
      <c r="H14" s="1"/>
      <c r="I14" s="1"/>
      <c r="J14" s="1"/>
      <c r="K14" s="806"/>
      <c r="L14" s="806"/>
      <c r="M14" s="72"/>
      <c r="N14" s="806"/>
      <c r="O14" s="806"/>
      <c r="P14" s="806"/>
      <c r="Q14" s="806"/>
      <c r="R14" s="806"/>
      <c r="S14" s="806"/>
      <c r="T14" s="806"/>
      <c r="U14" s="806"/>
    </row>
    <row r="15" spans="1:21" s="505" customFormat="1" ht="27.95" customHeight="1">
      <c r="B15" s="800"/>
      <c r="C15" s="801" t="s">
        <v>1185</v>
      </c>
      <c r="D15" s="808" t="s">
        <v>1203</v>
      </c>
      <c r="E15" s="1820" t="s">
        <v>1211</v>
      </c>
      <c r="F15" s="1821"/>
      <c r="G15" s="1821"/>
      <c r="H15" s="1821"/>
      <c r="I15" s="1822"/>
      <c r="K15" s="809"/>
      <c r="L15" s="806"/>
      <c r="M15" s="72"/>
      <c r="N15" s="806"/>
      <c r="O15" s="806"/>
      <c r="P15" s="806"/>
      <c r="Q15" s="806"/>
      <c r="R15" s="806"/>
      <c r="S15" s="806"/>
      <c r="T15" s="806"/>
      <c r="U15" s="806"/>
    </row>
    <row r="16" spans="1:21" s="505" customFormat="1" ht="27.95" customHeight="1">
      <c r="B16" s="802" t="s">
        <v>729</v>
      </c>
      <c r="C16" s="810" t="s">
        <v>1212</v>
      </c>
      <c r="D16" s="811">
        <v>2</v>
      </c>
      <c r="E16" s="1823" t="s">
        <v>1213</v>
      </c>
      <c r="F16" s="1824"/>
      <c r="G16" s="1824"/>
      <c r="H16" s="1824"/>
      <c r="I16" s="1825"/>
      <c r="K16" s="806"/>
      <c r="L16" s="806"/>
      <c r="M16" s="72"/>
      <c r="N16" s="806"/>
      <c r="O16" s="806"/>
      <c r="P16" s="806"/>
      <c r="Q16" s="806"/>
      <c r="R16" s="806"/>
      <c r="S16" s="806"/>
      <c r="T16" s="806"/>
      <c r="U16" s="806"/>
    </row>
    <row r="17" spans="1:21" s="505" customFormat="1" ht="27.95" customHeight="1">
      <c r="B17" s="802">
        <v>1</v>
      </c>
      <c r="C17" s="94" t="s">
        <v>1802</v>
      </c>
      <c r="D17" s="803">
        <v>6</v>
      </c>
      <c r="E17" s="1826"/>
      <c r="F17" s="1811"/>
      <c r="G17" s="1811"/>
      <c r="H17" s="1811"/>
      <c r="I17" s="1812"/>
      <c r="K17" s="806"/>
      <c r="L17" s="806"/>
      <c r="M17" s="72"/>
      <c r="N17" s="331">
        <v>0</v>
      </c>
      <c r="O17" s="332">
        <v>20</v>
      </c>
      <c r="P17" s="806"/>
      <c r="Q17" s="806"/>
      <c r="R17" s="806"/>
      <c r="S17" s="806"/>
      <c r="T17" s="806"/>
      <c r="U17" s="806"/>
    </row>
    <row r="18" spans="1:21" s="505" customFormat="1" ht="27.95" customHeight="1">
      <c r="B18" s="802">
        <v>2</v>
      </c>
      <c r="C18" s="84" t="s">
        <v>1803</v>
      </c>
      <c r="D18" s="803">
        <v>8</v>
      </c>
      <c r="E18" s="1813"/>
      <c r="F18" s="1814"/>
      <c r="G18" s="1814"/>
      <c r="H18" s="1814"/>
      <c r="I18" s="1815"/>
      <c r="K18" s="806"/>
      <c r="L18" s="806"/>
      <c r="M18" s="72"/>
      <c r="N18" s="331">
        <v>0</v>
      </c>
      <c r="O18" s="332">
        <v>20</v>
      </c>
      <c r="P18" s="806"/>
      <c r="Q18" s="806"/>
      <c r="R18" s="806"/>
      <c r="S18" s="806"/>
      <c r="T18" s="806"/>
      <c r="U18" s="806"/>
    </row>
    <row r="19" spans="1:21" s="505" customFormat="1" ht="27.95" customHeight="1">
      <c r="B19" s="812">
        <v>3</v>
      </c>
      <c r="C19" s="84" t="s">
        <v>1802</v>
      </c>
      <c r="D19" s="803">
        <v>18</v>
      </c>
      <c r="E19" s="1810"/>
      <c r="F19" s="1811"/>
      <c r="G19" s="1811"/>
      <c r="H19" s="1811"/>
      <c r="I19" s="1812"/>
      <c r="K19" s="809"/>
      <c r="L19" s="806"/>
      <c r="M19" s="72"/>
      <c r="N19" s="331">
        <v>0</v>
      </c>
      <c r="O19" s="332">
        <v>20</v>
      </c>
      <c r="P19" s="806"/>
      <c r="Q19" s="806"/>
      <c r="R19" s="806"/>
      <c r="S19" s="806"/>
      <c r="T19" s="806"/>
      <c r="U19" s="806"/>
    </row>
    <row r="20" spans="1:21" s="505" customFormat="1" ht="27.95" customHeight="1">
      <c r="B20" s="802">
        <v>4</v>
      </c>
      <c r="C20" s="84"/>
      <c r="D20" s="803"/>
      <c r="E20" s="1810"/>
      <c r="F20" s="1811"/>
      <c r="G20" s="1811"/>
      <c r="H20" s="1811"/>
      <c r="I20" s="1812"/>
      <c r="K20" s="806"/>
      <c r="L20" s="806"/>
      <c r="M20" s="72"/>
      <c r="N20" s="331">
        <v>0</v>
      </c>
      <c r="O20" s="332">
        <v>20</v>
      </c>
      <c r="P20" s="806"/>
      <c r="Q20" s="806"/>
      <c r="R20" s="806"/>
      <c r="S20" s="806"/>
      <c r="T20" s="806"/>
      <c r="U20" s="806"/>
    </row>
    <row r="21" spans="1:21" s="505" customFormat="1" ht="27.95" customHeight="1">
      <c r="B21" s="802">
        <v>5</v>
      </c>
      <c r="C21" s="84"/>
      <c r="D21" s="803"/>
      <c r="E21" s="1810"/>
      <c r="F21" s="1811"/>
      <c r="G21" s="1811"/>
      <c r="H21" s="1811"/>
      <c r="I21" s="1812"/>
      <c r="K21" s="806"/>
      <c r="L21" s="806"/>
      <c r="M21" s="72"/>
      <c r="N21" s="331">
        <v>0</v>
      </c>
      <c r="O21" s="332">
        <v>20</v>
      </c>
      <c r="P21" s="806"/>
      <c r="Q21" s="806"/>
      <c r="R21" s="806"/>
      <c r="S21" s="806"/>
      <c r="T21" s="806"/>
      <c r="U21" s="806"/>
    </row>
    <row r="22" spans="1:21" s="505" customFormat="1" ht="27.95" customHeight="1">
      <c r="B22" s="802">
        <v>6</v>
      </c>
      <c r="C22" s="84"/>
      <c r="D22" s="803"/>
      <c r="E22" s="1810"/>
      <c r="F22" s="1811"/>
      <c r="G22" s="1811"/>
      <c r="H22" s="1811"/>
      <c r="I22" s="1812"/>
      <c r="K22" s="806"/>
      <c r="L22" s="806"/>
      <c r="M22" s="72"/>
      <c r="N22" s="331">
        <v>0</v>
      </c>
      <c r="O22" s="332">
        <v>20</v>
      </c>
      <c r="P22" s="806"/>
      <c r="Q22" s="806"/>
      <c r="R22" s="806"/>
      <c r="S22" s="806"/>
      <c r="T22" s="806"/>
      <c r="U22" s="806"/>
    </row>
    <row r="23" spans="1:21" s="505" customFormat="1" ht="27.95" customHeight="1">
      <c r="B23" s="802">
        <v>7</v>
      </c>
      <c r="C23" s="84"/>
      <c r="D23" s="803"/>
      <c r="E23" s="1810"/>
      <c r="F23" s="1811"/>
      <c r="G23" s="1811"/>
      <c r="H23" s="1811"/>
      <c r="I23" s="1812"/>
      <c r="K23" s="809"/>
      <c r="L23" s="806"/>
      <c r="M23" s="72"/>
      <c r="N23" s="331">
        <v>0</v>
      </c>
      <c r="O23" s="332">
        <v>20</v>
      </c>
      <c r="P23" s="806"/>
      <c r="Q23" s="806"/>
      <c r="R23" s="806"/>
      <c r="S23" s="806"/>
      <c r="T23" s="806"/>
      <c r="U23" s="806"/>
    </row>
    <row r="24" spans="1:21" s="505" customFormat="1" ht="27.95" customHeight="1">
      <c r="B24" s="802">
        <v>8</v>
      </c>
      <c r="C24" s="84"/>
      <c r="D24" s="803"/>
      <c r="E24" s="1810"/>
      <c r="F24" s="1811"/>
      <c r="G24" s="1811"/>
      <c r="H24" s="1811"/>
      <c r="I24" s="1812"/>
      <c r="K24" s="806"/>
      <c r="L24" s="806"/>
      <c r="M24" s="72"/>
      <c r="N24" s="331">
        <v>0</v>
      </c>
      <c r="O24" s="332">
        <v>20</v>
      </c>
      <c r="P24" s="806"/>
      <c r="Q24" s="806"/>
      <c r="R24" s="806"/>
      <c r="S24" s="806"/>
      <c r="T24" s="806"/>
      <c r="U24" s="806"/>
    </row>
    <row r="25" spans="1:21" s="505" customFormat="1" ht="27.95" customHeight="1">
      <c r="B25" s="802">
        <v>9</v>
      </c>
      <c r="C25" s="84"/>
      <c r="D25" s="803"/>
      <c r="E25" s="1810"/>
      <c r="F25" s="1811"/>
      <c r="G25" s="1811"/>
      <c r="H25" s="1811"/>
      <c r="I25" s="1812"/>
      <c r="K25" s="806"/>
      <c r="L25" s="806"/>
      <c r="M25" s="72"/>
      <c r="N25" s="331">
        <v>0</v>
      </c>
      <c r="O25" s="332">
        <v>20</v>
      </c>
      <c r="P25" s="806"/>
      <c r="Q25" s="806"/>
      <c r="R25" s="806"/>
      <c r="S25" s="806"/>
      <c r="T25" s="806"/>
      <c r="U25" s="806"/>
    </row>
    <row r="26" spans="1:21" s="505" customFormat="1" ht="27.95" customHeight="1">
      <c r="B26" s="802">
        <v>10</v>
      </c>
      <c r="C26" s="84"/>
      <c r="D26" s="803"/>
      <c r="E26" s="1810"/>
      <c r="F26" s="1811"/>
      <c r="G26" s="1811"/>
      <c r="H26" s="1811"/>
      <c r="I26" s="1812"/>
      <c r="K26" s="806"/>
      <c r="L26" s="806"/>
      <c r="M26" s="72"/>
      <c r="N26" s="331">
        <v>0</v>
      </c>
      <c r="O26" s="332">
        <v>20</v>
      </c>
      <c r="P26" s="806"/>
      <c r="Q26" s="806"/>
      <c r="R26" s="806"/>
      <c r="S26" s="806"/>
      <c r="T26" s="806"/>
      <c r="U26" s="806"/>
    </row>
    <row r="27" spans="1:21" s="505" customFormat="1" ht="27.95" customHeight="1">
      <c r="B27" s="802">
        <v>11</v>
      </c>
      <c r="C27" s="84"/>
      <c r="D27" s="803"/>
      <c r="E27" s="1810"/>
      <c r="F27" s="1811"/>
      <c r="G27" s="1811"/>
      <c r="H27" s="1811"/>
      <c r="I27" s="1812"/>
      <c r="K27" s="809"/>
      <c r="L27" s="806"/>
      <c r="M27" s="72"/>
      <c r="N27" s="331">
        <v>0</v>
      </c>
      <c r="O27" s="332">
        <v>20</v>
      </c>
      <c r="P27" s="806"/>
      <c r="Q27" s="806"/>
      <c r="R27" s="806"/>
      <c r="S27" s="806"/>
      <c r="T27" s="806"/>
      <c r="U27" s="806"/>
    </row>
    <row r="28" spans="1:21" s="505" customFormat="1" ht="27.95" customHeight="1">
      <c r="B28" s="802">
        <v>12</v>
      </c>
      <c r="C28" s="84"/>
      <c r="D28" s="803"/>
      <c r="E28" s="1810"/>
      <c r="F28" s="1811"/>
      <c r="G28" s="1811"/>
      <c r="H28" s="1811"/>
      <c r="I28" s="1812"/>
      <c r="K28" s="806"/>
      <c r="L28" s="813"/>
      <c r="M28" s="72"/>
      <c r="N28" s="331">
        <v>0</v>
      </c>
      <c r="O28" s="332">
        <v>20</v>
      </c>
      <c r="P28" s="814"/>
      <c r="Q28" s="814"/>
      <c r="R28" s="814"/>
      <c r="S28" s="814"/>
      <c r="T28" s="814"/>
      <c r="U28" s="814"/>
    </row>
    <row r="29" spans="1:21" s="505" customFormat="1" ht="27.95" customHeight="1">
      <c r="B29" s="802">
        <v>13</v>
      </c>
      <c r="C29" s="84"/>
      <c r="D29" s="803"/>
      <c r="E29" s="1810"/>
      <c r="F29" s="1811"/>
      <c r="G29" s="1811"/>
      <c r="H29" s="1811"/>
      <c r="I29" s="1812"/>
      <c r="K29" s="806"/>
      <c r="L29" s="814"/>
      <c r="M29" s="72"/>
      <c r="N29" s="331">
        <v>0</v>
      </c>
      <c r="O29" s="332">
        <v>20</v>
      </c>
      <c r="P29" s="814"/>
      <c r="Q29" s="814"/>
      <c r="R29" s="814"/>
      <c r="S29" s="814"/>
      <c r="T29" s="814"/>
      <c r="U29" s="814"/>
    </row>
    <row r="30" spans="1:21">
      <c r="K30" s="806"/>
      <c r="L30" s="814"/>
      <c r="M30" s="72"/>
      <c r="N30" s="814"/>
      <c r="O30" s="814"/>
      <c r="P30" s="814"/>
      <c r="Q30" s="814"/>
      <c r="R30" s="814"/>
      <c r="S30" s="814"/>
      <c r="T30" s="814"/>
      <c r="U30" s="814"/>
    </row>
    <row r="31" spans="1:21" ht="25.5" customHeight="1">
      <c r="A31" t="s">
        <v>1214</v>
      </c>
      <c r="B31" s="815"/>
      <c r="C31" s="815"/>
      <c r="D31" s="815"/>
      <c r="E31" s="815"/>
      <c r="F31" s="815"/>
      <c r="G31" s="815"/>
      <c r="H31" s="815"/>
      <c r="I31" s="815"/>
      <c r="K31" s="806"/>
      <c r="L31" s="814"/>
      <c r="M31" s="72"/>
      <c r="N31" s="814"/>
      <c r="O31" s="814"/>
      <c r="P31" s="814"/>
      <c r="Q31" s="814"/>
      <c r="R31" s="814"/>
      <c r="S31" s="814"/>
      <c r="T31" s="814"/>
      <c r="U31" s="814"/>
    </row>
    <row r="32" spans="1:21" s="8" customFormat="1" ht="33" customHeight="1">
      <c r="A32" s="816"/>
      <c r="B32" s="1799" t="s">
        <v>1215</v>
      </c>
      <c r="C32" s="1799"/>
      <c r="D32" s="1799"/>
      <c r="E32" s="1799"/>
      <c r="F32" s="1799"/>
      <c r="G32" s="1799"/>
      <c r="H32" s="1809" t="s">
        <v>1760</v>
      </c>
      <c r="I32" s="1809"/>
      <c r="K32" s="8" t="str">
        <f>IF(H32="","×","○")</f>
        <v>○</v>
      </c>
      <c r="M32" s="72"/>
      <c r="N32" s="814"/>
      <c r="O32" s="814"/>
      <c r="P32" s="814"/>
      <c r="Q32" s="814"/>
      <c r="R32" s="814"/>
      <c r="S32" s="814"/>
      <c r="T32" s="814"/>
      <c r="U32" s="814"/>
    </row>
    <row r="33" spans="1:21" s="8" customFormat="1" ht="33" customHeight="1">
      <c r="A33" s="816"/>
      <c r="B33" s="1799" t="s">
        <v>1216</v>
      </c>
      <c r="C33" s="1799"/>
      <c r="D33" s="1799"/>
      <c r="E33" s="1799"/>
      <c r="F33" s="1799"/>
      <c r="G33" s="1799"/>
      <c r="H33" s="1800" t="s">
        <v>1804</v>
      </c>
      <c r="I33" s="1801"/>
      <c r="K33" s="8" t="str">
        <f t="shared" ref="K33:K36" si="0">IF(H33="","×","○")</f>
        <v>○</v>
      </c>
      <c r="L33" s="817"/>
      <c r="M33" s="72"/>
      <c r="N33" s="817"/>
      <c r="O33" s="817"/>
      <c r="P33" s="817"/>
      <c r="Q33" s="817"/>
      <c r="R33" s="817"/>
      <c r="S33" s="817"/>
      <c r="T33" s="817"/>
      <c r="U33" s="817"/>
    </row>
    <row r="34" spans="1:21" s="8" customFormat="1" ht="33" customHeight="1">
      <c r="A34" s="816"/>
      <c r="B34" s="1799" t="s">
        <v>1217</v>
      </c>
      <c r="C34" s="1799"/>
      <c r="D34" s="1799"/>
      <c r="E34" s="1799"/>
      <c r="F34" s="1799"/>
      <c r="G34" s="1799"/>
      <c r="H34" s="1800" t="s">
        <v>1804</v>
      </c>
      <c r="I34" s="1801"/>
      <c r="K34" s="8" t="str">
        <f t="shared" si="0"/>
        <v>○</v>
      </c>
      <c r="L34" s="817"/>
      <c r="M34" s="72"/>
      <c r="N34" s="817"/>
      <c r="O34" s="817"/>
      <c r="P34" s="817"/>
      <c r="Q34" s="817"/>
      <c r="R34" s="817"/>
      <c r="S34" s="817"/>
      <c r="T34" s="817"/>
      <c r="U34" s="817"/>
    </row>
    <row r="35" spans="1:21" s="8" customFormat="1" ht="33" customHeight="1">
      <c r="A35" s="816"/>
      <c r="B35" s="1799" t="s">
        <v>1218</v>
      </c>
      <c r="C35" s="1799"/>
      <c r="D35" s="1799"/>
      <c r="E35" s="1799"/>
      <c r="F35" s="1799"/>
      <c r="G35" s="1799"/>
      <c r="H35" s="1800" t="s">
        <v>1804</v>
      </c>
      <c r="I35" s="1801"/>
      <c r="K35" s="8" t="str">
        <f t="shared" si="0"/>
        <v>○</v>
      </c>
      <c r="L35" s="817"/>
      <c r="M35" s="72"/>
      <c r="N35" s="817"/>
      <c r="O35" s="817"/>
      <c r="P35" s="817"/>
      <c r="Q35" s="817"/>
      <c r="R35" s="817"/>
      <c r="S35" s="817"/>
      <c r="T35" s="817"/>
      <c r="U35" s="817"/>
    </row>
    <row r="36" spans="1:21" s="8" customFormat="1" ht="33" customHeight="1">
      <c r="A36" s="816"/>
      <c r="B36" s="1799" t="s">
        <v>1219</v>
      </c>
      <c r="C36" s="1799"/>
      <c r="D36" s="1799"/>
      <c r="E36" s="1799"/>
      <c r="F36" s="1799"/>
      <c r="G36" s="1799"/>
      <c r="H36" s="1800" t="s">
        <v>1804</v>
      </c>
      <c r="I36" s="1801"/>
      <c r="K36" s="8" t="str">
        <f t="shared" si="0"/>
        <v>○</v>
      </c>
      <c r="L36" s="817"/>
      <c r="M36" s="72"/>
      <c r="N36" s="817"/>
      <c r="O36" s="817"/>
      <c r="P36" s="817"/>
      <c r="Q36" s="817"/>
      <c r="R36" s="817"/>
      <c r="S36" s="817"/>
      <c r="T36" s="817"/>
      <c r="U36" s="817"/>
    </row>
    <row r="37" spans="1:21" s="8" customFormat="1" ht="33" customHeight="1">
      <c r="A37" s="816"/>
      <c r="B37" s="1802" t="s">
        <v>1220</v>
      </c>
      <c r="C37" s="1802"/>
      <c r="D37" s="1802"/>
      <c r="E37" s="1802"/>
      <c r="F37" s="1802"/>
      <c r="G37" s="1802"/>
      <c r="H37" s="803">
        <v>0</v>
      </c>
      <c r="I37" s="31" t="s">
        <v>1221</v>
      </c>
      <c r="K37" s="545"/>
      <c r="L37" s="817"/>
      <c r="M37" s="72"/>
      <c r="N37" s="331">
        <v>0</v>
      </c>
      <c r="O37" s="332">
        <v>20</v>
      </c>
      <c r="P37" s="817"/>
      <c r="Q37" s="817"/>
      <c r="R37" s="817"/>
      <c r="S37" s="817"/>
      <c r="T37" s="817"/>
      <c r="U37" s="817"/>
    </row>
    <row r="38" spans="1:21" ht="33" customHeight="1">
      <c r="B38" s="1803" t="s">
        <v>1222</v>
      </c>
      <c r="C38" s="1804"/>
      <c r="D38" s="1804"/>
      <c r="E38" s="1804"/>
      <c r="F38" s="1804"/>
      <c r="G38" s="1804"/>
      <c r="H38" s="1804"/>
      <c r="I38" s="1805"/>
      <c r="K38" s="806"/>
      <c r="L38" s="806"/>
      <c r="M38" s="72"/>
      <c r="N38" s="806"/>
      <c r="O38" s="806"/>
      <c r="P38" s="806"/>
      <c r="Q38" s="806"/>
      <c r="R38" s="806"/>
      <c r="S38" s="806"/>
      <c r="T38" s="806"/>
      <c r="U38" s="806"/>
    </row>
    <row r="39" spans="1:21" ht="23.1" customHeight="1">
      <c r="B39" s="1791" t="s">
        <v>1805</v>
      </c>
      <c r="C39" s="1792"/>
      <c r="D39" s="1792"/>
      <c r="E39" s="1792"/>
      <c r="F39" s="1792"/>
      <c r="G39" s="1792"/>
      <c r="H39" s="1792"/>
      <c r="I39" s="1793"/>
      <c r="K39" s="619"/>
      <c r="L39" s="806"/>
      <c r="M39" s="72"/>
      <c r="N39" s="806"/>
      <c r="O39" s="806"/>
      <c r="P39" s="806"/>
      <c r="Q39" s="806"/>
      <c r="R39" s="806"/>
      <c r="S39" s="806"/>
      <c r="T39" s="806"/>
      <c r="U39" s="806"/>
    </row>
    <row r="40" spans="1:21" ht="23.1" customHeight="1">
      <c r="B40" s="1794"/>
      <c r="C40" s="1327"/>
      <c r="D40" s="1327"/>
      <c r="E40" s="1327"/>
      <c r="F40" s="1327"/>
      <c r="G40" s="1327"/>
      <c r="H40" s="1327"/>
      <c r="I40" s="1795"/>
      <c r="K40" s="806"/>
      <c r="L40" s="806"/>
      <c r="M40" s="72"/>
      <c r="N40" s="806"/>
      <c r="O40" s="806"/>
      <c r="P40" s="806"/>
      <c r="Q40" s="806"/>
      <c r="R40" s="806"/>
      <c r="S40" s="806"/>
      <c r="T40" s="806"/>
      <c r="U40" s="806"/>
    </row>
    <row r="41" spans="1:21" ht="23.1" customHeight="1">
      <c r="B41" s="1794"/>
      <c r="C41" s="1327"/>
      <c r="D41" s="1327"/>
      <c r="E41" s="1327"/>
      <c r="F41" s="1327"/>
      <c r="G41" s="1327"/>
      <c r="H41" s="1327"/>
      <c r="I41" s="1795"/>
      <c r="K41" s="806"/>
      <c r="L41" s="806"/>
      <c r="M41" s="72"/>
      <c r="N41" s="806"/>
      <c r="O41" s="806"/>
      <c r="P41" s="806"/>
      <c r="Q41" s="806"/>
      <c r="R41" s="806"/>
      <c r="S41" s="806"/>
      <c r="T41" s="806"/>
      <c r="U41" s="806"/>
    </row>
    <row r="42" spans="1:21" ht="23.1" customHeight="1">
      <c r="B42" s="1794"/>
      <c r="C42" s="1327"/>
      <c r="D42" s="1327"/>
      <c r="E42" s="1327"/>
      <c r="F42" s="1327"/>
      <c r="G42" s="1327"/>
      <c r="H42" s="1327"/>
      <c r="I42" s="1795"/>
      <c r="K42" s="806"/>
      <c r="L42" s="806"/>
      <c r="M42" s="72"/>
      <c r="N42" s="806"/>
      <c r="O42" s="806"/>
      <c r="P42" s="806"/>
      <c r="Q42" s="806"/>
      <c r="R42" s="806"/>
      <c r="S42" s="806"/>
      <c r="T42" s="806"/>
      <c r="U42" s="806"/>
    </row>
    <row r="43" spans="1:21" ht="23.1" customHeight="1">
      <c r="B43" s="1796"/>
      <c r="C43" s="1797"/>
      <c r="D43" s="1797"/>
      <c r="E43" s="1797"/>
      <c r="F43" s="1797"/>
      <c r="G43" s="1797"/>
      <c r="H43" s="1797"/>
      <c r="I43" s="1798"/>
      <c r="K43" s="806"/>
      <c r="L43" s="806"/>
      <c r="M43" s="72"/>
      <c r="N43" s="806"/>
      <c r="O43" s="806"/>
      <c r="P43" s="806"/>
      <c r="Q43" s="806"/>
      <c r="R43" s="806"/>
      <c r="S43" s="806"/>
      <c r="T43" s="806"/>
      <c r="U43" s="806"/>
    </row>
    <row r="44" spans="1:21" ht="33" customHeight="1">
      <c r="B44" s="1806" t="s">
        <v>1223</v>
      </c>
      <c r="C44" s="1807"/>
      <c r="D44" s="1807"/>
      <c r="E44" s="1807"/>
      <c r="F44" s="1807"/>
      <c r="G44" s="1807"/>
      <c r="H44" s="1807"/>
      <c r="I44" s="1808"/>
      <c r="K44" s="806"/>
      <c r="L44" s="806"/>
      <c r="M44" s="72"/>
      <c r="N44" s="806"/>
      <c r="O44" s="806"/>
      <c r="P44" s="806"/>
      <c r="Q44" s="806"/>
      <c r="R44" s="806"/>
      <c r="S44" s="806"/>
      <c r="T44" s="806"/>
      <c r="U44" s="806"/>
    </row>
    <row r="45" spans="1:21" ht="23.1" customHeight="1">
      <c r="B45" s="1791" t="s">
        <v>1762</v>
      </c>
      <c r="C45" s="1792"/>
      <c r="D45" s="1792"/>
      <c r="E45" s="1792"/>
      <c r="F45" s="1792"/>
      <c r="G45" s="1792"/>
      <c r="H45" s="1792"/>
      <c r="I45" s="1793"/>
      <c r="K45" s="806"/>
      <c r="L45" s="806"/>
      <c r="M45" s="72"/>
      <c r="N45" s="806"/>
      <c r="O45" s="806"/>
      <c r="P45" s="806"/>
      <c r="Q45" s="806"/>
      <c r="R45" s="806"/>
      <c r="S45" s="806"/>
      <c r="T45" s="806"/>
      <c r="U45" s="806"/>
    </row>
    <row r="46" spans="1:21" ht="23.1" customHeight="1">
      <c r="B46" s="1794"/>
      <c r="C46" s="1327"/>
      <c r="D46" s="1327"/>
      <c r="E46" s="1327"/>
      <c r="F46" s="1327"/>
      <c r="G46" s="1327"/>
      <c r="H46" s="1327"/>
      <c r="I46" s="1795"/>
      <c r="K46" s="806"/>
      <c r="L46" s="806"/>
      <c r="M46" s="72"/>
      <c r="N46" s="806"/>
      <c r="O46" s="806"/>
      <c r="P46" s="806"/>
      <c r="Q46" s="806"/>
      <c r="R46" s="806"/>
      <c r="S46" s="806"/>
      <c r="T46" s="806"/>
      <c r="U46" s="806"/>
    </row>
    <row r="47" spans="1:21" ht="23.1" customHeight="1">
      <c r="B47" s="1796"/>
      <c r="C47" s="1797"/>
      <c r="D47" s="1797"/>
      <c r="E47" s="1797"/>
      <c r="F47" s="1797"/>
      <c r="G47" s="1797"/>
      <c r="H47" s="1797"/>
      <c r="I47" s="1798"/>
      <c r="K47" s="806"/>
      <c r="L47" s="806"/>
      <c r="M47" s="72"/>
      <c r="N47" s="806"/>
      <c r="O47" s="806"/>
      <c r="P47" s="806"/>
      <c r="Q47" s="806"/>
      <c r="R47" s="806"/>
      <c r="S47" s="806"/>
      <c r="T47" s="806"/>
      <c r="U47" s="806"/>
    </row>
    <row r="48" spans="1:21" ht="9.9499999999999993" customHeight="1">
      <c r="M48" s="139"/>
    </row>
    <row r="49" spans="13:13">
      <c r="M49" s="104"/>
    </row>
    <row r="50" spans="13:13">
      <c r="M50" s="104"/>
    </row>
    <row r="51" spans="13:13">
      <c r="M51" s="104"/>
    </row>
    <row r="52" spans="13:13">
      <c r="M52" s="104"/>
    </row>
  </sheetData>
  <sheetProtection selectLockedCells="1"/>
  <mergeCells count="38">
    <mergeCell ref="E18:I18"/>
    <mergeCell ref="A1:J1"/>
    <mergeCell ref="B2:H2"/>
    <mergeCell ref="B3:H3"/>
    <mergeCell ref="H4:I4"/>
    <mergeCell ref="A8:J8"/>
    <mergeCell ref="A9:J9"/>
    <mergeCell ref="A11:J11"/>
    <mergeCell ref="B13:J13"/>
    <mergeCell ref="E15:I15"/>
    <mergeCell ref="E16:I16"/>
    <mergeCell ref="E17:I17"/>
    <mergeCell ref="B32:G32"/>
    <mergeCell ref="H32:I32"/>
    <mergeCell ref="E19:I19"/>
    <mergeCell ref="E20:I20"/>
    <mergeCell ref="E21:I21"/>
    <mergeCell ref="E22:I22"/>
    <mergeCell ref="E23:I23"/>
    <mergeCell ref="E24:I24"/>
    <mergeCell ref="E25:I25"/>
    <mergeCell ref="E26:I26"/>
    <mergeCell ref="E27:I27"/>
    <mergeCell ref="E28:I28"/>
    <mergeCell ref="E29:I29"/>
    <mergeCell ref="B33:G33"/>
    <mergeCell ref="H33:I33"/>
    <mergeCell ref="B34:G34"/>
    <mergeCell ref="H34:I34"/>
    <mergeCell ref="B35:G35"/>
    <mergeCell ref="H35:I35"/>
    <mergeCell ref="B45:I47"/>
    <mergeCell ref="B36:G36"/>
    <mergeCell ref="H36:I36"/>
    <mergeCell ref="B37:G37"/>
    <mergeCell ref="B38:I38"/>
    <mergeCell ref="B39:I43"/>
    <mergeCell ref="B44:I44"/>
  </mergeCells>
  <phoneticPr fontId="11"/>
  <dataValidations count="7">
    <dataValidation type="whole" allowBlank="1" showInputMessage="1" showErrorMessage="1" prompt="整数で入力" sqref="D16" xr:uid="{00000000-0002-0000-1A00-000000000000}">
      <formula1>0</formula1>
      <formula2>999</formula2>
    </dataValidation>
    <dataValidation type="list" allowBlank="1" showInputMessage="1" showErrorMessage="1" sqref="H32:I32" xr:uid="{00000000-0002-0000-1A00-000001000000}">
      <formula1>"はい,いいえ"</formula1>
    </dataValidation>
    <dataValidation allowBlank="1" showInputMessage="1" showErrorMessage="1" prompt="表紙シートの病院名を反映" sqref="H4:I4" xr:uid="{00000000-0002-0000-1A00-000002000000}"/>
    <dataValidation type="list" allowBlank="1" showInputMessage="1" showErrorMessage="1" sqref="C17:C29" xr:uid="{00000000-0002-0000-1A00-000003000000}">
      <formula1>"歯科医師(院内),歯科医師(院外),歯科衛生士(院内),歯科衛生士(院外),医師(院内),看護師(院内),薬剤師(院内),理学療法士(院内),言語聴覚士(院内),作業療法士(院内),管理栄養士(院内),介護職員(院内),事務職員(院内)"</formula1>
    </dataValidation>
    <dataValidation type="list" allowBlank="1" showInputMessage="1" showErrorMessage="1" sqref="H33:I36" xr:uid="{00000000-0002-0000-1A00-000004000000}">
      <formula1>"院内の歯科医師と連携体制を構築,地域の歯科医師と連携体制を構築,院内及び地域の歯科医師と連携体制を構築,連携体制を構築していない"</formula1>
    </dataValidation>
    <dataValidation type="whole" errorStyle="warning" allowBlank="1" showInputMessage="1" showErrorMessage="1" errorTitle="入力値を要確認！" error="想定を超えた数値が入力されています。ご確認ください。" prompt="整数で入力" sqref="D17:D29" xr:uid="{00000000-0002-0000-1A00-000005000000}">
      <formula1>N17</formula1>
      <formula2>O17</formula2>
    </dataValidation>
    <dataValidation type="whole" errorStyle="warning" allowBlank="1" showInputMessage="1" showErrorMessage="1" errorTitle="入力値を要確認！" error="想定を超えた数値が入力されています。ご確認ください。" prompt="整数で入力" sqref="H37" xr:uid="{00000000-0002-0000-1A00-000006000000}">
      <formula1>N37</formula1>
      <formula2>O37</formula2>
    </dataValidation>
  </dataValidations>
  <printOptions horizontalCentered="1"/>
  <pageMargins left="0.70866141732283472" right="0.70866141732283472" top="0.74803149606299213" bottom="0.74803149606299213" header="0.31496062992125984" footer="0.31496062992125984"/>
  <pageSetup paperSize="9" scale="60" fitToHeight="0" orientation="portrait" r:id="rId1"/>
  <headerFooter>
    <oddFooter>&amp;A</oddFooter>
  </headerFooter>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B00-000000000000}">
  <sheetPr codeName="Sheet37">
    <tabColor theme="0"/>
    <pageSetUpPr fitToPage="1"/>
  </sheetPr>
  <dimension ref="A1:U37"/>
  <sheetViews>
    <sheetView view="pageBreakPreview" zoomScale="90" zoomScaleNormal="100" zoomScaleSheetLayoutView="100" workbookViewId="0">
      <selection activeCell="M17" sqref="M17"/>
    </sheetView>
  </sheetViews>
  <sheetFormatPr defaultColWidth="9" defaultRowHeight="13.5"/>
  <cols>
    <col min="1" max="1" width="3.375" customWidth="1"/>
    <col min="2" max="2" width="4.375" customWidth="1"/>
    <col min="3" max="3" width="16.875" customWidth="1"/>
    <col min="4" max="6" width="15.125" customWidth="1"/>
    <col min="7" max="7" width="41.125" customWidth="1"/>
    <col min="8" max="8" width="14" customWidth="1"/>
    <col min="9" max="9" width="23.625" customWidth="1"/>
    <col min="10" max="10" width="1.625" customWidth="1"/>
    <col min="11" max="11" width="6.875" hidden="1" customWidth="1"/>
    <col min="12" max="12" width="3.5" customWidth="1"/>
    <col min="13" max="13" width="82.75" style="1" bestFit="1" customWidth="1"/>
    <col min="14" max="15" width="0" hidden="1" customWidth="1"/>
  </cols>
  <sheetData>
    <row r="1" spans="1:13" ht="30" customHeight="1" thickBot="1">
      <c r="A1" s="1816" t="s">
        <v>1430</v>
      </c>
      <c r="B1" s="1816"/>
      <c r="C1" s="1816"/>
      <c r="D1" s="1816"/>
      <c r="E1" s="1816"/>
      <c r="F1" s="1816"/>
      <c r="G1" s="1816"/>
      <c r="H1" s="1816"/>
      <c r="I1" s="1816"/>
      <c r="J1" s="1816"/>
    </row>
    <row r="2" spans="1:13" ht="24.95" customHeight="1" thickBot="1">
      <c r="B2" s="1276" t="s">
        <v>1205</v>
      </c>
      <c r="C2" s="1276"/>
      <c r="D2" s="1276"/>
      <c r="E2" s="1276"/>
      <c r="F2" s="1276"/>
      <c r="G2" s="1276"/>
      <c r="H2" s="1276"/>
      <c r="I2" s="805" t="str">
        <f>IF(COUNTIF(K:K,"×")=0,"入力済","未入力あり")</f>
        <v>入力済</v>
      </c>
      <c r="M2" s="137" t="s">
        <v>204</v>
      </c>
    </row>
    <row r="3" spans="1:13" ht="24.95" customHeight="1">
      <c r="B3" s="1817"/>
      <c r="C3" s="1817"/>
      <c r="D3" s="1817"/>
      <c r="E3" s="1817"/>
      <c r="F3" s="1817"/>
      <c r="G3" s="1817"/>
      <c r="H3" s="1817"/>
      <c r="I3" s="385"/>
      <c r="M3" s="72"/>
    </row>
    <row r="4" spans="1:13" ht="24.95" customHeight="1">
      <c r="G4" s="804" t="s">
        <v>725</v>
      </c>
      <c r="H4" s="1277" t="str">
        <f>表紙!E2</f>
        <v>医療法人徳洲会　岸和田徳洲会病院</v>
      </c>
      <c r="I4" s="1278"/>
      <c r="M4" s="72"/>
    </row>
    <row r="5" spans="1:13" ht="20.100000000000001" customHeight="1">
      <c r="M5" s="114"/>
    </row>
    <row r="6" spans="1:13" ht="11.25" customHeight="1">
      <c r="G6" s="526"/>
      <c r="M6" s="72"/>
    </row>
    <row r="7" spans="1:13" ht="9.9499999999999993" customHeight="1">
      <c r="G7" s="526"/>
      <c r="M7" s="72"/>
    </row>
    <row r="8" spans="1:13" ht="20.100000000000001" customHeight="1">
      <c r="A8" s="1818" t="s">
        <v>1431</v>
      </c>
      <c r="B8" s="1818"/>
      <c r="C8" s="1818"/>
      <c r="D8" s="1818"/>
      <c r="E8" s="1818"/>
      <c r="F8" s="1818"/>
      <c r="G8" s="1818"/>
      <c r="H8" s="1818"/>
      <c r="I8" s="1818"/>
      <c r="J8" s="1818"/>
      <c r="M8" s="114"/>
    </row>
    <row r="9" spans="1:13" ht="20.100000000000001" customHeight="1" thickBot="1">
      <c r="A9" s="1"/>
      <c r="B9" s="1101" t="s">
        <v>1440</v>
      </c>
      <c r="C9" s="1"/>
      <c r="D9" s="1"/>
      <c r="E9" s="1"/>
      <c r="F9" s="1"/>
      <c r="G9" s="1"/>
      <c r="H9" s="1"/>
      <c r="I9" s="1"/>
      <c r="J9" s="1"/>
      <c r="K9" s="545"/>
      <c r="M9" s="114"/>
    </row>
    <row r="10" spans="1:13" ht="20.100000000000001" customHeight="1" thickBot="1">
      <c r="A10" s="1831" t="s">
        <v>1762</v>
      </c>
      <c r="B10" s="1832"/>
      <c r="C10" s="1832"/>
      <c r="D10" s="1832"/>
      <c r="E10" s="1832"/>
      <c r="F10" s="1832"/>
      <c r="G10" s="1832"/>
      <c r="H10" s="1833"/>
      <c r="K10" s="1187" t="str">
        <f>IF(ISBLANK(A10),"×","〇")</f>
        <v>〇</v>
      </c>
      <c r="M10" s="72"/>
    </row>
    <row r="11" spans="1:13" ht="20.100000000000001" customHeight="1" thickBot="1">
      <c r="A11" s="1"/>
      <c r="B11" s="1"/>
      <c r="C11" s="1"/>
      <c r="D11" s="1"/>
      <c r="F11" s="1834" t="s">
        <v>1725</v>
      </c>
      <c r="G11" s="1835"/>
      <c r="H11" s="1188">
        <v>6</v>
      </c>
      <c r="I11" s="1"/>
      <c r="J11" s="1"/>
      <c r="K11" s="545" t="str">
        <f>IF(AND(H11&lt;&gt;0,H11=""),"×","○")</f>
        <v>○</v>
      </c>
      <c r="M11" s="72"/>
    </row>
    <row r="12" spans="1:13" ht="20.100000000000001" customHeight="1">
      <c r="A12" s="838"/>
      <c r="B12" s="1"/>
      <c r="C12" s="1"/>
      <c r="D12" s="1"/>
      <c r="E12" s="1"/>
      <c r="F12" s="1"/>
      <c r="G12" s="1"/>
      <c r="H12" s="1"/>
      <c r="I12" s="1"/>
      <c r="J12" s="1"/>
      <c r="M12" s="72"/>
    </row>
    <row r="13" spans="1:13" ht="20.100000000000001" customHeight="1">
      <c r="A13" s="838"/>
      <c r="B13" s="1"/>
      <c r="C13" s="1"/>
      <c r="D13" s="1"/>
      <c r="E13" s="1"/>
      <c r="F13" s="1"/>
      <c r="G13" s="1"/>
      <c r="H13" s="1"/>
      <c r="I13" s="1"/>
      <c r="J13" s="1"/>
      <c r="M13" s="72"/>
    </row>
    <row r="14" spans="1:13" ht="20.100000000000001" customHeight="1">
      <c r="A14" s="1836" t="s">
        <v>1726</v>
      </c>
      <c r="B14" s="1837"/>
      <c r="C14" s="1837"/>
      <c r="D14" s="1837"/>
      <c r="E14" s="1837"/>
      <c r="F14" s="1837"/>
      <c r="G14" s="1837"/>
      <c r="H14" s="1837"/>
      <c r="I14" s="1838"/>
      <c r="J14" s="1"/>
      <c r="M14" s="72"/>
    </row>
    <row r="15" spans="1:13" ht="20.100000000000001" customHeight="1">
      <c r="A15" s="1839"/>
      <c r="B15" s="1840"/>
      <c r="C15" s="1840"/>
      <c r="D15" s="1840"/>
      <c r="E15" s="1840"/>
      <c r="F15" s="1840"/>
      <c r="G15" s="1840"/>
      <c r="H15" s="1840"/>
      <c r="I15" s="1841"/>
      <c r="J15" s="1"/>
      <c r="M15" s="72"/>
    </row>
    <row r="16" spans="1:13" ht="53.25" customHeight="1">
      <c r="A16" s="1839"/>
      <c r="B16" s="1840"/>
      <c r="C16" s="1840"/>
      <c r="D16" s="1840"/>
      <c r="E16" s="1840"/>
      <c r="F16" s="1840"/>
      <c r="G16" s="1840"/>
      <c r="H16" s="1840"/>
      <c r="I16" s="1841"/>
      <c r="J16" s="1"/>
      <c r="M16" s="72"/>
    </row>
    <row r="17" spans="1:21" ht="20.100000000000001" customHeight="1">
      <c r="A17" s="840"/>
      <c r="B17" s="840"/>
      <c r="C17" s="840"/>
      <c r="D17" s="840"/>
      <c r="E17" s="840"/>
      <c r="F17" s="840"/>
      <c r="G17" s="840"/>
      <c r="H17" s="840"/>
      <c r="I17" s="840"/>
      <c r="J17" s="1"/>
      <c r="M17" s="72"/>
    </row>
    <row r="18" spans="1:21" s="505" customFormat="1" ht="50.25" customHeight="1">
      <c r="B18" s="842"/>
      <c r="C18" s="837" t="s">
        <v>1432</v>
      </c>
      <c r="D18" s="837" t="s">
        <v>1433</v>
      </c>
      <c r="E18" s="841" t="s">
        <v>1434</v>
      </c>
      <c r="F18" s="1827" t="s">
        <v>1435</v>
      </c>
      <c r="G18" s="1828"/>
      <c r="H18" s="1200" t="s">
        <v>1748</v>
      </c>
      <c r="I18" s="849" t="s">
        <v>1436</v>
      </c>
      <c r="K18" s="809"/>
      <c r="L18" s="806"/>
      <c r="M18" s="72"/>
      <c r="N18" s="806"/>
      <c r="O18" s="806"/>
      <c r="P18" s="806"/>
      <c r="Q18" s="806"/>
      <c r="R18" s="806"/>
      <c r="S18" s="806"/>
      <c r="T18" s="806"/>
      <c r="U18" s="806"/>
    </row>
    <row r="19" spans="1:21" s="505" customFormat="1" ht="27.95" customHeight="1" thickBot="1">
      <c r="B19" s="710" t="s">
        <v>1015</v>
      </c>
      <c r="C19" s="753">
        <v>10</v>
      </c>
      <c r="D19" s="843">
        <v>20</v>
      </c>
      <c r="E19" s="844" t="s">
        <v>1437</v>
      </c>
      <c r="F19" s="1829" t="s">
        <v>1438</v>
      </c>
      <c r="G19" s="1830"/>
      <c r="H19" s="845">
        <v>4</v>
      </c>
      <c r="I19" s="846" t="s">
        <v>1439</v>
      </c>
      <c r="K19" s="806"/>
      <c r="L19" s="806"/>
      <c r="M19" s="72"/>
      <c r="N19" s="806"/>
      <c r="O19" s="806"/>
      <c r="P19" s="806"/>
      <c r="Q19" s="806"/>
      <c r="R19" s="806"/>
      <c r="S19" s="806"/>
      <c r="T19" s="806"/>
      <c r="U19" s="806"/>
    </row>
    <row r="20" spans="1:21" s="505" customFormat="1" ht="27.95" customHeight="1" thickBot="1">
      <c r="B20" s="394">
        <v>1</v>
      </c>
      <c r="C20" s="847">
        <v>67</v>
      </c>
      <c r="D20" s="847">
        <v>134</v>
      </c>
      <c r="E20" s="848" t="s">
        <v>1796</v>
      </c>
      <c r="F20" s="1842" t="s">
        <v>1797</v>
      </c>
      <c r="G20" s="1843"/>
      <c r="H20" s="847">
        <v>2</v>
      </c>
      <c r="I20" s="850" t="s">
        <v>1800</v>
      </c>
      <c r="K20" s="839" t="str">
        <f>IF(AND(A20&lt;&gt;0,A20=""),"×","○")</f>
        <v>○</v>
      </c>
      <c r="L20" s="806"/>
      <c r="M20" s="72"/>
      <c r="N20" s="331">
        <v>0</v>
      </c>
      <c r="O20" s="332">
        <v>20</v>
      </c>
      <c r="P20" s="806"/>
      <c r="Q20" s="806"/>
      <c r="R20" s="806"/>
      <c r="S20" s="806"/>
      <c r="T20" s="806"/>
      <c r="U20" s="806"/>
    </row>
    <row r="21" spans="1:21" s="505" customFormat="1" ht="27.95" customHeight="1" thickBot="1">
      <c r="B21" s="802">
        <v>2</v>
      </c>
      <c r="C21" s="847">
        <v>22</v>
      </c>
      <c r="D21" s="847">
        <v>32</v>
      </c>
      <c r="E21" s="848" t="s">
        <v>1796</v>
      </c>
      <c r="F21" s="1842" t="s">
        <v>1798</v>
      </c>
      <c r="G21" s="1843"/>
      <c r="H21" s="847">
        <v>2</v>
      </c>
      <c r="I21" s="850" t="s">
        <v>1801</v>
      </c>
      <c r="K21" s="806"/>
      <c r="L21" s="806"/>
      <c r="M21" s="72"/>
      <c r="N21" s="331">
        <v>0</v>
      </c>
      <c r="O21" s="332">
        <v>20</v>
      </c>
      <c r="P21" s="806"/>
      <c r="Q21" s="806"/>
      <c r="R21" s="806"/>
      <c r="S21" s="806"/>
      <c r="T21" s="806"/>
      <c r="U21" s="806"/>
    </row>
    <row r="22" spans="1:21" s="505" customFormat="1" ht="27.95" customHeight="1" thickBot="1">
      <c r="B22" s="812">
        <v>3</v>
      </c>
      <c r="C22" s="847">
        <v>38</v>
      </c>
      <c r="D22" s="847">
        <v>54</v>
      </c>
      <c r="E22" s="848" t="s">
        <v>1796</v>
      </c>
      <c r="F22" s="1842" t="s">
        <v>1799</v>
      </c>
      <c r="G22" s="1843"/>
      <c r="H22" s="847">
        <v>2</v>
      </c>
      <c r="I22" s="850" t="s">
        <v>1801</v>
      </c>
      <c r="K22" s="809"/>
      <c r="L22" s="806"/>
      <c r="M22" s="72"/>
      <c r="N22" s="331">
        <v>0</v>
      </c>
      <c r="O22" s="332">
        <v>20</v>
      </c>
      <c r="P22" s="806"/>
      <c r="Q22" s="806"/>
      <c r="R22" s="806"/>
      <c r="S22" s="806"/>
      <c r="T22" s="806"/>
      <c r="U22" s="806"/>
    </row>
    <row r="23" spans="1:21" s="505" customFormat="1" ht="27.95" customHeight="1" thickBot="1">
      <c r="B23" s="802">
        <v>4</v>
      </c>
      <c r="C23" s="847"/>
      <c r="D23" s="847"/>
      <c r="E23" s="848"/>
      <c r="F23" s="1842"/>
      <c r="G23" s="1843"/>
      <c r="H23" s="847"/>
      <c r="I23" s="850"/>
      <c r="K23" s="806"/>
      <c r="L23" s="806"/>
      <c r="M23" s="72"/>
      <c r="N23" s="331">
        <v>0</v>
      </c>
      <c r="O23" s="332">
        <v>20</v>
      </c>
      <c r="P23" s="806"/>
      <c r="Q23" s="806"/>
      <c r="R23" s="806"/>
      <c r="S23" s="806"/>
      <c r="T23" s="806"/>
      <c r="U23" s="806"/>
    </row>
    <row r="24" spans="1:21" s="505" customFormat="1" ht="27.95" customHeight="1" thickBot="1">
      <c r="B24" s="802">
        <v>5</v>
      </c>
      <c r="C24" s="847"/>
      <c r="D24" s="847"/>
      <c r="E24" s="848"/>
      <c r="F24" s="1842"/>
      <c r="G24" s="1843"/>
      <c r="H24" s="847"/>
      <c r="I24" s="850"/>
      <c r="K24" s="806"/>
      <c r="L24" s="806"/>
      <c r="M24" s="72"/>
      <c r="N24" s="331">
        <v>0</v>
      </c>
      <c r="O24" s="332">
        <v>20</v>
      </c>
      <c r="P24" s="806"/>
      <c r="Q24" s="806"/>
      <c r="R24" s="806"/>
      <c r="S24" s="806"/>
      <c r="T24" s="806"/>
      <c r="U24" s="806"/>
    </row>
    <row r="25" spans="1:21" s="505" customFormat="1" ht="27.95" customHeight="1" thickBot="1">
      <c r="B25" s="802">
        <v>6</v>
      </c>
      <c r="C25" s="847"/>
      <c r="D25" s="847"/>
      <c r="E25" s="848"/>
      <c r="F25" s="1842"/>
      <c r="G25" s="1843"/>
      <c r="H25" s="847"/>
      <c r="I25" s="850"/>
      <c r="K25" s="806"/>
      <c r="L25" s="806"/>
      <c r="M25" s="72"/>
      <c r="N25" s="331">
        <v>0</v>
      </c>
      <c r="O25" s="332">
        <v>20</v>
      </c>
      <c r="P25" s="806"/>
      <c r="Q25" s="806"/>
      <c r="R25" s="806"/>
      <c r="S25" s="806"/>
      <c r="T25" s="806"/>
      <c r="U25" s="806"/>
    </row>
    <row r="26" spans="1:21" s="505" customFormat="1" ht="27.95" customHeight="1" thickBot="1">
      <c r="B26" s="802">
        <v>7</v>
      </c>
      <c r="C26" s="847"/>
      <c r="D26" s="847"/>
      <c r="E26" s="848"/>
      <c r="F26" s="1842"/>
      <c r="G26" s="1843"/>
      <c r="H26" s="847"/>
      <c r="I26" s="850"/>
      <c r="K26" s="809"/>
      <c r="L26" s="806"/>
      <c r="M26" s="72"/>
      <c r="N26" s="331">
        <v>0</v>
      </c>
      <c r="O26" s="332">
        <v>20</v>
      </c>
      <c r="P26" s="806"/>
      <c r="Q26" s="806"/>
      <c r="R26" s="806"/>
      <c r="S26" s="806"/>
      <c r="T26" s="806"/>
      <c r="U26" s="806"/>
    </row>
    <row r="27" spans="1:21" s="505" customFormat="1" ht="27.95" customHeight="1" thickBot="1">
      <c r="B27" s="802">
        <v>8</v>
      </c>
      <c r="C27" s="847"/>
      <c r="D27" s="847"/>
      <c r="E27" s="848"/>
      <c r="F27" s="1842"/>
      <c r="G27" s="1843"/>
      <c r="H27" s="847"/>
      <c r="I27" s="850"/>
      <c r="K27" s="806"/>
      <c r="L27" s="806"/>
      <c r="M27" s="72"/>
      <c r="N27" s="331">
        <v>0</v>
      </c>
      <c r="O27" s="332">
        <v>20</v>
      </c>
      <c r="P27" s="806"/>
      <c r="Q27" s="806"/>
      <c r="R27" s="806"/>
      <c r="S27" s="806"/>
      <c r="T27" s="806"/>
      <c r="U27" s="806"/>
    </row>
    <row r="28" spans="1:21" s="505" customFormat="1" ht="27.95" customHeight="1" thickBot="1">
      <c r="B28" s="802">
        <v>9</v>
      </c>
      <c r="C28" s="847"/>
      <c r="D28" s="847"/>
      <c r="E28" s="848"/>
      <c r="F28" s="1842"/>
      <c r="G28" s="1843"/>
      <c r="H28" s="847"/>
      <c r="I28" s="850"/>
      <c r="K28" s="806"/>
      <c r="L28" s="806"/>
      <c r="M28" s="72"/>
      <c r="N28" s="331">
        <v>0</v>
      </c>
      <c r="O28" s="332">
        <v>20</v>
      </c>
      <c r="P28" s="806"/>
      <c r="Q28" s="806"/>
      <c r="R28" s="806"/>
      <c r="S28" s="806"/>
      <c r="T28" s="806"/>
      <c r="U28" s="806"/>
    </row>
    <row r="29" spans="1:21" s="505" customFormat="1" ht="27.95" customHeight="1" thickBot="1">
      <c r="B29" s="802">
        <v>10</v>
      </c>
      <c r="C29" s="847"/>
      <c r="D29" s="847"/>
      <c r="E29" s="848"/>
      <c r="F29" s="1842"/>
      <c r="G29" s="1843"/>
      <c r="H29" s="847"/>
      <c r="I29" s="850"/>
      <c r="K29" s="806"/>
      <c r="L29" s="806"/>
      <c r="M29" s="72"/>
      <c r="N29" s="331">
        <v>0</v>
      </c>
      <c r="O29" s="332">
        <v>20</v>
      </c>
      <c r="P29" s="806"/>
      <c r="Q29" s="806"/>
      <c r="R29" s="806"/>
      <c r="S29" s="806"/>
      <c r="T29" s="806"/>
      <c r="U29" s="806"/>
    </row>
    <row r="30" spans="1:21" s="505" customFormat="1" ht="27.95" customHeight="1" thickBot="1">
      <c r="B30" s="802">
        <v>11</v>
      </c>
      <c r="C30" s="847"/>
      <c r="D30" s="847"/>
      <c r="E30" s="848"/>
      <c r="F30" s="1842"/>
      <c r="G30" s="1843"/>
      <c r="H30" s="847"/>
      <c r="I30" s="850"/>
      <c r="K30" s="809"/>
      <c r="L30" s="806"/>
      <c r="M30" s="72"/>
      <c r="N30" s="331">
        <v>0</v>
      </c>
      <c r="O30" s="332">
        <v>20</v>
      </c>
      <c r="P30" s="806"/>
      <c r="Q30" s="806"/>
      <c r="R30" s="806"/>
      <c r="S30" s="806"/>
      <c r="T30" s="806"/>
      <c r="U30" s="806"/>
    </row>
    <row r="31" spans="1:21" s="505" customFormat="1" ht="27.95" customHeight="1" thickBot="1">
      <c r="B31" s="802">
        <v>12</v>
      </c>
      <c r="C31" s="847"/>
      <c r="D31" s="847"/>
      <c r="E31" s="848"/>
      <c r="F31" s="1842"/>
      <c r="G31" s="1843"/>
      <c r="H31" s="847"/>
      <c r="I31" s="850"/>
      <c r="K31" s="806"/>
      <c r="L31" s="813"/>
      <c r="M31" s="72"/>
      <c r="N31" s="331">
        <v>0</v>
      </c>
      <c r="O31" s="332">
        <v>20</v>
      </c>
      <c r="P31" s="814"/>
      <c r="Q31" s="814"/>
      <c r="R31" s="814"/>
      <c r="S31" s="814"/>
      <c r="T31" s="814"/>
      <c r="U31" s="814"/>
    </row>
    <row r="32" spans="1:21" s="505" customFormat="1" ht="27.95" customHeight="1" thickBot="1">
      <c r="B32" s="802">
        <v>13</v>
      </c>
      <c r="C32" s="847"/>
      <c r="D32" s="847"/>
      <c r="E32" s="848"/>
      <c r="F32" s="1842"/>
      <c r="G32" s="1843"/>
      <c r="H32" s="847"/>
      <c r="I32" s="850"/>
      <c r="K32" s="806"/>
      <c r="L32" s="814"/>
      <c r="M32" s="72"/>
      <c r="N32" s="331">
        <v>0</v>
      </c>
      <c r="O32" s="332">
        <v>20</v>
      </c>
      <c r="P32" s="814"/>
      <c r="Q32" s="814"/>
      <c r="R32" s="814"/>
      <c r="S32" s="814"/>
      <c r="T32" s="814"/>
      <c r="U32" s="814"/>
    </row>
    <row r="33" spans="11:21">
      <c r="K33" s="806"/>
      <c r="L33" s="814"/>
      <c r="M33" s="72"/>
      <c r="N33" s="814"/>
      <c r="O33" s="814"/>
      <c r="P33" s="814"/>
      <c r="Q33" s="814"/>
      <c r="R33" s="814"/>
      <c r="S33" s="814"/>
      <c r="T33" s="814"/>
      <c r="U33" s="814"/>
    </row>
    <row r="34" spans="11:21">
      <c r="M34" s="104"/>
    </row>
    <row r="35" spans="11:21">
      <c r="M35" s="104"/>
    </row>
    <row r="36" spans="11:21">
      <c r="M36" s="104"/>
    </row>
    <row r="37" spans="11:21">
      <c r="M37" s="104"/>
    </row>
  </sheetData>
  <sheetProtection selectLockedCells="1"/>
  <mergeCells count="23">
    <mergeCell ref="F20:G20"/>
    <mergeCell ref="F21:G21"/>
    <mergeCell ref="F22:G22"/>
    <mergeCell ref="F23:G23"/>
    <mergeCell ref="F24:G24"/>
    <mergeCell ref="F30:G30"/>
    <mergeCell ref="F31:G31"/>
    <mergeCell ref="F32:G32"/>
    <mergeCell ref="F25:G25"/>
    <mergeCell ref="F26:G26"/>
    <mergeCell ref="F27:G27"/>
    <mergeCell ref="F28:G28"/>
    <mergeCell ref="F29:G29"/>
    <mergeCell ref="F18:G18"/>
    <mergeCell ref="F19:G19"/>
    <mergeCell ref="A1:J1"/>
    <mergeCell ref="B2:H2"/>
    <mergeCell ref="B3:H3"/>
    <mergeCell ref="H4:I4"/>
    <mergeCell ref="A8:J8"/>
    <mergeCell ref="A10:H10"/>
    <mergeCell ref="F11:G11"/>
    <mergeCell ref="A14:I16"/>
  </mergeCells>
  <phoneticPr fontId="11"/>
  <conditionalFormatting sqref="K10">
    <cfRule type="cellIs" dxfId="0" priority="1" operator="equal">
      <formula>"未入力あり"</formula>
    </cfRule>
  </conditionalFormatting>
  <dataValidations count="3">
    <dataValidation allowBlank="1" showInputMessage="1" showErrorMessage="1" prompt="表紙シートの病院名を反映" sqref="H4:I4" xr:uid="{00000000-0002-0000-1B00-000000000000}"/>
    <dataValidation type="whole" imeMode="disabled" operator="greaterThanOrEqual" allowBlank="1" showInputMessage="1" showErrorMessage="1" error="整数で入力してください" prompt="整数で入力" sqref="H11 C20:D32 H20:H32" xr:uid="{00000000-0002-0000-1B00-000002000000}">
      <formula1>0</formula1>
    </dataValidation>
    <dataValidation operator="greaterThanOrEqual" allowBlank="1" showInputMessage="1" showErrorMessage="1" sqref="F20:F32" xr:uid="{00000000-0002-0000-1B00-000003000000}"/>
  </dataValidations>
  <printOptions horizontalCentered="1"/>
  <pageMargins left="0.70866141732283472" right="0.70866141732283472" top="0.74803149606299213" bottom="0.74803149606299213" header="0.31496062992125984" footer="0.31496062992125984"/>
  <pageSetup paperSize="9" scale="59" fitToHeight="0" orientation="portrait" r:id="rId1"/>
  <headerFooter>
    <oddFooter>&amp;A</oddFooter>
  </headerFooter>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C00-000000000000}">
  <sheetPr codeName="Sheet22">
    <pageSetUpPr fitToPage="1"/>
  </sheetPr>
  <dimension ref="A1:BL25"/>
  <sheetViews>
    <sheetView view="pageBreakPreview" topLeftCell="AC4" zoomScale="91" zoomScaleNormal="50" zoomScaleSheetLayoutView="91" zoomScalePageLayoutView="50" workbookViewId="0">
      <selection activeCell="AC9" sqref="AC9"/>
    </sheetView>
  </sheetViews>
  <sheetFormatPr defaultColWidth="8.875" defaultRowHeight="14.25" outlineLevelCol="1"/>
  <cols>
    <col min="1" max="1" width="47.125" style="870" bestFit="1" customWidth="1"/>
    <col min="2" max="2" width="13.375" style="108" customWidth="1"/>
    <col min="3" max="3" width="13.375" style="871" customWidth="1"/>
    <col min="4" max="5" width="13.375" style="108" customWidth="1"/>
    <col min="6" max="6" width="14.375" style="108" bestFit="1" customWidth="1"/>
    <col min="7" max="7" width="15.625" style="108" customWidth="1" outlineLevel="1"/>
    <col min="8" max="8" width="9.375" style="108" customWidth="1" outlineLevel="1"/>
    <col min="9" max="9" width="11.375" style="108" customWidth="1" outlineLevel="1"/>
    <col min="10" max="10" width="10.125" style="108" customWidth="1" outlineLevel="1"/>
    <col min="11" max="11" width="12.625" style="108" customWidth="1" outlineLevel="1"/>
    <col min="12" max="12" width="11.125" style="108" customWidth="1" outlineLevel="1"/>
    <col min="13" max="13" width="10.125" style="108" customWidth="1" outlineLevel="1"/>
    <col min="14" max="14" width="9.375" style="108" customWidth="1" outlineLevel="1"/>
    <col min="15" max="15" width="10" style="108" customWidth="1" outlineLevel="1"/>
    <col min="16" max="17" width="10.625" style="108" customWidth="1" outlineLevel="1"/>
    <col min="18" max="18" width="11.125" style="108" customWidth="1" outlineLevel="1"/>
    <col min="19" max="23" width="11.625" style="108" customWidth="1" outlineLevel="1"/>
    <col min="24" max="24" width="11.875" style="108" customWidth="1" outlineLevel="1"/>
    <col min="25" max="25" width="11" style="108" customWidth="1" outlineLevel="1"/>
    <col min="26" max="26" width="9.125" style="108" customWidth="1" outlineLevel="1"/>
    <col min="27" max="27" width="12" style="108" customWidth="1" outlineLevel="1"/>
    <col min="28" max="28" width="11.5" style="108" customWidth="1" outlineLevel="1"/>
    <col min="29" max="29" width="14.625" style="108" customWidth="1"/>
    <col min="30" max="43" width="11.5" style="108" customWidth="1" outlineLevel="1"/>
    <col min="44" max="44" width="15.125" style="108" customWidth="1"/>
    <col min="45" max="48" width="13.125" style="108" customWidth="1" outlineLevel="1"/>
    <col min="49" max="49" width="13.125" style="108" customWidth="1"/>
    <col min="50" max="54" width="13.125" style="108" customWidth="1" outlineLevel="1"/>
    <col min="55" max="55" width="11.375" style="108" customWidth="1"/>
    <col min="56" max="56" width="11.125" style="108" customWidth="1"/>
    <col min="57" max="57" width="12" style="108" customWidth="1"/>
    <col min="58" max="58" width="11.75" style="108" customWidth="1"/>
    <col min="59" max="59" width="12" style="108" customWidth="1"/>
    <col min="60" max="60" width="13" style="108" customWidth="1"/>
    <col min="61" max="61" width="11.375" style="108" customWidth="1"/>
    <col min="62" max="62" width="12" style="108" customWidth="1"/>
    <col min="63" max="63" width="11.125" style="108" customWidth="1"/>
    <col min="64" max="16384" width="8.875" style="108"/>
  </cols>
  <sheetData>
    <row r="1" spans="1:64" ht="42.6" customHeight="1" thickBot="1">
      <c r="A1" s="1846" t="s">
        <v>1675</v>
      </c>
      <c r="B1" s="1846"/>
      <c r="C1" s="1846"/>
      <c r="D1" s="1846"/>
      <c r="E1" s="1846"/>
      <c r="F1" s="1846"/>
      <c r="G1" s="1846"/>
      <c r="H1" s="1846"/>
      <c r="I1" s="1846"/>
      <c r="J1" s="1846"/>
      <c r="K1" s="1846"/>
      <c r="L1" s="851"/>
      <c r="M1" s="851"/>
      <c r="N1" s="851"/>
      <c r="O1" s="851"/>
      <c r="P1" s="854"/>
      <c r="Q1" s="854"/>
      <c r="R1" s="854"/>
      <c r="S1" s="854"/>
      <c r="T1" s="854"/>
      <c r="U1" s="854"/>
      <c r="V1" s="854"/>
      <c r="W1" s="854"/>
      <c r="X1" s="854"/>
      <c r="Y1" s="854"/>
      <c r="Z1" s="854"/>
      <c r="AA1" s="854"/>
      <c r="AB1" s="854"/>
      <c r="AC1" s="854"/>
      <c r="AD1" s="854"/>
      <c r="AE1" s="854"/>
      <c r="AF1" s="854"/>
      <c r="AG1" s="854"/>
      <c r="AH1" s="854"/>
      <c r="AI1" s="854"/>
      <c r="AJ1" s="854"/>
      <c r="AK1" s="854"/>
      <c r="AL1" s="854"/>
      <c r="AM1" s="854"/>
      <c r="AN1" s="854"/>
      <c r="AO1" s="854"/>
      <c r="AP1" s="854"/>
      <c r="AQ1" s="854"/>
      <c r="AR1" s="854"/>
      <c r="AS1" s="854"/>
      <c r="AT1" s="854"/>
      <c r="AU1" s="854"/>
      <c r="AV1" s="854"/>
      <c r="AW1" s="854"/>
      <c r="AX1" s="854"/>
      <c r="AY1" s="854"/>
      <c r="AZ1" s="854"/>
      <c r="BA1" s="854"/>
      <c r="BB1" s="854"/>
    </row>
    <row r="2" spans="1:64" ht="49.9" customHeight="1" thickBot="1">
      <c r="A2"/>
      <c r="B2" s="1276" t="s">
        <v>1205</v>
      </c>
      <c r="C2" s="1276"/>
      <c r="D2" s="1276"/>
      <c r="E2" s="1276"/>
      <c r="F2" s="1276"/>
      <c r="G2" s="1276"/>
      <c r="H2" s="1276"/>
      <c r="I2" s="1276"/>
      <c r="J2" s="805" t="str">
        <f>IF(ISBLANK(A9),"未入力あり","入力済")</f>
        <v>入力済</v>
      </c>
      <c r="K2"/>
      <c r="L2" s="851"/>
      <c r="M2" s="851"/>
      <c r="N2" s="851"/>
      <c r="O2" s="851"/>
      <c r="P2" s="854"/>
      <c r="Q2" s="854"/>
      <c r="R2" s="854"/>
      <c r="S2" s="854"/>
      <c r="T2" s="854"/>
      <c r="U2" s="854"/>
      <c r="V2" s="854"/>
      <c r="W2" s="854"/>
      <c r="X2" s="854"/>
      <c r="Y2" s="854"/>
      <c r="Z2" s="854"/>
      <c r="AA2" s="854"/>
      <c r="AB2" s="854"/>
      <c r="AC2" s="854"/>
      <c r="AD2" s="854"/>
      <c r="AE2" s="854"/>
      <c r="AF2" s="854"/>
      <c r="AG2" s="854"/>
      <c r="AH2" s="854"/>
      <c r="AI2" s="854"/>
      <c r="AJ2" s="854"/>
      <c r="AK2" s="854"/>
      <c r="AL2" s="854"/>
      <c r="AM2" s="854"/>
      <c r="AN2" s="854"/>
      <c r="AO2" s="854"/>
      <c r="AP2" s="854"/>
      <c r="AQ2" s="854"/>
      <c r="AR2" s="854"/>
      <c r="AS2" s="854"/>
      <c r="AT2" s="854"/>
      <c r="AU2" s="854"/>
      <c r="AV2" s="854"/>
      <c r="AW2" s="854"/>
      <c r="AX2" s="854"/>
      <c r="AY2" s="854"/>
      <c r="AZ2" s="854"/>
      <c r="BA2" s="854"/>
      <c r="BB2" s="854"/>
    </row>
    <row r="3" spans="1:64" ht="134.44999999999999" customHeight="1" thickBot="1">
      <c r="A3" s="1844" t="s">
        <v>1759</v>
      </c>
      <c r="B3" s="1845"/>
      <c r="C3" s="1845"/>
      <c r="D3" s="1845"/>
      <c r="E3" s="1845"/>
      <c r="F3" s="1845"/>
      <c r="G3" s="1845"/>
      <c r="H3" s="1845"/>
      <c r="I3" s="1845"/>
      <c r="J3" s="1845"/>
      <c r="K3" s="1845"/>
      <c r="P3" s="855"/>
      <c r="Q3" s="855"/>
      <c r="R3" s="855"/>
      <c r="S3" s="855"/>
      <c r="T3" s="855"/>
      <c r="U3" s="855"/>
      <c r="V3" s="855"/>
      <c r="W3" s="855"/>
      <c r="X3" s="855"/>
      <c r="Y3" s="855"/>
      <c r="Z3" s="855"/>
      <c r="AA3" s="855"/>
      <c r="AB3" s="855"/>
      <c r="AC3" s="855"/>
      <c r="AD3" s="855"/>
      <c r="AE3" s="855"/>
      <c r="AF3" s="855"/>
      <c r="AG3" s="855"/>
      <c r="AH3" s="855"/>
      <c r="AI3" s="855"/>
      <c r="AJ3" s="855"/>
      <c r="AK3" s="855"/>
      <c r="AL3" s="855"/>
      <c r="AM3" s="855"/>
      <c r="AN3" s="855"/>
      <c r="AO3" s="855"/>
      <c r="AP3" s="855"/>
      <c r="AQ3" s="855"/>
      <c r="AR3" s="855"/>
      <c r="AS3" s="855"/>
      <c r="AT3" s="855"/>
      <c r="AU3" s="855"/>
      <c r="AV3" s="855"/>
      <c r="AW3" s="855"/>
      <c r="AX3" s="855"/>
      <c r="AY3" s="855"/>
      <c r="AZ3" s="855"/>
      <c r="BA3" s="855"/>
      <c r="BB3" s="855"/>
      <c r="BC3" s="855"/>
      <c r="BD3" s="855"/>
      <c r="BE3" s="855"/>
      <c r="BF3" s="855"/>
      <c r="BG3" s="855"/>
      <c r="BH3" s="855"/>
      <c r="BI3" s="855"/>
      <c r="BJ3" s="855"/>
      <c r="BK3" s="855"/>
      <c r="BL3" s="855"/>
    </row>
    <row r="4" spans="1:64" s="861" customFormat="1" ht="36.75" customHeight="1" thickBot="1">
      <c r="A4" s="1881" t="s">
        <v>1350</v>
      </c>
      <c r="B4" s="1866" t="s">
        <v>1351</v>
      </c>
      <c r="C4" s="1883"/>
      <c r="D4" s="856" t="s">
        <v>1352</v>
      </c>
      <c r="E4" s="857" t="s">
        <v>1749</v>
      </c>
      <c r="F4" s="1884" t="s">
        <v>1447</v>
      </c>
      <c r="G4" s="1884"/>
      <c r="H4" s="1884"/>
      <c r="I4" s="1884"/>
      <c r="J4" s="1884"/>
      <c r="K4" s="1884"/>
      <c r="L4" s="1884"/>
      <c r="M4" s="1884"/>
      <c r="N4" s="1884"/>
      <c r="O4" s="1884"/>
      <c r="P4" s="1884"/>
      <c r="Q4" s="1884"/>
      <c r="R4" s="1884"/>
      <c r="S4" s="1884"/>
      <c r="T4" s="1884"/>
      <c r="U4" s="1884"/>
      <c r="V4" s="1884"/>
      <c r="W4" s="1884"/>
      <c r="X4" s="1884"/>
      <c r="Y4" s="1884"/>
      <c r="Z4" s="1884"/>
      <c r="AA4" s="1884"/>
      <c r="AB4" s="1884"/>
      <c r="AC4" s="1884"/>
      <c r="AD4" s="1884"/>
      <c r="AE4" s="1884"/>
      <c r="AF4" s="1884"/>
      <c r="AG4" s="1884"/>
      <c r="AH4" s="1884"/>
      <c r="AI4" s="1884"/>
      <c r="AJ4" s="1884"/>
      <c r="AK4" s="857"/>
      <c r="AL4" s="1885" t="s">
        <v>1353</v>
      </c>
      <c r="AM4" s="1867"/>
      <c r="AN4" s="1867"/>
      <c r="AO4" s="1867"/>
      <c r="AP4" s="1867"/>
      <c r="AQ4" s="1867"/>
      <c r="AR4" s="1867"/>
      <c r="AS4" s="1867"/>
      <c r="AT4" s="1867"/>
      <c r="AU4" s="1867"/>
      <c r="AV4" s="1867"/>
      <c r="AW4" s="1867"/>
      <c r="AX4" s="1867"/>
      <c r="AY4" s="1867"/>
      <c r="AZ4" s="1867"/>
      <c r="BA4" s="1868"/>
      <c r="BB4" s="858" t="s">
        <v>826</v>
      </c>
      <c r="BC4" s="1864" t="s">
        <v>1354</v>
      </c>
      <c r="BD4" s="1865"/>
      <c r="BE4" s="1865"/>
      <c r="BF4" s="1865"/>
      <c r="BG4" s="859" t="s">
        <v>1355</v>
      </c>
      <c r="BH4" s="1866" t="s">
        <v>1356</v>
      </c>
      <c r="BI4" s="1867"/>
      <c r="BJ4" s="1867"/>
      <c r="BK4" s="1868"/>
      <c r="BL4" s="860" t="s">
        <v>1357</v>
      </c>
    </row>
    <row r="5" spans="1:64" s="861" customFormat="1" ht="66.75" customHeight="1" thickTop="1" thickBot="1">
      <c r="A5" s="1882"/>
      <c r="B5" s="1869" t="s">
        <v>1448</v>
      </c>
      <c r="C5" s="1871" t="s">
        <v>1449</v>
      </c>
      <c r="D5" s="1871" t="s">
        <v>1358</v>
      </c>
      <c r="E5" s="1877" t="s">
        <v>223</v>
      </c>
      <c r="F5" s="1871" t="s">
        <v>1450</v>
      </c>
      <c r="G5" s="1874" t="s">
        <v>1359</v>
      </c>
      <c r="H5" s="1858"/>
      <c r="I5" s="1875"/>
      <c r="J5" s="1876" t="s">
        <v>1360</v>
      </c>
      <c r="K5" s="1877"/>
      <c r="L5" s="1877"/>
      <c r="M5" s="1877"/>
      <c r="N5" s="1878"/>
      <c r="O5" s="1876" t="s">
        <v>1361</v>
      </c>
      <c r="P5" s="1877"/>
      <c r="Q5" s="1877"/>
      <c r="R5" s="1878"/>
      <c r="S5" s="1876" t="s">
        <v>1362</v>
      </c>
      <c r="T5" s="1877"/>
      <c r="U5" s="1877"/>
      <c r="V5" s="1877"/>
      <c r="W5" s="1878"/>
      <c r="X5" s="1874" t="s">
        <v>1363</v>
      </c>
      <c r="Y5" s="1858"/>
      <c r="Z5" s="1858"/>
      <c r="AA5" s="1858"/>
      <c r="AB5" s="1886"/>
      <c r="AC5" s="1874" t="s">
        <v>1451</v>
      </c>
      <c r="AD5" s="1858"/>
      <c r="AE5" s="862"/>
      <c r="AF5" s="1887" t="s">
        <v>1452</v>
      </c>
      <c r="AG5" s="1888"/>
      <c r="AH5" s="1177" t="s">
        <v>1453</v>
      </c>
      <c r="AI5" s="1860" t="s">
        <v>1454</v>
      </c>
      <c r="AJ5" s="1860"/>
      <c r="AK5" s="1176"/>
      <c r="AL5" s="1855" t="s">
        <v>1364</v>
      </c>
      <c r="AM5" s="1857" t="s">
        <v>1365</v>
      </c>
      <c r="AN5" s="1858"/>
      <c r="AO5" s="1858"/>
      <c r="AP5" s="1858"/>
      <c r="AQ5" s="1858"/>
      <c r="AR5" s="1858"/>
      <c r="AS5" s="1859"/>
      <c r="AT5" s="1857" t="s">
        <v>1366</v>
      </c>
      <c r="AU5" s="1858"/>
      <c r="AV5" s="1858"/>
      <c r="AW5" s="1858"/>
      <c r="AX5" s="1858"/>
      <c r="AY5" s="1858"/>
      <c r="AZ5" s="1858"/>
      <c r="BA5" s="1859"/>
      <c r="BB5" s="1180" t="s">
        <v>1367</v>
      </c>
      <c r="BC5" s="1860" t="s">
        <v>1368</v>
      </c>
      <c r="BD5" s="1860" t="s">
        <v>1369</v>
      </c>
      <c r="BE5" s="1860"/>
      <c r="BF5" s="1860"/>
      <c r="BG5" s="1862" t="s">
        <v>1455</v>
      </c>
      <c r="BH5" s="1874" t="s">
        <v>1456</v>
      </c>
      <c r="BI5" s="1875"/>
      <c r="BJ5" s="1874" t="s">
        <v>1457</v>
      </c>
      <c r="BK5" s="1858"/>
      <c r="BL5" s="1847" t="s">
        <v>1370</v>
      </c>
    </row>
    <row r="6" spans="1:64" s="861" customFormat="1" ht="86.25">
      <c r="A6" s="1882"/>
      <c r="B6" s="1870"/>
      <c r="C6" s="1872"/>
      <c r="D6" s="1872"/>
      <c r="E6" s="1879"/>
      <c r="F6" s="1873"/>
      <c r="G6" s="1849" t="s">
        <v>1371</v>
      </c>
      <c r="H6" s="1849" t="s">
        <v>1458</v>
      </c>
      <c r="I6" s="1851"/>
      <c r="J6" s="863" t="s">
        <v>1373</v>
      </c>
      <c r="K6" s="1849" t="s">
        <v>1374</v>
      </c>
      <c r="L6" s="1851"/>
      <c r="M6" s="863" t="s">
        <v>1375</v>
      </c>
      <c r="N6" s="863" t="s">
        <v>1376</v>
      </c>
      <c r="O6" s="863" t="s">
        <v>1377</v>
      </c>
      <c r="P6" s="1849" t="s">
        <v>1378</v>
      </c>
      <c r="Q6" s="1851"/>
      <c r="R6" s="863" t="s">
        <v>1379</v>
      </c>
      <c r="S6" s="863" t="s">
        <v>1377</v>
      </c>
      <c r="T6" s="1849" t="s">
        <v>1380</v>
      </c>
      <c r="U6" s="1851"/>
      <c r="V6" s="863" t="s">
        <v>1381</v>
      </c>
      <c r="W6" s="863" t="s">
        <v>1382</v>
      </c>
      <c r="X6" s="863" t="s">
        <v>1383</v>
      </c>
      <c r="Y6" s="863" t="s">
        <v>1384</v>
      </c>
      <c r="Z6" s="863" t="s">
        <v>1385</v>
      </c>
      <c r="AA6" s="863" t="s">
        <v>1386</v>
      </c>
      <c r="AB6" s="863" t="s">
        <v>1459</v>
      </c>
      <c r="AC6" s="863" t="s">
        <v>1460</v>
      </c>
      <c r="AD6" s="1850" t="s">
        <v>1461</v>
      </c>
      <c r="AE6" s="1852"/>
      <c r="AF6" s="864" t="s">
        <v>1371</v>
      </c>
      <c r="AG6" s="864" t="s">
        <v>1372</v>
      </c>
      <c r="AH6" s="864" t="s">
        <v>1371</v>
      </c>
      <c r="AI6" s="865" t="s">
        <v>1460</v>
      </c>
      <c r="AJ6" s="1853" t="s">
        <v>1461</v>
      </c>
      <c r="AK6" s="1854"/>
      <c r="AL6" s="1856"/>
      <c r="AM6" s="1172" t="s">
        <v>1387</v>
      </c>
      <c r="AN6" s="863" t="s">
        <v>1388</v>
      </c>
      <c r="AO6" s="863" t="s">
        <v>1389</v>
      </c>
      <c r="AP6" s="863" t="s">
        <v>1390</v>
      </c>
      <c r="AQ6" s="863" t="s">
        <v>1391</v>
      </c>
      <c r="AR6" s="863" t="s">
        <v>1392</v>
      </c>
      <c r="AS6" s="863" t="s">
        <v>1393</v>
      </c>
      <c r="AT6" s="863" t="s">
        <v>1394</v>
      </c>
      <c r="AU6" s="863" t="s">
        <v>1395</v>
      </c>
      <c r="AV6" s="863" t="s">
        <v>1396</v>
      </c>
      <c r="AW6" s="863" t="s">
        <v>1397</v>
      </c>
      <c r="AX6" s="1171" t="s">
        <v>1462</v>
      </c>
      <c r="AY6" s="1171" t="s">
        <v>1398</v>
      </c>
      <c r="AZ6" s="1171" t="s">
        <v>1463</v>
      </c>
      <c r="BA6" s="1171" t="s">
        <v>1464</v>
      </c>
      <c r="BB6" s="866"/>
      <c r="BC6" s="1861"/>
      <c r="BD6" s="1178" t="s">
        <v>1399</v>
      </c>
      <c r="BE6" s="1178" t="s">
        <v>1400</v>
      </c>
      <c r="BF6" s="867" t="s">
        <v>1401</v>
      </c>
      <c r="BG6" s="1863"/>
      <c r="BH6" s="864" t="s">
        <v>1465</v>
      </c>
      <c r="BI6" s="864" t="s">
        <v>1466</v>
      </c>
      <c r="BJ6" s="864" t="s">
        <v>1467</v>
      </c>
      <c r="BK6" s="1173" t="s">
        <v>1466</v>
      </c>
      <c r="BL6" s="1848"/>
    </row>
    <row r="7" spans="1:64" s="861" customFormat="1" ht="51.75">
      <c r="A7" s="1179"/>
      <c r="B7" s="862"/>
      <c r="C7" s="862"/>
      <c r="D7" s="862"/>
      <c r="E7" s="1880"/>
      <c r="F7" s="862"/>
      <c r="G7" s="1850"/>
      <c r="H7" s="1174"/>
      <c r="I7" s="1181" t="s">
        <v>1468</v>
      </c>
      <c r="J7" s="864"/>
      <c r="K7" s="1175"/>
      <c r="L7" s="1181" t="s">
        <v>1468</v>
      </c>
      <c r="M7" s="1175"/>
      <c r="N7" s="1175"/>
      <c r="O7" s="1175"/>
      <c r="P7" s="1175"/>
      <c r="Q7" s="1181" t="s">
        <v>1468</v>
      </c>
      <c r="R7" s="1175"/>
      <c r="S7" s="1175"/>
      <c r="T7" s="1175"/>
      <c r="U7" s="1181" t="s">
        <v>1468</v>
      </c>
      <c r="V7" s="1175"/>
      <c r="W7" s="1175"/>
      <c r="X7" s="1175"/>
      <c r="Y7" s="1175"/>
      <c r="Z7" s="1175"/>
      <c r="AA7" s="1175"/>
      <c r="AB7" s="1175"/>
      <c r="AC7" s="1175"/>
      <c r="AD7" s="1175"/>
      <c r="AE7" s="1181" t="s">
        <v>1468</v>
      </c>
      <c r="AF7" s="1175"/>
      <c r="AG7" s="1175"/>
      <c r="AH7" s="1175"/>
      <c r="AI7" s="1182"/>
      <c r="AJ7" s="1175"/>
      <c r="AK7" s="1181" t="s">
        <v>1468</v>
      </c>
      <c r="AL7" s="862"/>
      <c r="AM7" s="1175"/>
      <c r="AN7" s="1175"/>
      <c r="AO7" s="1175"/>
      <c r="AP7" s="1175"/>
      <c r="AQ7" s="1175"/>
      <c r="AR7" s="1175"/>
      <c r="AS7" s="1175"/>
      <c r="AT7" s="1175"/>
      <c r="AU7" s="1175"/>
      <c r="AV7" s="1175"/>
      <c r="AW7" s="1175"/>
      <c r="AX7" s="1175"/>
      <c r="AY7" s="1175"/>
      <c r="AZ7" s="1175"/>
      <c r="BA7" s="1175"/>
      <c r="BB7" s="868"/>
      <c r="BC7" s="862"/>
      <c r="BD7" s="862"/>
      <c r="BE7" s="862"/>
      <c r="BF7" s="862"/>
      <c r="BG7" s="862"/>
      <c r="BH7" s="1175"/>
      <c r="BI7" s="1175"/>
      <c r="BJ7" s="1175"/>
      <c r="BK7" s="1175"/>
      <c r="BL7" s="869"/>
    </row>
    <row r="8" spans="1:64" ht="40.5" customHeight="1" thickBot="1">
      <c r="A8" s="1183" t="str">
        <f>表紙!E2</f>
        <v>医療法人徳洲会　岸和田徳洲会病院</v>
      </c>
      <c r="B8" s="1184">
        <f>'様式4（全般事項）'!R209</f>
        <v>23554</v>
      </c>
      <c r="C8" s="1185">
        <f>'様式4（全般事項）'!R210</f>
        <v>15.18858373582156</v>
      </c>
      <c r="D8" s="1184">
        <f>'様式４(機能別)'!J212</f>
        <v>911</v>
      </c>
      <c r="E8" s="1184">
        <f>'様式4（全般事項）'!R28</f>
        <v>400</v>
      </c>
      <c r="F8" s="1184">
        <f>'様式４(機能別)'!J213</f>
        <v>704</v>
      </c>
      <c r="G8" s="1184">
        <f>'様式4（全般事項）'!R231</f>
        <v>0</v>
      </c>
      <c r="H8" s="1184">
        <f>'様式4（全般事項）'!R232</f>
        <v>29</v>
      </c>
      <c r="I8" s="1184">
        <f>'様式4（全般事項）'!R233</f>
        <v>0</v>
      </c>
      <c r="J8" s="1184">
        <f>'様式4（全般事項）'!R235</f>
        <v>16</v>
      </c>
      <c r="K8" s="1184">
        <f>'様式4（全般事項）'!R236</f>
        <v>61</v>
      </c>
      <c r="L8" s="1184">
        <f>'様式4（全般事項）'!R237</f>
        <v>20</v>
      </c>
      <c r="M8" s="1184">
        <f>'様式4（全般事項）'!R238</f>
        <v>6</v>
      </c>
      <c r="N8" s="1184">
        <f>'様式4（全般事項）'!R239</f>
        <v>103</v>
      </c>
      <c r="O8" s="1184">
        <f>'様式4（全般事項）'!R226</f>
        <v>213</v>
      </c>
      <c r="P8" s="1184">
        <f>'様式4（全般事項）'!R227</f>
        <v>105</v>
      </c>
      <c r="Q8" s="1184">
        <f>'様式4（全般事項）'!R228</f>
        <v>62</v>
      </c>
      <c r="R8" s="1184">
        <f>'様式4（全般事項）'!R229</f>
        <v>165</v>
      </c>
      <c r="S8" s="1184">
        <f>'様式4（全般事項）'!R251</f>
        <v>12</v>
      </c>
      <c r="T8" s="1184">
        <f>'様式4（全般事項）'!R252</f>
        <v>10</v>
      </c>
      <c r="U8" s="1184">
        <f>'様式4（全般事項）'!R253</f>
        <v>0</v>
      </c>
      <c r="V8" s="1184">
        <f>'様式4（全般事項）'!R254</f>
        <v>0</v>
      </c>
      <c r="W8" s="1184">
        <f>'様式4（全般事項）'!R255</f>
        <v>0</v>
      </c>
      <c r="X8" s="1184">
        <f>'様式4（全般事項）'!R241</f>
        <v>53</v>
      </c>
      <c r="Y8" s="1184">
        <f>'様式4（全般事項）'!R242</f>
        <v>0</v>
      </c>
      <c r="Z8" s="1184">
        <f>'様式4（全般事項）'!R243</f>
        <v>4</v>
      </c>
      <c r="AA8" s="1184">
        <f>'様式4（全般事項）'!R244</f>
        <v>10</v>
      </c>
      <c r="AB8" s="1184">
        <f>'様式4（全般事項）'!R245</f>
        <v>0</v>
      </c>
      <c r="AC8" s="1184">
        <f>'様式4（全般事項）'!R247</f>
        <v>0</v>
      </c>
      <c r="AD8" s="1184">
        <f>'様式4（全般事項）'!R248</f>
        <v>39</v>
      </c>
      <c r="AE8" s="1184">
        <f>'様式4（全般事項）'!R249</f>
        <v>39</v>
      </c>
      <c r="AF8" s="1184">
        <f>'様式4（全般事項）'!R257</f>
        <v>2</v>
      </c>
      <c r="AG8" s="1184">
        <f>'様式4（全般事項）'!R258</f>
        <v>0</v>
      </c>
      <c r="AH8" s="1184">
        <f>'様式4（全般事項）'!R260</f>
        <v>0</v>
      </c>
      <c r="AI8" s="1184">
        <f>'様式4（全般事項）'!R262</f>
        <v>4</v>
      </c>
      <c r="AJ8" s="1184">
        <f>'様式4（全般事項）'!R263</f>
        <v>2</v>
      </c>
      <c r="AK8" s="1184">
        <f>'様式4（全般事項）'!R264</f>
        <v>0</v>
      </c>
      <c r="AL8" s="1186">
        <v>107</v>
      </c>
      <c r="AM8" s="1184">
        <f>'様式4（全般事項）'!R268</f>
        <v>107</v>
      </c>
      <c r="AN8" s="1184">
        <f>'様式4（全般事項）'!R269</f>
        <v>2</v>
      </c>
      <c r="AO8" s="1184">
        <f>'様式4（全般事項）'!R270</f>
        <v>5</v>
      </c>
      <c r="AP8" s="1184">
        <f>'様式4（全般事項）'!R271</f>
        <v>64</v>
      </c>
      <c r="AQ8" s="1184">
        <f>'様式4（全般事項）'!R272</f>
        <v>0</v>
      </c>
      <c r="AR8" s="1184">
        <f>'様式4（全般事項）'!R273</f>
        <v>0</v>
      </c>
      <c r="AS8" s="1184">
        <f>'様式4（全般事項）'!R274</f>
        <v>0</v>
      </c>
      <c r="AT8" s="1184">
        <f>'様式4（全般事項）'!R277</f>
        <v>6</v>
      </c>
      <c r="AU8" s="1184">
        <f>'様式4（全般事項）'!R278</f>
        <v>1</v>
      </c>
      <c r="AV8" s="1184">
        <f>'様式4（全般事項）'!R279</f>
        <v>0</v>
      </c>
      <c r="AW8" s="1184">
        <f>'様式4（全般事項）'!R280</f>
        <v>17</v>
      </c>
      <c r="AX8" s="1184">
        <f>'様式4（全般事項）'!R283</f>
        <v>1</v>
      </c>
      <c r="AY8" s="1184">
        <f>'様式4（全般事項）'!R284</f>
        <v>6</v>
      </c>
      <c r="AZ8" s="1184">
        <f>'様式4（全般事項）'!R281</f>
        <v>22</v>
      </c>
      <c r="BA8" s="1184">
        <f>'様式4（全般事項）'!R282</f>
        <v>24</v>
      </c>
      <c r="BB8" s="1184">
        <f>'様式４(機能別)'!J214</f>
        <v>513</v>
      </c>
      <c r="BC8" s="1184">
        <f>'様式４(機能別)'!J216</f>
        <v>101</v>
      </c>
      <c r="BD8" s="1184">
        <f>'様式4（全般事項）'!R286</f>
        <v>101</v>
      </c>
      <c r="BE8" s="1184">
        <f>'様式4（全般事項）'!R287</f>
        <v>22</v>
      </c>
      <c r="BF8" s="1184">
        <f>'様式4（全般事項）'!R288</f>
        <v>19</v>
      </c>
      <c r="BG8" s="1184">
        <f>別紙11相談内容!C8</f>
        <v>351</v>
      </c>
      <c r="BH8" s="1186">
        <v>163</v>
      </c>
      <c r="BI8" s="1184">
        <f>BH8*12</f>
        <v>1956</v>
      </c>
      <c r="BJ8" s="1186">
        <v>239</v>
      </c>
      <c r="BK8" s="1184">
        <f>BJ8*12</f>
        <v>2868</v>
      </c>
      <c r="BL8" s="1185">
        <f>'様式４(機能別)'!J217</f>
        <v>7</v>
      </c>
    </row>
    <row r="9" spans="1:64" ht="76.150000000000006" customHeight="1" thickBot="1">
      <c r="A9" s="989">
        <v>42</v>
      </c>
      <c r="B9" s="1184">
        <f>IFERROR(VLOOKUP(別紙22診療実績とりまとめ!$A$9,前年度診療実績!$A$7:$BL$70,3,TRUE),"")</f>
        <v>1782</v>
      </c>
      <c r="C9" s="1201">
        <f>IFERROR(VLOOKUP(別紙22診療実績とりまとめ!$A$9,前年度診療実績!$A$7:$BL$70,4,TRUE),"")</f>
        <v>16.484736355226641</v>
      </c>
      <c r="D9" s="1184">
        <f>IFERROR(VLOOKUP(別紙22診療実績とりまとめ!$A$9,前年度診療実績!$A$7:$BL$70,5,TRUE),"")</f>
        <v>1042</v>
      </c>
      <c r="E9" s="1184">
        <v>400</v>
      </c>
      <c r="F9" s="1184">
        <f>IFERROR(VLOOKUP(別紙22診療実績とりまとめ!$A$9,前年度診療実績!$A$7:$BL$70,6,TRUE),"")</f>
        <v>1003</v>
      </c>
      <c r="G9" s="1184">
        <f>IFERROR(VLOOKUP(別紙22診療実績とりまとめ!$A$9,前年度診療実績!$A$7:$BL$70,7,TRUE),"")</f>
        <v>3</v>
      </c>
      <c r="H9" s="1184">
        <f>IFERROR(VLOOKUP(別紙22診療実績とりまとめ!$A$9,前年度診療実績!$A$7:$BL$70,8,TRUE),"")</f>
        <v>37</v>
      </c>
      <c r="I9" s="1184">
        <f>IFERROR(VLOOKUP(別紙22診療実績とりまとめ!$A$9,前年度診療実績!$A$7:$BL$70,9,TRUE),"")</f>
        <v>0</v>
      </c>
      <c r="J9" s="1184">
        <f>IFERROR(VLOOKUP(別紙22診療実績とりまとめ!$A$9,前年度診療実績!$A$7:$BL$70,10,TRUE),"")</f>
        <v>25</v>
      </c>
      <c r="K9" s="1184">
        <f>IFERROR(VLOOKUP(別紙22診療実績とりまとめ!$A$9,前年度診療実績!$A$7:$BL$70,11,TRUE),"")</f>
        <v>22</v>
      </c>
      <c r="L9" s="1184">
        <f>IFERROR(VLOOKUP(別紙22診療実績とりまとめ!$A$9,前年度診療実績!$A$7:$BL$70,12,TRUE),"")</f>
        <v>10</v>
      </c>
      <c r="M9" s="1184">
        <f>IFERROR(VLOOKUP(別紙22診療実績とりまとめ!$A$9,前年度診療実績!$A$7:$BL$70,13,TRUE),"")</f>
        <v>5</v>
      </c>
      <c r="N9" s="1184">
        <f>IFERROR(VLOOKUP(別紙22診療実績とりまとめ!$A$9,前年度診療実績!$A$7:$BL$70,14,TRUE),"")</f>
        <v>136</v>
      </c>
      <c r="O9" s="1184">
        <f>IFERROR(VLOOKUP(別紙22診療実績とりまとめ!$A$9,前年度診療実績!$A$7:$BL$70,15,TRUE),"")</f>
        <v>143</v>
      </c>
      <c r="P9" s="1184">
        <f>IFERROR(VLOOKUP(別紙22診療実績とりまとめ!$A$9,前年度診療実績!$A$7:$BL$70,16,TRUE),"")</f>
        <v>116</v>
      </c>
      <c r="Q9" s="1184">
        <f>IFERROR(VLOOKUP(別紙22診療実績とりまとめ!$A$9,前年度診療実績!$A$7:$BL$70,17,TRUE),"")</f>
        <v>46</v>
      </c>
      <c r="R9" s="1184">
        <f>IFERROR(VLOOKUP(別紙22診療実績とりまとめ!$A$9,前年度診療実績!$A$7:$BL$70,18,TRUE),"")</f>
        <v>324</v>
      </c>
      <c r="S9" s="1184">
        <f>IFERROR(VLOOKUP(別紙22診療実績とりまとめ!$A$9,前年度診療実績!$A$7:$BL$70,19,TRUE),"")</f>
        <v>8</v>
      </c>
      <c r="T9" s="1184">
        <f>IFERROR(VLOOKUP(別紙22診療実績とりまとめ!$A$9,前年度診療実績!$A$7:$BL$70,20,TRUE),"")</f>
        <v>17</v>
      </c>
      <c r="U9" s="1184">
        <f>IFERROR(VLOOKUP(別紙22診療実績とりまとめ!$A$9,前年度診療実績!$A$7:$BL$70,21,TRUE),"")</f>
        <v>0</v>
      </c>
      <c r="V9" s="1184">
        <f>IFERROR(VLOOKUP(別紙22診療実績とりまとめ!$A$9,前年度診療実績!$A$7:$BL$70,22,TRUE),"")</f>
        <v>1</v>
      </c>
      <c r="W9" s="1184">
        <f>IFERROR(VLOOKUP(別紙22診療実績とりまとめ!$A$9,前年度診療実績!$A$7:$BL$70,23,TRUE),"")</f>
        <v>1</v>
      </c>
      <c r="X9" s="1184">
        <f>IFERROR(VLOOKUP(別紙22診療実績とりまとめ!$A$9,前年度診療実績!$A$7:$BL$70,24,TRUE),"")</f>
        <v>48</v>
      </c>
      <c r="Y9" s="1184">
        <f>IFERROR(VLOOKUP(別紙22診療実績とりまとめ!$A$9,前年度診療実績!$A$7:$BL$70,25,TRUE),"")</f>
        <v>0</v>
      </c>
      <c r="Z9" s="1184">
        <f>IFERROR(VLOOKUP(別紙22診療実績とりまとめ!$A$9,前年度診療実績!$A$7:$BL$70,26,TRUE),"")</f>
        <v>0</v>
      </c>
      <c r="AA9" s="1184">
        <f>IFERROR(VLOOKUP(別紙22診療実績とりまとめ!$A$9,前年度診療実績!$A$7:$BL$70,27,TRUE),"")</f>
        <v>15</v>
      </c>
      <c r="AB9" s="1184">
        <f>IFERROR(VLOOKUP(別紙22診療実績とりまとめ!$A$9,前年度診療実績!$A$7:$BL$70,28,TRUE),"")</f>
        <v>0</v>
      </c>
      <c r="AC9" s="1184">
        <f>IFERROR(VLOOKUP(別紙22診療実績とりまとめ!$A$9,前年度診療実績!$A$7:$BL$70,29,TRUE),"")</f>
        <v>0</v>
      </c>
      <c r="AD9" s="1184">
        <f>IFERROR(VLOOKUP(別紙22診療実績とりまとめ!$A$9,前年度診療実績!$A$7:$BL$70,30,TRUE),"")</f>
        <v>56</v>
      </c>
      <c r="AE9" s="1184">
        <f>IFERROR(VLOOKUP(別紙22診療実績とりまとめ!$A$9,前年度診療実績!$A$7:$BL$70,31,TRUE),"")</f>
        <v>56</v>
      </c>
      <c r="AF9" s="1184">
        <f>IFERROR(VLOOKUP(別紙22診療実績とりまとめ!$A$9,前年度診療実績!$A$7:$BL$70,32,TRUE),"")</f>
        <v>3</v>
      </c>
      <c r="AG9" s="1184">
        <f>IFERROR(VLOOKUP(別紙22診療実績とりまとめ!$A$9,前年度診療実績!$A$7:$BL$70,33,TRUE),"")</f>
        <v>0</v>
      </c>
      <c r="AH9" s="1184">
        <f>IFERROR(VLOOKUP(別紙22診療実績とりまとめ!$A$9,前年度診療実績!$A$7:$BL$70,34,TRUE),"")</f>
        <v>0</v>
      </c>
      <c r="AI9" s="1184">
        <f>IFERROR(VLOOKUP(別紙22診療実績とりまとめ!$A$9,前年度診療実績!$A$7:$BL$70,35,TRUE),"")</f>
        <v>18</v>
      </c>
      <c r="AJ9" s="1184">
        <f>IFERROR(VLOOKUP(別紙22診療実績とりまとめ!$A$9,前年度診療実績!$A$7:$BL$70,36,TRUE),"")</f>
        <v>2</v>
      </c>
      <c r="AK9" s="1184">
        <f>IFERROR(VLOOKUP(別紙22診療実績とりまとめ!$A$9,前年度診療実績!$A$7:$BL$70,37,TRUE),"")</f>
        <v>0</v>
      </c>
      <c r="AL9" s="1184">
        <f>IFERROR(VLOOKUP(別紙22診療実績とりまとめ!$A$9,前年度診療実績!$A$7:$BL$70,38,TRUE),"")</f>
        <v>110</v>
      </c>
      <c r="AM9" s="1184">
        <f>IFERROR(VLOOKUP(別紙22診療実績とりまとめ!$A$9,前年度診療実績!$A$7:$BL$70,39,TRUE),"")</f>
        <v>110</v>
      </c>
      <c r="AN9" s="1184">
        <f>IFERROR(VLOOKUP(別紙22診療実績とりまとめ!$A$9,前年度診療実績!$A$7:$BL$70,40,TRUE),"")</f>
        <v>3</v>
      </c>
      <c r="AO9" s="1184">
        <f>IFERROR(VLOOKUP(別紙22診療実績とりまとめ!$A$9,前年度診療実績!$A$7:$BL$70,41,TRUE),"")</f>
        <v>10</v>
      </c>
      <c r="AP9" s="1184">
        <f>IFERROR(VLOOKUP(別紙22診療実績とりまとめ!$A$9,前年度診療実績!$A$7:$BL$70,42,TRUE),"")</f>
        <v>68</v>
      </c>
      <c r="AQ9" s="1184">
        <f>IFERROR(VLOOKUP(別紙22診療実績とりまとめ!$A$9,前年度診療実績!$A$7:$BL$70,43,TRUE),"")</f>
        <v>0</v>
      </c>
      <c r="AR9" s="1184">
        <f>IFERROR(VLOOKUP(別紙22診療実績とりまとめ!$A$9,前年度診療実績!$A$7:$BL$70,44,TRUE),"")</f>
        <v>0</v>
      </c>
      <c r="AS9" s="1184">
        <f>IFERROR(VLOOKUP(別紙22診療実績とりまとめ!$A$9,前年度診療実績!$A$7:$BL$70,45,TRUE),"")</f>
        <v>0</v>
      </c>
      <c r="AT9" s="1184">
        <f>IFERROR(VLOOKUP(別紙22診療実績とりまとめ!$A$9,前年度診療実績!$A$7:$BL$70,46,TRUE),"")</f>
        <v>4</v>
      </c>
      <c r="AU9" s="1184">
        <f>IFERROR(VLOOKUP(別紙22診療実績とりまとめ!$A$9,前年度診療実績!$A$7:$BL$70,47,TRUE),"")</f>
        <v>4</v>
      </c>
      <c r="AV9" s="1184">
        <f>IFERROR(VLOOKUP(別紙22診療実績とりまとめ!$A$9,前年度診療実績!$A$7:$BL$70,48,TRUE),"")</f>
        <v>1</v>
      </c>
      <c r="AW9" s="1184">
        <f>IFERROR(VLOOKUP(別紙22診療実績とりまとめ!$A$9,前年度診療実績!$A$7:$BL$70,49,TRUE),"")</f>
        <v>5</v>
      </c>
      <c r="AX9" s="1184">
        <f>IFERROR(VLOOKUP(別紙22診療実績とりまとめ!$A$9,前年度診療実績!$A$7:$BL$70,50,TRUE),"")</f>
        <v>1</v>
      </c>
      <c r="AY9" s="1184">
        <f>IFERROR(VLOOKUP(別紙22診療実績とりまとめ!$A$9,前年度診療実績!$A$7:$BL$70,51,TRUE),"")</f>
        <v>8</v>
      </c>
      <c r="AZ9" s="1184">
        <f>IFERROR(VLOOKUP(別紙22診療実績とりまとめ!$A$9,前年度診療実績!$A$7:$BL$70,52,TRUE),"")</f>
        <v>13</v>
      </c>
      <c r="BA9" s="1184">
        <f>IFERROR(VLOOKUP(別紙22診療実績とりまとめ!$A$9,前年度診療実績!$A$7:$BL$70,53,TRUE),"")</f>
        <v>22</v>
      </c>
      <c r="BB9" s="1184">
        <f>IFERROR(VLOOKUP(別紙22診療実績とりまとめ!$A$9,前年度診療実績!$A$7:$BL$70,54,TRUE),"")</f>
        <v>621</v>
      </c>
      <c r="BC9" s="1184">
        <f>IFERROR(VLOOKUP(別紙22診療実績とりまとめ!$A$9,前年度診療実績!$A$7:$BL$70,55,TRUE),"")</f>
        <v>104</v>
      </c>
      <c r="BD9" s="1184">
        <f>IFERROR(VLOOKUP(別紙22診療実績とりまとめ!$A$9,前年度診療実績!$A$7:$BL$70,56,TRUE),"")</f>
        <v>44</v>
      </c>
      <c r="BE9" s="1184">
        <f>IFERROR(VLOOKUP(別紙22診療実績とりまとめ!$A$9,前年度診療実績!$A$7:$BL$70,57,TRUE),"")</f>
        <v>30</v>
      </c>
      <c r="BF9" s="1184">
        <f>IFERROR(VLOOKUP(別紙22診療実績とりまとめ!$A$9,前年度診療実績!$A$7:$BL$70,58,TRUE),"")</f>
        <v>30</v>
      </c>
      <c r="BG9" s="1184">
        <f>IFERROR(VLOOKUP(別紙22診療実績とりまとめ!$A$9,前年度診療実績!$A$7:$BL$70,59,TRUE),"")</f>
        <v>330</v>
      </c>
      <c r="BH9" s="1184">
        <f>IFERROR(VLOOKUP(別紙22診療実績とりまとめ!$A$9,前年度診療実績!$A$7:$BL$70,60,TRUE),"")</f>
        <v>196</v>
      </c>
      <c r="BI9" s="1184">
        <f>IFERROR(VLOOKUP(別紙22診療実績とりまとめ!$A$9,前年度診療実績!$A$7:$BL$70,61,TRUE),"")</f>
        <v>2352</v>
      </c>
      <c r="BJ9" s="1184">
        <f>IFERROR(VLOOKUP(別紙22診療実績とりまとめ!$A$9,前年度診療実績!$A$7:$BL$70,62,TRUE),"")</f>
        <v>352</v>
      </c>
      <c r="BK9" s="1184">
        <f>IFERROR(VLOOKUP(別紙22診療実績とりまとめ!$A$9,前年度診療実績!$A$7:$BL$70,63,TRUE),"")</f>
        <v>4224</v>
      </c>
      <c r="BL9" s="1185">
        <f>IFERROR(VLOOKUP(別紙22診療実績とりまとめ!$A$9,前年度診療実績!$A$7:$BL$70,64,TRUE),"")</f>
        <v>8.3000000000000007</v>
      </c>
    </row>
    <row r="15" spans="1:64" ht="15" customHeight="1">
      <c r="C15" s="108"/>
    </row>
    <row r="16" spans="1:64">
      <c r="C16" s="108"/>
    </row>
    <row r="17" spans="3:3">
      <c r="C17" s="108"/>
    </row>
    <row r="18" spans="3:3">
      <c r="C18" s="108"/>
    </row>
    <row r="19" spans="3:3">
      <c r="C19" s="108"/>
    </row>
    <row r="20" spans="3:3">
      <c r="C20" s="108"/>
    </row>
    <row r="21" spans="3:3">
      <c r="C21" s="108"/>
    </row>
    <row r="22" spans="3:3">
      <c r="C22" s="108"/>
    </row>
    <row r="23" spans="3:3">
      <c r="C23" s="108"/>
    </row>
    <row r="24" spans="3:3">
      <c r="C24" s="108"/>
    </row>
    <row r="25" spans="3:3">
      <c r="C25" s="108"/>
    </row>
  </sheetData>
  <protectedRanges>
    <protectedRange sqref="A9" name="範囲3"/>
    <protectedRange sqref="A9" name="範囲2"/>
  </protectedRanges>
  <autoFilter ref="A6:BL7" xr:uid="{00000000-0009-0000-0000-00001C000000}"/>
  <mergeCells count="38">
    <mergeCell ref="A4:A6"/>
    <mergeCell ref="B4:C4"/>
    <mergeCell ref="F4:AJ4"/>
    <mergeCell ref="AL4:BA4"/>
    <mergeCell ref="X5:AB5"/>
    <mergeCell ref="AC5:AD5"/>
    <mergeCell ref="AF5:AG5"/>
    <mergeCell ref="AI5:AJ5"/>
    <mergeCell ref="BG5:BG6"/>
    <mergeCell ref="BC4:BF4"/>
    <mergeCell ref="BH4:BK4"/>
    <mergeCell ref="B5:B6"/>
    <mergeCell ref="C5:C6"/>
    <mergeCell ref="D5:D6"/>
    <mergeCell ref="F5:F6"/>
    <mergeCell ref="G5:I5"/>
    <mergeCell ref="J5:N5"/>
    <mergeCell ref="O5:R5"/>
    <mergeCell ref="S5:W5"/>
    <mergeCell ref="BH5:BI5"/>
    <mergeCell ref="BJ5:BK5"/>
    <mergeCell ref="E5:E7"/>
    <mergeCell ref="A3:K3"/>
    <mergeCell ref="A1:K1"/>
    <mergeCell ref="B2:I2"/>
    <mergeCell ref="BL5:BL6"/>
    <mergeCell ref="G6:G7"/>
    <mergeCell ref="H6:I6"/>
    <mergeCell ref="K6:L6"/>
    <mergeCell ref="P6:Q6"/>
    <mergeCell ref="T6:U6"/>
    <mergeCell ref="AD6:AE6"/>
    <mergeCell ref="AJ6:AK6"/>
    <mergeCell ref="AL5:AL6"/>
    <mergeCell ref="AM5:AS5"/>
    <mergeCell ref="AT5:BA5"/>
    <mergeCell ref="BC5:BC6"/>
    <mergeCell ref="BD5:BF5"/>
  </mergeCells>
  <phoneticPr fontId="11"/>
  <dataValidations count="1">
    <dataValidation type="whole" errorStyle="warning" allowBlank="1" showInputMessage="1" errorTitle="入力値を要確認！" error="想定を超えた数値が入力されています。ご確認ください。" sqref="A9" xr:uid="{89A88735-2E1C-4B9E-980A-FE264BE5E564}">
      <formula1>L9</formula1>
      <formula2>M9</formula2>
    </dataValidation>
  </dataValidations>
  <pageMargins left="0.70866141732283472" right="0.31496062992125984" top="0.35433070866141736" bottom="0.35433070866141736" header="0" footer="0"/>
  <pageSetup paperSize="8" scale="25" fitToHeight="0" orientation="landscape" r:id="rId1"/>
  <rowBreaks count="1" manualBreakCount="1">
    <brk id="11" max="16383" man="1"/>
  </rowBreaks>
  <colBreaks count="1" manualBreakCount="1">
    <brk id="13" max="1048575" man="1"/>
  </colBreaks>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BB40B6A-3C45-4D1E-92D3-698348C1EA17}">
  <sheetPr codeName="Sheet23">
    <pageSetUpPr fitToPage="1"/>
  </sheetPr>
  <dimension ref="A1:BM87"/>
  <sheetViews>
    <sheetView view="pageBreakPreview" zoomScale="48" zoomScaleNormal="50" zoomScaleSheetLayoutView="40" zoomScalePageLayoutView="50" workbookViewId="0">
      <pane xSplit="2" ySplit="6" topLeftCell="C46" activePane="bottomRight" state="frozen"/>
      <selection sqref="A1:W1"/>
      <selection pane="topRight" sqref="A1:W1"/>
      <selection pane="bottomLeft" sqref="A1:W1"/>
      <selection pane="bottomRight" activeCell="J48" sqref="J48"/>
    </sheetView>
  </sheetViews>
  <sheetFormatPr defaultColWidth="8.875" defaultRowHeight="14.25" outlineLevelCol="1"/>
  <cols>
    <col min="1" max="1" width="8.875" style="108"/>
    <col min="2" max="2" width="47.125" style="870" bestFit="1" customWidth="1"/>
    <col min="3" max="3" width="18" style="108" customWidth="1"/>
    <col min="4" max="4" width="13.375" style="871" customWidth="1"/>
    <col min="5" max="5" width="16.125" style="108" customWidth="1"/>
    <col min="6" max="6" width="15.875" style="108" customWidth="1"/>
    <col min="7" max="7" width="15.625" style="108" customWidth="1" outlineLevel="1"/>
    <col min="8" max="8" width="13.25" style="108" customWidth="1" outlineLevel="1"/>
    <col min="9" max="9" width="11.375" style="108" customWidth="1" outlineLevel="1"/>
    <col min="10" max="10" width="10.125" style="108" customWidth="1" outlineLevel="1"/>
    <col min="11" max="12" width="11.125" style="108" customWidth="1" outlineLevel="1"/>
    <col min="13" max="13" width="10.125" style="108" customWidth="1" outlineLevel="1"/>
    <col min="14" max="14" width="18.5" style="108" customWidth="1" outlineLevel="1"/>
    <col min="15" max="15" width="10" style="108" customWidth="1" outlineLevel="1"/>
    <col min="16" max="17" width="10.625" style="108" customWidth="1" outlineLevel="1"/>
    <col min="18" max="18" width="11.125" style="108" customWidth="1" outlineLevel="1"/>
    <col min="19" max="23" width="11.625" style="108" customWidth="1" outlineLevel="1"/>
    <col min="24" max="24" width="11.875" style="108" customWidth="1" outlineLevel="1"/>
    <col min="25" max="25" width="11" style="108" customWidth="1" outlineLevel="1"/>
    <col min="26" max="26" width="9.125" style="108" customWidth="1" outlineLevel="1"/>
    <col min="27" max="27" width="12" style="108" customWidth="1" outlineLevel="1"/>
    <col min="28" max="28" width="11.5" style="108" customWidth="1" outlineLevel="1"/>
    <col min="29" max="29" width="14.625" style="108" customWidth="1"/>
    <col min="30" max="37" width="11.5" style="108" customWidth="1" outlineLevel="1"/>
    <col min="38" max="39" width="16.375" style="108" customWidth="1" outlineLevel="1"/>
    <col min="40" max="43" width="11.5" style="108" customWidth="1" outlineLevel="1"/>
    <col min="44" max="44" width="15.125" style="108" customWidth="1"/>
    <col min="45" max="48" width="13.125" style="108" customWidth="1" outlineLevel="1"/>
    <col min="49" max="49" width="13.125" style="108" customWidth="1"/>
    <col min="50" max="53" width="13.125" style="108" customWidth="1" outlineLevel="1"/>
    <col min="54" max="54" width="15.625" style="108" customWidth="1" outlineLevel="1"/>
    <col min="55" max="55" width="12.375" style="108" customWidth="1"/>
    <col min="56" max="56" width="19.5" style="108" customWidth="1"/>
    <col min="57" max="57" width="12" style="108" customWidth="1"/>
    <col min="58" max="58" width="11.75" style="108" customWidth="1"/>
    <col min="59" max="59" width="15.625" style="108" customWidth="1"/>
    <col min="60" max="60" width="20.875" style="108" customWidth="1"/>
    <col min="61" max="61" width="17.75" style="108" customWidth="1"/>
    <col min="62" max="62" width="21.5" style="108" customWidth="1"/>
    <col min="63" max="63" width="15.375" style="108" customWidth="1"/>
    <col min="64" max="64" width="14.75" style="108" customWidth="1"/>
    <col min="65" max="16384" width="8.875" style="108"/>
  </cols>
  <sheetData>
    <row r="1" spans="1:64" ht="11.25" customHeight="1">
      <c r="B1" s="852"/>
      <c r="C1" s="851"/>
      <c r="D1" s="853"/>
      <c r="E1" s="851"/>
      <c r="F1" s="851"/>
      <c r="G1" s="851"/>
      <c r="H1" s="851"/>
      <c r="I1" s="851"/>
      <c r="J1" s="851"/>
      <c r="K1" s="851"/>
      <c r="L1" s="851"/>
      <c r="M1" s="851"/>
      <c r="N1" s="851"/>
      <c r="O1" s="851"/>
      <c r="P1" s="854"/>
      <c r="Q1" s="854"/>
      <c r="R1" s="854"/>
      <c r="S1" s="854"/>
      <c r="T1" s="854"/>
      <c r="U1" s="854"/>
      <c r="V1" s="854"/>
      <c r="W1" s="854"/>
      <c r="X1" s="854"/>
      <c r="Y1" s="854"/>
      <c r="Z1" s="854"/>
      <c r="AA1" s="854"/>
      <c r="AB1" s="854"/>
      <c r="AC1" s="854"/>
      <c r="AD1" s="854"/>
      <c r="AE1" s="854"/>
      <c r="AF1" s="854"/>
      <c r="AG1" s="854"/>
      <c r="AH1" s="854"/>
      <c r="AI1" s="854"/>
      <c r="AJ1" s="854"/>
      <c r="AK1" s="854"/>
      <c r="AL1" s="854"/>
      <c r="AM1" s="854"/>
      <c r="AN1" s="854"/>
      <c r="AO1" s="854"/>
      <c r="AP1" s="854"/>
      <c r="AQ1" s="854"/>
      <c r="AR1" s="854"/>
      <c r="AS1" s="854"/>
      <c r="AT1" s="854"/>
      <c r="AU1" s="854"/>
      <c r="AV1" s="854"/>
      <c r="AW1" s="854"/>
      <c r="AX1" s="854"/>
      <c r="AY1" s="854"/>
      <c r="AZ1" s="854"/>
      <c r="BA1" s="854"/>
      <c r="BB1" s="854"/>
    </row>
    <row r="2" spans="1:64" ht="34.9" customHeight="1" thickBot="1">
      <c r="D2" s="108"/>
      <c r="P2" s="855"/>
      <c r="Q2" s="855"/>
      <c r="R2" s="855"/>
      <c r="S2" s="855"/>
      <c r="T2" s="855"/>
      <c r="U2" s="855"/>
      <c r="V2" s="855"/>
      <c r="W2" s="855"/>
      <c r="X2" s="855"/>
      <c r="Y2" s="855"/>
      <c r="Z2" s="855"/>
      <c r="AA2" s="855"/>
      <c r="AB2" s="855"/>
      <c r="AC2" s="855"/>
      <c r="AD2" s="855"/>
      <c r="AE2" s="855"/>
      <c r="AF2" s="855"/>
      <c r="AG2" s="855"/>
      <c r="AH2" s="855"/>
      <c r="AI2" s="855"/>
      <c r="AJ2" s="855"/>
      <c r="AK2" s="855"/>
      <c r="AL2" s="855"/>
      <c r="AM2" s="855"/>
      <c r="AN2" s="855"/>
      <c r="AO2" s="855"/>
      <c r="AP2" s="855"/>
      <c r="AQ2" s="855"/>
      <c r="AR2" s="855"/>
      <c r="AS2" s="855"/>
      <c r="AT2" s="855"/>
      <c r="AU2" s="855"/>
      <c r="AV2" s="855"/>
      <c r="AW2" s="855"/>
      <c r="AX2" s="855"/>
      <c r="AY2" s="855"/>
      <c r="AZ2" s="855"/>
      <c r="BA2" s="855"/>
      <c r="BB2" s="855"/>
      <c r="BC2" s="855"/>
      <c r="BD2" s="855"/>
      <c r="BE2" s="855"/>
      <c r="BF2" s="855"/>
      <c r="BG2" s="855"/>
      <c r="BH2" s="855"/>
      <c r="BI2" s="855"/>
      <c r="BJ2" s="855"/>
      <c r="BK2" s="855"/>
      <c r="BL2" s="855"/>
    </row>
    <row r="3" spans="1:64" s="861" customFormat="1" ht="43.15" customHeight="1" thickBot="1">
      <c r="A3" s="1889" t="s">
        <v>1710</v>
      </c>
      <c r="B3" s="1893" t="s">
        <v>1350</v>
      </c>
      <c r="C3" s="1891" t="s">
        <v>1351</v>
      </c>
      <c r="D3" s="1894"/>
      <c r="E3" s="1157" t="s">
        <v>1352</v>
      </c>
      <c r="F3" s="1891" t="s">
        <v>1447</v>
      </c>
      <c r="G3" s="1891"/>
      <c r="H3" s="1891"/>
      <c r="I3" s="1891"/>
      <c r="J3" s="1891"/>
      <c r="K3" s="1891"/>
      <c r="L3" s="1891"/>
      <c r="M3" s="1891"/>
      <c r="N3" s="1891"/>
      <c r="O3" s="1891"/>
      <c r="P3" s="1891"/>
      <c r="Q3" s="1891"/>
      <c r="R3" s="1891"/>
      <c r="S3" s="1891"/>
      <c r="T3" s="1891"/>
      <c r="U3" s="1891"/>
      <c r="V3" s="1891"/>
      <c r="W3" s="1891"/>
      <c r="X3" s="1891"/>
      <c r="Y3" s="1891"/>
      <c r="Z3" s="1891"/>
      <c r="AA3" s="1891"/>
      <c r="AB3" s="1891"/>
      <c r="AC3" s="1891"/>
      <c r="AD3" s="1891"/>
      <c r="AE3" s="1891"/>
      <c r="AF3" s="1891"/>
      <c r="AG3" s="1891"/>
      <c r="AH3" s="1891"/>
      <c r="AI3" s="1891"/>
      <c r="AJ3" s="1891"/>
      <c r="AK3" s="1157"/>
      <c r="AL3" s="1891" t="s">
        <v>1353</v>
      </c>
      <c r="AM3" s="1891"/>
      <c r="AN3" s="1891"/>
      <c r="AO3" s="1891"/>
      <c r="AP3" s="1891"/>
      <c r="AQ3" s="1891"/>
      <c r="AR3" s="1891"/>
      <c r="AS3" s="1891"/>
      <c r="AT3" s="1891"/>
      <c r="AU3" s="1891"/>
      <c r="AV3" s="1891"/>
      <c r="AW3" s="1891"/>
      <c r="AX3" s="1891"/>
      <c r="AY3" s="1891"/>
      <c r="AZ3" s="1891"/>
      <c r="BA3" s="1891"/>
      <c r="BB3" s="1157" t="s">
        <v>826</v>
      </c>
      <c r="BC3" s="1891" t="s">
        <v>1354</v>
      </c>
      <c r="BD3" s="1891"/>
      <c r="BE3" s="1891"/>
      <c r="BF3" s="1891"/>
      <c r="BG3" s="1157" t="s">
        <v>1355</v>
      </c>
      <c r="BH3" s="1891" t="s">
        <v>1356</v>
      </c>
      <c r="BI3" s="1891"/>
      <c r="BJ3" s="1891"/>
      <c r="BK3" s="1891"/>
      <c r="BL3" s="1157" t="s">
        <v>1607</v>
      </c>
    </row>
    <row r="4" spans="1:64" s="861" customFormat="1" ht="43.15" customHeight="1" thickBot="1">
      <c r="A4" s="1889"/>
      <c r="B4" s="1893"/>
      <c r="C4" s="1891" t="s">
        <v>1448</v>
      </c>
      <c r="D4" s="1891" t="s">
        <v>1449</v>
      </c>
      <c r="E4" s="1891" t="s">
        <v>1608</v>
      </c>
      <c r="F4" s="1891" t="s">
        <v>1609</v>
      </c>
      <c r="G4" s="1891" t="s">
        <v>1359</v>
      </c>
      <c r="H4" s="1891"/>
      <c r="I4" s="1891"/>
      <c r="J4" s="1891" t="s">
        <v>1360</v>
      </c>
      <c r="K4" s="1891"/>
      <c r="L4" s="1891"/>
      <c r="M4" s="1891"/>
      <c r="N4" s="1891"/>
      <c r="O4" s="1891" t="s">
        <v>1361</v>
      </c>
      <c r="P4" s="1891"/>
      <c r="Q4" s="1891"/>
      <c r="R4" s="1891"/>
      <c r="S4" s="1891" t="s">
        <v>1362</v>
      </c>
      <c r="T4" s="1891"/>
      <c r="U4" s="1891"/>
      <c r="V4" s="1891"/>
      <c r="W4" s="1891"/>
      <c r="X4" s="1891" t="s">
        <v>1363</v>
      </c>
      <c r="Y4" s="1891"/>
      <c r="Z4" s="1891"/>
      <c r="AA4" s="1891"/>
      <c r="AB4" s="1891"/>
      <c r="AC4" s="1891" t="s">
        <v>1451</v>
      </c>
      <c r="AD4" s="1891"/>
      <c r="AE4" s="1891"/>
      <c r="AF4" s="1891" t="s">
        <v>1452</v>
      </c>
      <c r="AG4" s="1891"/>
      <c r="AH4" s="1157" t="s">
        <v>1453</v>
      </c>
      <c r="AI4" s="1891" t="s">
        <v>1454</v>
      </c>
      <c r="AJ4" s="1891"/>
      <c r="AK4" s="1891"/>
      <c r="AL4" s="1891" t="s">
        <v>1364</v>
      </c>
      <c r="AM4" s="1891" t="s">
        <v>1365</v>
      </c>
      <c r="AN4" s="1891"/>
      <c r="AO4" s="1891"/>
      <c r="AP4" s="1891"/>
      <c r="AQ4" s="1891"/>
      <c r="AR4" s="1891"/>
      <c r="AS4" s="1891"/>
      <c r="AT4" s="1891" t="s">
        <v>1366</v>
      </c>
      <c r="AU4" s="1891"/>
      <c r="AV4" s="1891"/>
      <c r="AW4" s="1891"/>
      <c r="AX4" s="1891"/>
      <c r="AY4" s="1891"/>
      <c r="AZ4" s="1891"/>
      <c r="BA4" s="1891"/>
      <c r="BB4" s="1891" t="s">
        <v>1610</v>
      </c>
      <c r="BC4" s="1891" t="s">
        <v>1611</v>
      </c>
      <c r="BD4" s="1891" t="s">
        <v>1369</v>
      </c>
      <c r="BE4" s="1891"/>
      <c r="BF4" s="1891"/>
      <c r="BG4" s="1891" t="s">
        <v>1455</v>
      </c>
      <c r="BH4" s="1891" t="s">
        <v>1456</v>
      </c>
      <c r="BI4" s="1891"/>
      <c r="BJ4" s="1891" t="s">
        <v>1457</v>
      </c>
      <c r="BK4" s="1891"/>
      <c r="BL4" s="1892" t="s">
        <v>1612</v>
      </c>
    </row>
    <row r="5" spans="1:64" s="861" customFormat="1" ht="43.15" customHeight="1" thickBot="1">
      <c r="A5" s="1889"/>
      <c r="B5" s="1893"/>
      <c r="C5" s="1891"/>
      <c r="D5" s="1891"/>
      <c r="E5" s="1891"/>
      <c r="F5" s="1891"/>
      <c r="G5" s="1890" t="s">
        <v>1371</v>
      </c>
      <c r="H5" s="1890" t="s">
        <v>1458</v>
      </c>
      <c r="I5" s="1890"/>
      <c r="J5" s="1890" t="s">
        <v>1373</v>
      </c>
      <c r="K5" s="1890" t="s">
        <v>1374</v>
      </c>
      <c r="L5" s="1890"/>
      <c r="M5" s="1890" t="s">
        <v>1375</v>
      </c>
      <c r="N5" s="1890" t="s">
        <v>1376</v>
      </c>
      <c r="O5" s="1890" t="s">
        <v>1377</v>
      </c>
      <c r="P5" s="1890" t="s">
        <v>1378</v>
      </c>
      <c r="Q5" s="1890"/>
      <c r="R5" s="1890" t="s">
        <v>1379</v>
      </c>
      <c r="S5" s="1890" t="s">
        <v>1377</v>
      </c>
      <c r="T5" s="1890" t="s">
        <v>1380</v>
      </c>
      <c r="U5" s="1890"/>
      <c r="V5" s="1890" t="s">
        <v>1381</v>
      </c>
      <c r="W5" s="1890" t="s">
        <v>1382</v>
      </c>
      <c r="X5" s="1890" t="s">
        <v>1383</v>
      </c>
      <c r="Y5" s="1890" t="s">
        <v>1384</v>
      </c>
      <c r="Z5" s="1890" t="s">
        <v>1385</v>
      </c>
      <c r="AA5" s="1890" t="s">
        <v>1386</v>
      </c>
      <c r="AB5" s="1890" t="s">
        <v>1459</v>
      </c>
      <c r="AC5" s="1890" t="s">
        <v>1460</v>
      </c>
      <c r="AD5" s="1890" t="s">
        <v>1461</v>
      </c>
      <c r="AE5" s="1890"/>
      <c r="AF5" s="1890" t="s">
        <v>1371</v>
      </c>
      <c r="AG5" s="1890" t="s">
        <v>1372</v>
      </c>
      <c r="AH5" s="1890" t="s">
        <v>1371</v>
      </c>
      <c r="AI5" s="1890" t="s">
        <v>1460</v>
      </c>
      <c r="AJ5" s="1890" t="s">
        <v>1461</v>
      </c>
      <c r="AK5" s="1890"/>
      <c r="AL5" s="1891"/>
      <c r="AM5" s="1890" t="s">
        <v>1387</v>
      </c>
      <c r="AN5" s="1890" t="s">
        <v>1388</v>
      </c>
      <c r="AO5" s="1890" t="s">
        <v>1389</v>
      </c>
      <c r="AP5" s="1890" t="s">
        <v>1390</v>
      </c>
      <c r="AQ5" s="1890" t="s">
        <v>1391</v>
      </c>
      <c r="AR5" s="1890" t="s">
        <v>1392</v>
      </c>
      <c r="AS5" s="1890" t="s">
        <v>1393</v>
      </c>
      <c r="AT5" s="1890" t="s">
        <v>1394</v>
      </c>
      <c r="AU5" s="1890" t="s">
        <v>1395</v>
      </c>
      <c r="AV5" s="1890" t="s">
        <v>1396</v>
      </c>
      <c r="AW5" s="1890" t="s">
        <v>1397</v>
      </c>
      <c r="AX5" s="1890" t="s">
        <v>1462</v>
      </c>
      <c r="AY5" s="1890" t="s">
        <v>1398</v>
      </c>
      <c r="AZ5" s="1890" t="s">
        <v>1463</v>
      </c>
      <c r="BA5" s="1890" t="s">
        <v>1464</v>
      </c>
      <c r="BB5" s="1891"/>
      <c r="BC5" s="1891"/>
      <c r="BD5" s="1891" t="s">
        <v>1399</v>
      </c>
      <c r="BE5" s="1891" t="s">
        <v>1400</v>
      </c>
      <c r="BF5" s="1891" t="s">
        <v>1401</v>
      </c>
      <c r="BG5" s="1891"/>
      <c r="BH5" s="1890" t="s">
        <v>1465</v>
      </c>
      <c r="BI5" s="1890" t="s">
        <v>1466</v>
      </c>
      <c r="BJ5" s="1890" t="s">
        <v>1467</v>
      </c>
      <c r="BK5" s="1890" t="s">
        <v>1466</v>
      </c>
      <c r="BL5" s="1892"/>
    </row>
    <row r="6" spans="1:64" s="861" customFormat="1" ht="87" customHeight="1" thickBot="1">
      <c r="A6" s="1889"/>
      <c r="B6" s="1893"/>
      <c r="C6" s="1891"/>
      <c r="D6" s="1891"/>
      <c r="E6" s="1891"/>
      <c r="F6" s="1891"/>
      <c r="G6" s="1890"/>
      <c r="H6" s="1158"/>
      <c r="I6" s="1158" t="s">
        <v>1468</v>
      </c>
      <c r="J6" s="1890"/>
      <c r="K6" s="1158"/>
      <c r="L6" s="1158" t="s">
        <v>1468</v>
      </c>
      <c r="M6" s="1890"/>
      <c r="N6" s="1890"/>
      <c r="O6" s="1890"/>
      <c r="P6" s="1158"/>
      <c r="Q6" s="1158" t="s">
        <v>1468</v>
      </c>
      <c r="R6" s="1890"/>
      <c r="S6" s="1890"/>
      <c r="T6" s="1158"/>
      <c r="U6" s="1158" t="s">
        <v>1468</v>
      </c>
      <c r="V6" s="1890"/>
      <c r="W6" s="1890"/>
      <c r="X6" s="1890"/>
      <c r="Y6" s="1890"/>
      <c r="Z6" s="1890"/>
      <c r="AA6" s="1890"/>
      <c r="AB6" s="1890"/>
      <c r="AC6" s="1890"/>
      <c r="AD6" s="1158"/>
      <c r="AE6" s="1158" t="s">
        <v>1468</v>
      </c>
      <c r="AF6" s="1890"/>
      <c r="AG6" s="1890"/>
      <c r="AH6" s="1890"/>
      <c r="AI6" s="1890"/>
      <c r="AJ6" s="1158"/>
      <c r="AK6" s="1158" t="s">
        <v>1468</v>
      </c>
      <c r="AL6" s="1891"/>
      <c r="AM6" s="1890"/>
      <c r="AN6" s="1890"/>
      <c r="AO6" s="1890"/>
      <c r="AP6" s="1890"/>
      <c r="AQ6" s="1890"/>
      <c r="AR6" s="1890"/>
      <c r="AS6" s="1890"/>
      <c r="AT6" s="1890"/>
      <c r="AU6" s="1890"/>
      <c r="AV6" s="1890"/>
      <c r="AW6" s="1890"/>
      <c r="AX6" s="1890"/>
      <c r="AY6" s="1890"/>
      <c r="AZ6" s="1890"/>
      <c r="BA6" s="1890"/>
      <c r="BB6" s="1891"/>
      <c r="BC6" s="1891"/>
      <c r="BD6" s="1891"/>
      <c r="BE6" s="1891"/>
      <c r="BF6" s="1891"/>
      <c r="BG6" s="1891"/>
      <c r="BH6" s="1890"/>
      <c r="BI6" s="1890"/>
      <c r="BJ6" s="1890"/>
      <c r="BK6" s="1890"/>
      <c r="BL6" s="1892"/>
    </row>
    <row r="7" spans="1:64" s="1121" customFormat="1" ht="132" customHeight="1" thickBot="1">
      <c r="A7" s="1159">
        <v>1</v>
      </c>
      <c r="B7" s="1125" t="s">
        <v>1613</v>
      </c>
      <c r="C7" s="1126">
        <v>7330</v>
      </c>
      <c r="D7" s="1127">
        <v>33.1</v>
      </c>
      <c r="E7" s="1126">
        <v>2783</v>
      </c>
      <c r="F7" s="1128">
        <v>2517</v>
      </c>
      <c r="G7" s="1128">
        <v>37</v>
      </c>
      <c r="H7" s="1128">
        <v>123</v>
      </c>
      <c r="I7" s="1128">
        <v>12</v>
      </c>
      <c r="J7" s="1128">
        <v>3</v>
      </c>
      <c r="K7" s="1128">
        <v>38</v>
      </c>
      <c r="L7" s="1128">
        <v>0</v>
      </c>
      <c r="M7" s="1128">
        <v>4</v>
      </c>
      <c r="N7" s="1128">
        <v>99</v>
      </c>
      <c r="O7" s="1128">
        <v>10</v>
      </c>
      <c r="P7" s="1128">
        <v>178</v>
      </c>
      <c r="Q7" s="1128">
        <v>0</v>
      </c>
      <c r="R7" s="1128">
        <v>114</v>
      </c>
      <c r="S7" s="1128">
        <v>17</v>
      </c>
      <c r="T7" s="1126">
        <v>28</v>
      </c>
      <c r="U7" s="1126">
        <v>6</v>
      </c>
      <c r="V7" s="1126">
        <v>5</v>
      </c>
      <c r="W7" s="1126">
        <v>9</v>
      </c>
      <c r="X7" s="1126">
        <v>319</v>
      </c>
      <c r="Y7" s="1126">
        <v>0</v>
      </c>
      <c r="Z7" s="1126">
        <v>47</v>
      </c>
      <c r="AA7" s="1126">
        <v>361</v>
      </c>
      <c r="AB7" s="1126">
        <v>27</v>
      </c>
      <c r="AC7" s="1126">
        <v>0</v>
      </c>
      <c r="AD7" s="1126">
        <v>80</v>
      </c>
      <c r="AE7" s="1126">
        <v>80</v>
      </c>
      <c r="AF7" s="1126">
        <v>2</v>
      </c>
      <c r="AG7" s="1126">
        <v>0</v>
      </c>
      <c r="AH7" s="1126">
        <v>8</v>
      </c>
      <c r="AI7" s="1126">
        <v>35</v>
      </c>
      <c r="AJ7" s="1126">
        <v>30</v>
      </c>
      <c r="AK7" s="1126">
        <v>25</v>
      </c>
      <c r="AL7" s="1126">
        <v>807</v>
      </c>
      <c r="AM7" s="1126">
        <v>807</v>
      </c>
      <c r="AN7" s="1126">
        <v>51</v>
      </c>
      <c r="AO7" s="1126">
        <v>151</v>
      </c>
      <c r="AP7" s="1126">
        <v>350</v>
      </c>
      <c r="AQ7" s="1126">
        <v>0</v>
      </c>
      <c r="AR7" s="1126">
        <v>57</v>
      </c>
      <c r="AS7" s="1126">
        <v>89</v>
      </c>
      <c r="AT7" s="1126">
        <v>51</v>
      </c>
      <c r="AU7" s="1126">
        <v>1</v>
      </c>
      <c r="AV7" s="1126">
        <v>10</v>
      </c>
      <c r="AW7" s="1126">
        <v>6</v>
      </c>
      <c r="AX7" s="1126">
        <v>0</v>
      </c>
      <c r="AY7" s="1126">
        <v>19</v>
      </c>
      <c r="AZ7" s="1126">
        <v>53</v>
      </c>
      <c r="BA7" s="1126">
        <v>81</v>
      </c>
      <c r="BB7" s="1128">
        <v>3742</v>
      </c>
      <c r="BC7" s="1126">
        <v>374</v>
      </c>
      <c r="BD7" s="1126">
        <v>341</v>
      </c>
      <c r="BE7" s="1126">
        <v>167</v>
      </c>
      <c r="BF7" s="1126">
        <v>27</v>
      </c>
      <c r="BG7" s="1126">
        <v>737</v>
      </c>
      <c r="BH7" s="1126">
        <v>421</v>
      </c>
      <c r="BI7" s="1129">
        <v>5052</v>
      </c>
      <c r="BJ7" s="1126">
        <v>29</v>
      </c>
      <c r="BK7" s="1126">
        <v>348</v>
      </c>
      <c r="BL7" s="1130">
        <v>16</v>
      </c>
    </row>
    <row r="8" spans="1:64" s="1121" customFormat="1" ht="132" customHeight="1" thickBot="1">
      <c r="A8" s="1159">
        <v>2</v>
      </c>
      <c r="B8" s="1125" t="s">
        <v>1614</v>
      </c>
      <c r="C8" s="1126">
        <v>3862</v>
      </c>
      <c r="D8" s="1131">
        <v>26.9</v>
      </c>
      <c r="E8" s="1126">
        <v>1722</v>
      </c>
      <c r="F8" s="1128">
        <v>1399</v>
      </c>
      <c r="G8" s="1128">
        <v>1</v>
      </c>
      <c r="H8" s="1128">
        <v>33</v>
      </c>
      <c r="I8" s="1128">
        <v>0</v>
      </c>
      <c r="J8" s="1128">
        <v>3</v>
      </c>
      <c r="K8" s="1128">
        <v>69</v>
      </c>
      <c r="L8" s="1128">
        <v>27</v>
      </c>
      <c r="M8" s="1128">
        <v>4</v>
      </c>
      <c r="N8" s="1128">
        <v>75</v>
      </c>
      <c r="O8" s="1128">
        <v>14</v>
      </c>
      <c r="P8" s="1128">
        <v>136</v>
      </c>
      <c r="Q8" s="1128">
        <v>0</v>
      </c>
      <c r="R8" s="1128">
        <v>305</v>
      </c>
      <c r="S8" s="1128">
        <v>5</v>
      </c>
      <c r="T8" s="1126">
        <v>2</v>
      </c>
      <c r="U8" s="1126">
        <v>0</v>
      </c>
      <c r="V8" s="1126">
        <v>0</v>
      </c>
      <c r="W8" s="1126">
        <v>0</v>
      </c>
      <c r="X8" s="1126">
        <v>118</v>
      </c>
      <c r="Y8" s="1126">
        <v>0</v>
      </c>
      <c r="Z8" s="1126">
        <v>2</v>
      </c>
      <c r="AA8" s="1126">
        <v>100</v>
      </c>
      <c r="AB8" s="1126">
        <v>0</v>
      </c>
      <c r="AC8" s="1126">
        <v>0</v>
      </c>
      <c r="AD8" s="1126">
        <v>70</v>
      </c>
      <c r="AE8" s="1126">
        <v>70</v>
      </c>
      <c r="AF8" s="1126">
        <v>1</v>
      </c>
      <c r="AG8" s="1126">
        <v>0</v>
      </c>
      <c r="AH8" s="1126">
        <v>0</v>
      </c>
      <c r="AI8" s="1126">
        <v>30</v>
      </c>
      <c r="AJ8" s="1126">
        <v>4</v>
      </c>
      <c r="AK8" s="1126">
        <v>0</v>
      </c>
      <c r="AL8" s="1126">
        <v>293</v>
      </c>
      <c r="AM8" s="1126">
        <v>293</v>
      </c>
      <c r="AN8" s="1126">
        <v>4</v>
      </c>
      <c r="AO8" s="1126">
        <v>9</v>
      </c>
      <c r="AP8" s="1126">
        <v>0</v>
      </c>
      <c r="AQ8" s="1126">
        <v>0</v>
      </c>
      <c r="AR8" s="1126">
        <v>0</v>
      </c>
      <c r="AS8" s="1126">
        <v>6</v>
      </c>
      <c r="AT8" s="1126">
        <v>40</v>
      </c>
      <c r="AU8" s="1126">
        <v>12</v>
      </c>
      <c r="AV8" s="1126">
        <v>3</v>
      </c>
      <c r="AW8" s="1126">
        <v>17</v>
      </c>
      <c r="AX8" s="1126">
        <v>1</v>
      </c>
      <c r="AY8" s="1126">
        <v>10</v>
      </c>
      <c r="AZ8" s="1126">
        <v>122</v>
      </c>
      <c r="BA8" s="1126">
        <v>7</v>
      </c>
      <c r="BB8" s="1132">
        <v>2400</v>
      </c>
      <c r="BC8" s="1133">
        <v>260</v>
      </c>
      <c r="BD8" s="1133">
        <v>213</v>
      </c>
      <c r="BE8" s="1133">
        <v>41</v>
      </c>
      <c r="BF8" s="1133">
        <v>6</v>
      </c>
      <c r="BG8" s="1133">
        <v>1606</v>
      </c>
      <c r="BH8" s="1133">
        <v>136</v>
      </c>
      <c r="BI8" s="1129">
        <v>1632</v>
      </c>
      <c r="BJ8" s="1133">
        <v>112</v>
      </c>
      <c r="BK8" s="1126">
        <v>1344</v>
      </c>
      <c r="BL8" s="1134">
        <v>16</v>
      </c>
    </row>
    <row r="9" spans="1:64" s="1121" customFormat="1" ht="129.94999999999999" customHeight="1" thickBot="1">
      <c r="A9" s="1159">
        <v>3</v>
      </c>
      <c r="B9" s="1125" t="s">
        <v>1615</v>
      </c>
      <c r="C9" s="1126">
        <v>3034</v>
      </c>
      <c r="D9" s="1135">
        <v>30.889839136632052</v>
      </c>
      <c r="E9" s="1126">
        <v>1245</v>
      </c>
      <c r="F9" s="1128">
        <v>832</v>
      </c>
      <c r="G9" s="1128">
        <v>7</v>
      </c>
      <c r="H9" s="1128">
        <v>41</v>
      </c>
      <c r="I9" s="1128">
        <v>0</v>
      </c>
      <c r="J9" s="1128">
        <v>2</v>
      </c>
      <c r="K9" s="1128">
        <v>23</v>
      </c>
      <c r="L9" s="1128">
        <v>10</v>
      </c>
      <c r="M9" s="1128">
        <v>1</v>
      </c>
      <c r="N9" s="1128">
        <v>45</v>
      </c>
      <c r="O9" s="1128">
        <v>10</v>
      </c>
      <c r="P9" s="1128">
        <v>61</v>
      </c>
      <c r="Q9" s="1128">
        <v>20</v>
      </c>
      <c r="R9" s="1128">
        <v>73</v>
      </c>
      <c r="S9" s="1128">
        <v>11</v>
      </c>
      <c r="T9" s="1126">
        <v>8</v>
      </c>
      <c r="U9" s="1126">
        <v>0</v>
      </c>
      <c r="V9" s="1126">
        <v>0</v>
      </c>
      <c r="W9" s="1126">
        <v>0</v>
      </c>
      <c r="X9" s="1126">
        <v>86</v>
      </c>
      <c r="Y9" s="1126">
        <v>0</v>
      </c>
      <c r="Z9" s="1126">
        <v>1</v>
      </c>
      <c r="AA9" s="1126">
        <v>2</v>
      </c>
      <c r="AB9" s="1126">
        <v>1</v>
      </c>
      <c r="AC9" s="1126">
        <v>0</v>
      </c>
      <c r="AD9" s="1126">
        <v>63</v>
      </c>
      <c r="AE9" s="1126">
        <v>63</v>
      </c>
      <c r="AF9" s="1126">
        <v>2</v>
      </c>
      <c r="AG9" s="1126">
        <v>0</v>
      </c>
      <c r="AH9" s="1126">
        <v>0</v>
      </c>
      <c r="AI9" s="1126">
        <v>14</v>
      </c>
      <c r="AJ9" s="1126">
        <v>0</v>
      </c>
      <c r="AK9" s="1126">
        <v>0</v>
      </c>
      <c r="AL9" s="1126">
        <v>319</v>
      </c>
      <c r="AM9" s="1126">
        <v>327</v>
      </c>
      <c r="AN9" s="1126">
        <v>0</v>
      </c>
      <c r="AO9" s="1126">
        <v>19</v>
      </c>
      <c r="AP9" s="1126">
        <v>0</v>
      </c>
      <c r="AQ9" s="1126">
        <v>0</v>
      </c>
      <c r="AR9" s="1126">
        <v>0</v>
      </c>
      <c r="AS9" s="1126">
        <v>0</v>
      </c>
      <c r="AT9" s="1126">
        <v>50</v>
      </c>
      <c r="AU9" s="1126">
        <v>3</v>
      </c>
      <c r="AV9" s="1126">
        <v>7</v>
      </c>
      <c r="AW9" s="1126">
        <v>13</v>
      </c>
      <c r="AX9" s="1126">
        <v>1</v>
      </c>
      <c r="AY9" s="1126">
        <v>1</v>
      </c>
      <c r="AZ9" s="1126">
        <v>103</v>
      </c>
      <c r="BA9" s="1126">
        <v>63</v>
      </c>
      <c r="BB9" s="1128">
        <v>1303</v>
      </c>
      <c r="BC9" s="1126">
        <v>247</v>
      </c>
      <c r="BD9" s="1126">
        <v>316</v>
      </c>
      <c r="BE9" s="1126">
        <v>76</v>
      </c>
      <c r="BF9" s="1126">
        <v>35</v>
      </c>
      <c r="BG9" s="1126">
        <v>311</v>
      </c>
      <c r="BH9" s="1136">
        <v>250</v>
      </c>
      <c r="BI9" s="1136">
        <v>3000</v>
      </c>
      <c r="BJ9" s="1136">
        <v>278</v>
      </c>
      <c r="BK9" s="1136">
        <v>3336</v>
      </c>
      <c r="BL9" s="1130">
        <v>7</v>
      </c>
    </row>
    <row r="10" spans="1:64" s="1121" customFormat="1" ht="129.94999999999999" customHeight="1" thickBot="1">
      <c r="A10" s="1159">
        <v>4</v>
      </c>
      <c r="B10" s="1137" t="s">
        <v>1616</v>
      </c>
      <c r="C10" s="1136">
        <v>2200</v>
      </c>
      <c r="D10" s="1138">
        <v>22.448979591836736</v>
      </c>
      <c r="E10" s="1136">
        <v>1086</v>
      </c>
      <c r="F10" s="1139">
        <v>1034</v>
      </c>
      <c r="G10" s="1139">
        <v>0</v>
      </c>
      <c r="H10" s="1139">
        <v>91</v>
      </c>
      <c r="I10" s="1139">
        <v>0</v>
      </c>
      <c r="J10" s="1139">
        <v>21</v>
      </c>
      <c r="K10" s="1139">
        <v>15</v>
      </c>
      <c r="L10" s="1139">
        <v>0</v>
      </c>
      <c r="M10" s="1139">
        <v>0</v>
      </c>
      <c r="N10" s="1139">
        <v>63</v>
      </c>
      <c r="O10" s="1139">
        <v>9</v>
      </c>
      <c r="P10" s="1139">
        <v>73</v>
      </c>
      <c r="Q10" s="1139">
        <v>0</v>
      </c>
      <c r="R10" s="1139">
        <v>32</v>
      </c>
      <c r="S10" s="1139">
        <v>7</v>
      </c>
      <c r="T10" s="1136">
        <v>10</v>
      </c>
      <c r="U10" s="1136">
        <v>0</v>
      </c>
      <c r="V10" s="1136">
        <v>0</v>
      </c>
      <c r="W10" s="1136">
        <v>22</v>
      </c>
      <c r="X10" s="1136">
        <v>41</v>
      </c>
      <c r="Y10" s="1136">
        <v>0</v>
      </c>
      <c r="Z10" s="1136">
        <v>0</v>
      </c>
      <c r="AA10" s="1136">
        <v>1</v>
      </c>
      <c r="AB10" s="1136">
        <v>0</v>
      </c>
      <c r="AC10" s="1136">
        <v>0</v>
      </c>
      <c r="AD10" s="1136">
        <v>25</v>
      </c>
      <c r="AE10" s="1136">
        <v>25</v>
      </c>
      <c r="AF10" s="1136">
        <v>0</v>
      </c>
      <c r="AG10" s="1136">
        <v>0</v>
      </c>
      <c r="AH10" s="1136">
        <v>2</v>
      </c>
      <c r="AI10" s="1136">
        <v>13</v>
      </c>
      <c r="AJ10" s="1136">
        <v>5</v>
      </c>
      <c r="AK10" s="1136">
        <v>0</v>
      </c>
      <c r="AL10" s="1136">
        <v>259</v>
      </c>
      <c r="AM10" s="1136">
        <v>259</v>
      </c>
      <c r="AN10" s="1136">
        <v>30</v>
      </c>
      <c r="AO10" s="1136">
        <v>27</v>
      </c>
      <c r="AP10" s="1136">
        <v>67</v>
      </c>
      <c r="AQ10" s="1136">
        <v>0</v>
      </c>
      <c r="AR10" s="1136">
        <v>0</v>
      </c>
      <c r="AS10" s="1136">
        <v>0</v>
      </c>
      <c r="AT10" s="1136">
        <v>106</v>
      </c>
      <c r="AU10" s="1136">
        <v>2</v>
      </c>
      <c r="AV10" s="1136">
        <v>26</v>
      </c>
      <c r="AW10" s="1136">
        <v>19</v>
      </c>
      <c r="AX10" s="1136">
        <v>3</v>
      </c>
      <c r="AY10" s="1136">
        <v>5</v>
      </c>
      <c r="AZ10" s="1136">
        <v>35</v>
      </c>
      <c r="BA10" s="1136">
        <v>37</v>
      </c>
      <c r="BB10" s="1139">
        <v>950</v>
      </c>
      <c r="BC10" s="1136">
        <v>159</v>
      </c>
      <c r="BD10" s="1136">
        <v>150</v>
      </c>
      <c r="BE10" s="1136">
        <v>35</v>
      </c>
      <c r="BF10" s="1136">
        <v>29</v>
      </c>
      <c r="BG10" s="1136">
        <v>2265</v>
      </c>
      <c r="BH10" s="1136">
        <v>443</v>
      </c>
      <c r="BI10" s="1136">
        <v>5316</v>
      </c>
      <c r="BJ10" s="1136">
        <v>200</v>
      </c>
      <c r="BK10" s="1136">
        <v>2400</v>
      </c>
      <c r="BL10" s="1140">
        <v>4</v>
      </c>
    </row>
    <row r="11" spans="1:64" s="1121" customFormat="1" ht="129.94999999999999" customHeight="1" thickBot="1">
      <c r="A11" s="1159">
        <v>5</v>
      </c>
      <c r="B11" s="1137" t="s">
        <v>1617</v>
      </c>
      <c r="C11" s="1126">
        <v>2344</v>
      </c>
      <c r="D11" s="1135">
        <v>24.663299663299661</v>
      </c>
      <c r="E11" s="1126">
        <v>1088</v>
      </c>
      <c r="F11" s="1128">
        <v>695</v>
      </c>
      <c r="G11" s="1128">
        <v>1</v>
      </c>
      <c r="H11" s="1128">
        <v>32</v>
      </c>
      <c r="I11" s="1128">
        <v>17</v>
      </c>
      <c r="J11" s="1128">
        <v>18</v>
      </c>
      <c r="K11" s="1128">
        <v>15</v>
      </c>
      <c r="L11" s="1128">
        <v>0</v>
      </c>
      <c r="M11" s="1128">
        <v>0</v>
      </c>
      <c r="N11" s="1128">
        <v>46</v>
      </c>
      <c r="O11" s="1128">
        <v>2</v>
      </c>
      <c r="P11" s="1128">
        <v>76</v>
      </c>
      <c r="Q11" s="1128">
        <v>24</v>
      </c>
      <c r="R11" s="1128">
        <v>91</v>
      </c>
      <c r="S11" s="1128">
        <v>3</v>
      </c>
      <c r="T11" s="1126">
        <v>7</v>
      </c>
      <c r="U11" s="1126">
        <v>0</v>
      </c>
      <c r="V11" s="1126">
        <v>13</v>
      </c>
      <c r="W11" s="1126">
        <v>0</v>
      </c>
      <c r="X11" s="1126">
        <v>104</v>
      </c>
      <c r="Y11" s="1126">
        <v>0</v>
      </c>
      <c r="Z11" s="1126">
        <v>0</v>
      </c>
      <c r="AA11" s="1126">
        <v>98</v>
      </c>
      <c r="AB11" s="1126">
        <v>0</v>
      </c>
      <c r="AC11" s="1126">
        <v>0</v>
      </c>
      <c r="AD11" s="1126">
        <v>28</v>
      </c>
      <c r="AE11" s="1126">
        <v>28</v>
      </c>
      <c r="AF11" s="1126">
        <v>0</v>
      </c>
      <c r="AG11" s="1126">
        <v>0</v>
      </c>
      <c r="AH11" s="1126">
        <v>2</v>
      </c>
      <c r="AI11" s="1126">
        <v>7</v>
      </c>
      <c r="AJ11" s="1126">
        <v>0</v>
      </c>
      <c r="AK11" s="1126">
        <v>0</v>
      </c>
      <c r="AL11" s="1126">
        <v>247</v>
      </c>
      <c r="AM11" s="1126">
        <v>264</v>
      </c>
      <c r="AN11" s="1126">
        <v>0</v>
      </c>
      <c r="AO11" s="1126">
        <v>12</v>
      </c>
      <c r="AP11" s="1126">
        <v>0</v>
      </c>
      <c r="AQ11" s="1126">
        <v>0</v>
      </c>
      <c r="AR11" s="1126">
        <v>0</v>
      </c>
      <c r="AS11" s="1126">
        <v>0</v>
      </c>
      <c r="AT11" s="1126">
        <v>58</v>
      </c>
      <c r="AU11" s="1126">
        <v>2</v>
      </c>
      <c r="AV11" s="1126">
        <v>6</v>
      </c>
      <c r="AW11" s="1126">
        <v>14</v>
      </c>
      <c r="AX11" s="1126">
        <v>0</v>
      </c>
      <c r="AY11" s="1126">
        <v>1</v>
      </c>
      <c r="AZ11" s="1126">
        <v>102</v>
      </c>
      <c r="BA11" s="1126">
        <v>28</v>
      </c>
      <c r="BB11" s="1128">
        <v>1283</v>
      </c>
      <c r="BC11" s="1126">
        <v>84</v>
      </c>
      <c r="BD11" s="1126">
        <v>84</v>
      </c>
      <c r="BE11" s="1126">
        <v>44</v>
      </c>
      <c r="BF11" s="1126">
        <v>11</v>
      </c>
      <c r="BG11" s="1126">
        <v>833</v>
      </c>
      <c r="BH11" s="1126">
        <v>57</v>
      </c>
      <c r="BI11" s="1136">
        <v>684</v>
      </c>
      <c r="BJ11" s="1126">
        <v>28</v>
      </c>
      <c r="BK11" s="1136">
        <v>336</v>
      </c>
      <c r="BL11" s="1130">
        <v>9</v>
      </c>
    </row>
    <row r="12" spans="1:64" s="1121" customFormat="1" ht="129.94999999999999" customHeight="1" thickBot="1">
      <c r="A12" s="1159">
        <v>6</v>
      </c>
      <c r="B12" s="1137" t="s">
        <v>1618</v>
      </c>
      <c r="C12" s="1136">
        <v>961</v>
      </c>
      <c r="D12" s="1138">
        <v>12.298438699769644</v>
      </c>
      <c r="E12" s="1136">
        <v>565</v>
      </c>
      <c r="F12" s="1139">
        <v>494</v>
      </c>
      <c r="G12" s="1139">
        <v>1</v>
      </c>
      <c r="H12" s="1139">
        <v>14</v>
      </c>
      <c r="I12" s="1139">
        <v>0</v>
      </c>
      <c r="J12" s="1139">
        <v>3</v>
      </c>
      <c r="K12" s="1139">
        <v>19</v>
      </c>
      <c r="L12" s="1139">
        <v>0</v>
      </c>
      <c r="M12" s="1139">
        <v>2</v>
      </c>
      <c r="N12" s="1139">
        <v>15</v>
      </c>
      <c r="O12" s="1139">
        <v>7</v>
      </c>
      <c r="P12" s="1139">
        <v>57</v>
      </c>
      <c r="Q12" s="1139">
        <v>0</v>
      </c>
      <c r="R12" s="1139">
        <v>31</v>
      </c>
      <c r="S12" s="1139">
        <v>1</v>
      </c>
      <c r="T12" s="1136">
        <v>0</v>
      </c>
      <c r="U12" s="1136">
        <v>0</v>
      </c>
      <c r="V12" s="1136">
        <v>0</v>
      </c>
      <c r="W12" s="1136">
        <v>0</v>
      </c>
      <c r="X12" s="1136">
        <v>105</v>
      </c>
      <c r="Y12" s="1136">
        <v>0</v>
      </c>
      <c r="Z12" s="1136">
        <v>2</v>
      </c>
      <c r="AA12" s="1136">
        <v>27</v>
      </c>
      <c r="AB12" s="1136">
        <v>0</v>
      </c>
      <c r="AC12" s="1136">
        <v>0</v>
      </c>
      <c r="AD12" s="1136">
        <v>0</v>
      </c>
      <c r="AE12" s="1136">
        <v>0</v>
      </c>
      <c r="AF12" s="1136">
        <v>0</v>
      </c>
      <c r="AG12" s="1136">
        <v>0</v>
      </c>
      <c r="AH12" s="1136">
        <v>0</v>
      </c>
      <c r="AI12" s="1136">
        <v>2</v>
      </c>
      <c r="AJ12" s="1136">
        <v>0</v>
      </c>
      <c r="AK12" s="1136">
        <v>0</v>
      </c>
      <c r="AL12" s="1136">
        <v>0</v>
      </c>
      <c r="AM12" s="1136">
        <v>0</v>
      </c>
      <c r="AN12" s="1136">
        <v>0</v>
      </c>
      <c r="AO12" s="1136">
        <v>0</v>
      </c>
      <c r="AP12" s="1136">
        <v>0</v>
      </c>
      <c r="AQ12" s="1136">
        <v>0</v>
      </c>
      <c r="AR12" s="1136">
        <v>0</v>
      </c>
      <c r="AS12" s="1136">
        <v>0</v>
      </c>
      <c r="AT12" s="1136">
        <v>0</v>
      </c>
      <c r="AU12" s="1136">
        <v>0</v>
      </c>
      <c r="AV12" s="1136">
        <v>0</v>
      </c>
      <c r="AW12" s="1136">
        <v>0</v>
      </c>
      <c r="AX12" s="1136">
        <v>0</v>
      </c>
      <c r="AY12" s="1136">
        <v>0</v>
      </c>
      <c r="AZ12" s="1136">
        <v>0</v>
      </c>
      <c r="BA12" s="1136">
        <v>0</v>
      </c>
      <c r="BB12" s="1139">
        <v>634</v>
      </c>
      <c r="BC12" s="1136">
        <v>223</v>
      </c>
      <c r="BD12" s="1136">
        <v>178</v>
      </c>
      <c r="BE12" s="1136">
        <v>151</v>
      </c>
      <c r="BF12" s="1136">
        <v>27</v>
      </c>
      <c r="BG12" s="1136">
        <v>809</v>
      </c>
      <c r="BH12" s="1136">
        <v>75</v>
      </c>
      <c r="BI12" s="1136">
        <v>900</v>
      </c>
      <c r="BJ12" s="1136">
        <v>39</v>
      </c>
      <c r="BK12" s="1136">
        <v>468</v>
      </c>
      <c r="BL12" s="1140">
        <v>4</v>
      </c>
    </row>
    <row r="13" spans="1:64" s="1121" customFormat="1" ht="129.94999999999999" customHeight="1" thickBot="1">
      <c r="A13" s="1159">
        <v>7</v>
      </c>
      <c r="B13" s="1137" t="s">
        <v>1619</v>
      </c>
      <c r="C13" s="1136">
        <v>1182</v>
      </c>
      <c r="D13" s="1138">
        <v>16.626811084540723</v>
      </c>
      <c r="E13" s="1136">
        <v>707</v>
      </c>
      <c r="F13" s="1139">
        <v>584</v>
      </c>
      <c r="G13" s="1139">
        <v>3</v>
      </c>
      <c r="H13" s="1139">
        <v>25</v>
      </c>
      <c r="I13" s="1139">
        <v>0</v>
      </c>
      <c r="J13" s="1139">
        <v>7</v>
      </c>
      <c r="K13" s="1139">
        <v>22</v>
      </c>
      <c r="L13" s="1139">
        <v>0</v>
      </c>
      <c r="M13" s="1139">
        <v>0</v>
      </c>
      <c r="N13" s="1139">
        <v>34</v>
      </c>
      <c r="O13" s="1139">
        <v>2</v>
      </c>
      <c r="P13" s="1139">
        <v>71</v>
      </c>
      <c r="Q13" s="1139">
        <v>29</v>
      </c>
      <c r="R13" s="1139">
        <v>59</v>
      </c>
      <c r="S13" s="1139">
        <v>1</v>
      </c>
      <c r="T13" s="1136">
        <v>2</v>
      </c>
      <c r="U13" s="1136">
        <v>0</v>
      </c>
      <c r="V13" s="1136">
        <v>2</v>
      </c>
      <c r="W13" s="1136">
        <v>0</v>
      </c>
      <c r="X13" s="1136">
        <v>47</v>
      </c>
      <c r="Y13" s="1136">
        <v>0</v>
      </c>
      <c r="Z13" s="1136">
        <v>2</v>
      </c>
      <c r="AA13" s="1136">
        <v>7</v>
      </c>
      <c r="AB13" s="1136">
        <v>0</v>
      </c>
      <c r="AC13" s="1136">
        <v>0</v>
      </c>
      <c r="AD13" s="1136">
        <v>56</v>
      </c>
      <c r="AE13" s="1136">
        <v>56</v>
      </c>
      <c r="AF13" s="1136">
        <v>2</v>
      </c>
      <c r="AG13" s="1136">
        <v>0</v>
      </c>
      <c r="AH13" s="1136">
        <v>0</v>
      </c>
      <c r="AI13" s="1136">
        <v>4</v>
      </c>
      <c r="AJ13" s="1136">
        <v>0</v>
      </c>
      <c r="AK13" s="1136">
        <v>0</v>
      </c>
      <c r="AL13" s="1136">
        <v>0</v>
      </c>
      <c r="AM13" s="1136">
        <v>0</v>
      </c>
      <c r="AN13" s="1136">
        <v>0</v>
      </c>
      <c r="AO13" s="1136">
        <v>0</v>
      </c>
      <c r="AP13" s="1136">
        <v>0</v>
      </c>
      <c r="AQ13" s="1136">
        <v>0</v>
      </c>
      <c r="AR13" s="1136">
        <v>0</v>
      </c>
      <c r="AS13" s="1136">
        <v>0</v>
      </c>
      <c r="AT13" s="1136">
        <v>0</v>
      </c>
      <c r="AU13" s="1136">
        <v>0</v>
      </c>
      <c r="AV13" s="1136">
        <v>0</v>
      </c>
      <c r="AW13" s="1136">
        <v>0</v>
      </c>
      <c r="AX13" s="1136">
        <v>0</v>
      </c>
      <c r="AY13" s="1136">
        <v>0</v>
      </c>
      <c r="AZ13" s="1136">
        <v>0</v>
      </c>
      <c r="BA13" s="1136">
        <v>0</v>
      </c>
      <c r="BB13" s="1139">
        <v>550</v>
      </c>
      <c r="BC13" s="1136">
        <v>142</v>
      </c>
      <c r="BD13" s="1136">
        <v>142</v>
      </c>
      <c r="BE13" s="1136">
        <v>0</v>
      </c>
      <c r="BF13" s="1136">
        <v>0</v>
      </c>
      <c r="BG13" s="1136">
        <v>1319</v>
      </c>
      <c r="BH13" s="1136">
        <v>115</v>
      </c>
      <c r="BI13" s="1136">
        <v>1380</v>
      </c>
      <c r="BJ13" s="1136">
        <v>165</v>
      </c>
      <c r="BK13" s="1136">
        <v>1980</v>
      </c>
      <c r="BL13" s="1140">
        <v>5</v>
      </c>
    </row>
    <row r="14" spans="1:64" s="1121" customFormat="1" ht="129.94999999999999" customHeight="1" thickBot="1">
      <c r="A14" s="1159">
        <v>8</v>
      </c>
      <c r="B14" s="1137" t="s">
        <v>1620</v>
      </c>
      <c r="C14" s="1136">
        <v>962</v>
      </c>
      <c r="D14" s="1141">
        <v>29.374045801526716</v>
      </c>
      <c r="E14" s="1136">
        <v>225</v>
      </c>
      <c r="F14" s="1139">
        <v>110</v>
      </c>
      <c r="G14" s="1139">
        <v>109</v>
      </c>
      <c r="H14" s="1139">
        <v>0</v>
      </c>
      <c r="I14" s="1139">
        <v>0</v>
      </c>
      <c r="J14" s="1142"/>
      <c r="K14" s="1142"/>
      <c r="L14" s="1142"/>
      <c r="M14" s="1142"/>
      <c r="N14" s="1142"/>
      <c r="O14" s="1142"/>
      <c r="P14" s="1142"/>
      <c r="Q14" s="1142"/>
      <c r="R14" s="1142"/>
      <c r="S14" s="1142"/>
      <c r="T14" s="1143"/>
      <c r="U14" s="1143"/>
      <c r="V14" s="1143"/>
      <c r="W14" s="1143"/>
      <c r="X14" s="1143"/>
      <c r="Y14" s="1143"/>
      <c r="Z14" s="1143"/>
      <c r="AA14" s="1143"/>
      <c r="AB14" s="1143"/>
      <c r="AC14" s="1143"/>
      <c r="AD14" s="1143"/>
      <c r="AE14" s="1143"/>
      <c r="AF14" s="1143"/>
      <c r="AG14" s="1143"/>
      <c r="AH14" s="1143"/>
      <c r="AI14" s="1143"/>
      <c r="AJ14" s="1143"/>
      <c r="AK14" s="1143"/>
      <c r="AL14" s="1136">
        <v>131</v>
      </c>
      <c r="AM14" s="1136">
        <v>85</v>
      </c>
      <c r="AN14" s="1136">
        <v>0</v>
      </c>
      <c r="AO14" s="1136">
        <v>0</v>
      </c>
      <c r="AP14" s="1136">
        <v>0</v>
      </c>
      <c r="AQ14" s="1136">
        <v>0</v>
      </c>
      <c r="AR14" s="1136">
        <v>0</v>
      </c>
      <c r="AS14" s="1136">
        <v>0</v>
      </c>
      <c r="AT14" s="1136">
        <v>85</v>
      </c>
      <c r="AU14" s="1143"/>
      <c r="AV14" s="1143"/>
      <c r="AW14" s="1143"/>
      <c r="AX14" s="1143"/>
      <c r="AY14" s="1143"/>
      <c r="AZ14" s="1143"/>
      <c r="BA14" s="1143"/>
      <c r="BB14" s="1144">
        <v>548</v>
      </c>
      <c r="BC14" s="1145">
        <v>159</v>
      </c>
      <c r="BD14" s="1145">
        <v>157</v>
      </c>
      <c r="BE14" s="1145">
        <v>103</v>
      </c>
      <c r="BF14" s="1145">
        <v>78</v>
      </c>
      <c r="BG14" s="1145">
        <v>1174</v>
      </c>
      <c r="BH14" s="1145">
        <v>26</v>
      </c>
      <c r="BI14" s="1136">
        <v>312</v>
      </c>
      <c r="BJ14" s="1145">
        <v>10</v>
      </c>
      <c r="BK14" s="1136">
        <v>120</v>
      </c>
      <c r="BL14" s="1146">
        <v>3</v>
      </c>
    </row>
    <row r="15" spans="1:64" s="1121" customFormat="1" ht="132" customHeight="1" thickBot="1">
      <c r="A15" s="1159">
        <v>9</v>
      </c>
      <c r="B15" s="1125" t="s">
        <v>1621</v>
      </c>
      <c r="C15" s="1126">
        <v>6825</v>
      </c>
      <c r="D15" s="1147">
        <v>31.4</v>
      </c>
      <c r="E15" s="1126">
        <v>2703</v>
      </c>
      <c r="F15" s="1148">
        <v>3033</v>
      </c>
      <c r="G15" s="1128">
        <v>61</v>
      </c>
      <c r="H15" s="1128">
        <v>197</v>
      </c>
      <c r="I15" s="1128">
        <v>37</v>
      </c>
      <c r="J15" s="1128">
        <v>3</v>
      </c>
      <c r="K15" s="1128">
        <v>56</v>
      </c>
      <c r="L15" s="1128">
        <v>29</v>
      </c>
      <c r="M15" s="1128">
        <v>0</v>
      </c>
      <c r="N15" s="1128">
        <v>0</v>
      </c>
      <c r="O15" s="1128">
        <v>5</v>
      </c>
      <c r="P15" s="1128">
        <v>173</v>
      </c>
      <c r="Q15" s="1128">
        <v>72</v>
      </c>
      <c r="R15" s="1128">
        <v>1</v>
      </c>
      <c r="S15" s="1128">
        <v>25</v>
      </c>
      <c r="T15" s="1126">
        <v>18</v>
      </c>
      <c r="U15" s="1126">
        <v>0</v>
      </c>
      <c r="V15" s="1126">
        <v>0</v>
      </c>
      <c r="W15" s="1126">
        <v>0</v>
      </c>
      <c r="X15" s="1126">
        <v>254</v>
      </c>
      <c r="Y15" s="1126">
        <v>0</v>
      </c>
      <c r="Z15" s="1126">
        <v>15</v>
      </c>
      <c r="AA15" s="1126">
        <v>251</v>
      </c>
      <c r="AB15" s="1126">
        <v>1</v>
      </c>
      <c r="AC15" s="1126">
        <v>0</v>
      </c>
      <c r="AD15" s="1126">
        <v>103</v>
      </c>
      <c r="AE15" s="1126">
        <v>103</v>
      </c>
      <c r="AF15" s="1126">
        <v>1</v>
      </c>
      <c r="AG15" s="1126">
        <v>4</v>
      </c>
      <c r="AH15" s="1126">
        <v>2</v>
      </c>
      <c r="AI15" s="1126">
        <v>42</v>
      </c>
      <c r="AJ15" s="1126">
        <v>26</v>
      </c>
      <c r="AK15" s="1126">
        <v>2</v>
      </c>
      <c r="AL15" s="1126">
        <v>914</v>
      </c>
      <c r="AM15" s="1126">
        <v>914</v>
      </c>
      <c r="AN15" s="1126">
        <v>0</v>
      </c>
      <c r="AO15" s="1126">
        <v>28</v>
      </c>
      <c r="AP15" s="1126">
        <v>195</v>
      </c>
      <c r="AQ15" s="1126">
        <v>0</v>
      </c>
      <c r="AR15" s="1126">
        <v>18</v>
      </c>
      <c r="AS15" s="1126">
        <v>0</v>
      </c>
      <c r="AT15" s="1126">
        <v>103</v>
      </c>
      <c r="AU15" s="1126">
        <v>9</v>
      </c>
      <c r="AV15" s="1126">
        <v>12</v>
      </c>
      <c r="AW15" s="1126">
        <v>12</v>
      </c>
      <c r="AX15" s="1126">
        <v>9</v>
      </c>
      <c r="AY15" s="1126">
        <v>11</v>
      </c>
      <c r="AZ15" s="1126">
        <v>219</v>
      </c>
      <c r="BA15" s="1126">
        <v>77</v>
      </c>
      <c r="BB15" s="1128">
        <v>4757</v>
      </c>
      <c r="BC15" s="1126">
        <v>360</v>
      </c>
      <c r="BD15" s="1126">
        <v>338</v>
      </c>
      <c r="BE15" s="1126">
        <v>55</v>
      </c>
      <c r="BF15" s="1126">
        <v>14</v>
      </c>
      <c r="BG15" s="1126">
        <v>4980</v>
      </c>
      <c r="BH15" s="1126">
        <v>202</v>
      </c>
      <c r="BI15" s="1129">
        <v>2424</v>
      </c>
      <c r="BJ15" s="1126">
        <v>83</v>
      </c>
      <c r="BK15" s="1126">
        <v>996</v>
      </c>
      <c r="BL15" s="1130">
        <v>34</v>
      </c>
    </row>
    <row r="16" spans="1:64" s="1121" customFormat="1" ht="129.94999999999999" customHeight="1" thickBot="1">
      <c r="A16" s="1159">
        <v>10</v>
      </c>
      <c r="B16" s="1125" t="s">
        <v>1622</v>
      </c>
      <c r="C16" s="1126">
        <v>1520</v>
      </c>
      <c r="D16" s="1135">
        <v>9.4129303938568256</v>
      </c>
      <c r="E16" s="1126">
        <v>751</v>
      </c>
      <c r="F16" s="1148">
        <v>681</v>
      </c>
      <c r="G16" s="1128">
        <v>2</v>
      </c>
      <c r="H16" s="1128">
        <v>45</v>
      </c>
      <c r="I16" s="1128">
        <v>0</v>
      </c>
      <c r="J16" s="1128">
        <v>10</v>
      </c>
      <c r="K16" s="1128">
        <v>15</v>
      </c>
      <c r="L16" s="1128">
        <v>0</v>
      </c>
      <c r="M16" s="1128">
        <v>0</v>
      </c>
      <c r="N16" s="1128">
        <v>39</v>
      </c>
      <c r="O16" s="1128">
        <v>10</v>
      </c>
      <c r="P16" s="1128">
        <v>59</v>
      </c>
      <c r="Q16" s="1128">
        <v>0</v>
      </c>
      <c r="R16" s="1128">
        <v>182</v>
      </c>
      <c r="S16" s="1128">
        <v>0</v>
      </c>
      <c r="T16" s="1126">
        <v>2</v>
      </c>
      <c r="U16" s="1126">
        <v>0</v>
      </c>
      <c r="V16" s="1126">
        <v>0</v>
      </c>
      <c r="W16" s="1126">
        <v>5</v>
      </c>
      <c r="X16" s="1126">
        <v>93</v>
      </c>
      <c r="Y16" s="1126">
        <v>0</v>
      </c>
      <c r="Z16" s="1126">
        <v>3</v>
      </c>
      <c r="AA16" s="1126">
        <v>14</v>
      </c>
      <c r="AB16" s="1126">
        <v>1</v>
      </c>
      <c r="AC16" s="1126">
        <v>0</v>
      </c>
      <c r="AD16" s="1126">
        <v>0</v>
      </c>
      <c r="AE16" s="1126">
        <v>0</v>
      </c>
      <c r="AF16" s="1126">
        <v>1</v>
      </c>
      <c r="AG16" s="1126">
        <v>1</v>
      </c>
      <c r="AH16" s="1126">
        <v>0</v>
      </c>
      <c r="AI16" s="1126">
        <v>2</v>
      </c>
      <c r="AJ16" s="1126">
        <v>0</v>
      </c>
      <c r="AK16" s="1126">
        <v>0</v>
      </c>
      <c r="AL16" s="1126">
        <v>188</v>
      </c>
      <c r="AM16" s="1126">
        <v>192</v>
      </c>
      <c r="AN16" s="1126">
        <v>12</v>
      </c>
      <c r="AO16" s="1126">
        <v>16</v>
      </c>
      <c r="AP16" s="1126">
        <v>15</v>
      </c>
      <c r="AQ16" s="1126">
        <v>0</v>
      </c>
      <c r="AR16" s="1126">
        <v>0</v>
      </c>
      <c r="AS16" s="1126">
        <v>0</v>
      </c>
      <c r="AT16" s="1126">
        <v>60</v>
      </c>
      <c r="AU16" s="1126">
        <v>1</v>
      </c>
      <c r="AV16" s="1126">
        <v>1</v>
      </c>
      <c r="AW16" s="1126">
        <v>1</v>
      </c>
      <c r="AX16" s="1126">
        <v>0</v>
      </c>
      <c r="AY16" s="1126">
        <v>1</v>
      </c>
      <c r="AZ16" s="1126">
        <v>79</v>
      </c>
      <c r="BA16" s="1126">
        <v>14</v>
      </c>
      <c r="BB16" s="1128">
        <v>2696</v>
      </c>
      <c r="BC16" s="1126">
        <v>101</v>
      </c>
      <c r="BD16" s="1126">
        <v>79</v>
      </c>
      <c r="BE16" s="1126">
        <v>73</v>
      </c>
      <c r="BF16" s="1126">
        <v>36</v>
      </c>
      <c r="BG16" s="1126">
        <v>346</v>
      </c>
      <c r="BH16" s="1126">
        <v>590</v>
      </c>
      <c r="BI16" s="1136">
        <v>7080</v>
      </c>
      <c r="BJ16" s="1126">
        <v>409</v>
      </c>
      <c r="BK16" s="1136">
        <v>4908</v>
      </c>
      <c r="BL16" s="1130">
        <v>10.1</v>
      </c>
    </row>
    <row r="17" spans="1:64" s="1121" customFormat="1" ht="129.94999999999999" customHeight="1" thickBot="1">
      <c r="A17" s="1159">
        <v>11</v>
      </c>
      <c r="B17" s="1137" t="s">
        <v>1623</v>
      </c>
      <c r="C17" s="1136">
        <v>607</v>
      </c>
      <c r="D17" s="1138">
        <v>10.907457322551663</v>
      </c>
      <c r="E17" s="1136">
        <v>298</v>
      </c>
      <c r="F17" s="1149">
        <v>244</v>
      </c>
      <c r="G17" s="1139">
        <v>8</v>
      </c>
      <c r="H17" s="1139">
        <v>6</v>
      </c>
      <c r="I17" s="1139">
        <v>0</v>
      </c>
      <c r="J17" s="1139">
        <v>1</v>
      </c>
      <c r="K17" s="1139">
        <v>14</v>
      </c>
      <c r="L17" s="1139">
        <v>0</v>
      </c>
      <c r="M17" s="1139">
        <v>2</v>
      </c>
      <c r="N17" s="1139">
        <v>19</v>
      </c>
      <c r="O17" s="1139">
        <v>1</v>
      </c>
      <c r="P17" s="1139">
        <v>57</v>
      </c>
      <c r="Q17" s="1139">
        <v>0</v>
      </c>
      <c r="R17" s="1139">
        <v>35</v>
      </c>
      <c r="S17" s="1139">
        <v>0</v>
      </c>
      <c r="T17" s="1136">
        <v>0</v>
      </c>
      <c r="U17" s="1136">
        <v>0</v>
      </c>
      <c r="V17" s="1136">
        <v>0</v>
      </c>
      <c r="W17" s="1136">
        <v>0</v>
      </c>
      <c r="X17" s="1136">
        <v>11</v>
      </c>
      <c r="Y17" s="1136">
        <v>0</v>
      </c>
      <c r="Z17" s="1136">
        <v>0</v>
      </c>
      <c r="AA17" s="1136">
        <v>4</v>
      </c>
      <c r="AB17" s="1136">
        <v>0</v>
      </c>
      <c r="AC17" s="1136">
        <v>0</v>
      </c>
      <c r="AD17" s="1136">
        <v>0</v>
      </c>
      <c r="AE17" s="1136">
        <v>0</v>
      </c>
      <c r="AF17" s="1136">
        <v>0</v>
      </c>
      <c r="AG17" s="1136">
        <v>0</v>
      </c>
      <c r="AH17" s="1136">
        <v>0</v>
      </c>
      <c r="AI17" s="1136">
        <v>3</v>
      </c>
      <c r="AJ17" s="1136">
        <v>0</v>
      </c>
      <c r="AK17" s="1136">
        <v>0</v>
      </c>
      <c r="AL17" s="1136">
        <v>0</v>
      </c>
      <c r="AM17" s="1136">
        <v>0</v>
      </c>
      <c r="AN17" s="1136">
        <v>0</v>
      </c>
      <c r="AO17" s="1136">
        <v>0</v>
      </c>
      <c r="AP17" s="1136">
        <v>0</v>
      </c>
      <c r="AQ17" s="1136">
        <v>0</v>
      </c>
      <c r="AR17" s="1136">
        <v>0</v>
      </c>
      <c r="AS17" s="1136">
        <v>0</v>
      </c>
      <c r="AT17" s="1136">
        <v>0</v>
      </c>
      <c r="AU17" s="1136">
        <v>0</v>
      </c>
      <c r="AV17" s="1136">
        <v>0</v>
      </c>
      <c r="AW17" s="1136">
        <v>0</v>
      </c>
      <c r="AX17" s="1136">
        <v>0</v>
      </c>
      <c r="AY17" s="1136">
        <v>0</v>
      </c>
      <c r="AZ17" s="1136">
        <v>0</v>
      </c>
      <c r="BA17" s="1136">
        <v>0</v>
      </c>
      <c r="BB17" s="1139">
        <v>402</v>
      </c>
      <c r="BC17" s="1136">
        <v>117</v>
      </c>
      <c r="BD17" s="1136">
        <v>95</v>
      </c>
      <c r="BE17" s="1136">
        <v>29</v>
      </c>
      <c r="BF17" s="1136">
        <v>10</v>
      </c>
      <c r="BG17" s="1136">
        <v>1023</v>
      </c>
      <c r="BH17" s="1136">
        <v>132</v>
      </c>
      <c r="BI17" s="1136">
        <v>1584</v>
      </c>
      <c r="BJ17" s="1136">
        <v>93</v>
      </c>
      <c r="BK17" s="1136">
        <v>1116</v>
      </c>
      <c r="BL17" s="1140">
        <v>4</v>
      </c>
    </row>
    <row r="18" spans="1:64" s="1121" customFormat="1" ht="129.94999999999999" customHeight="1" thickBot="1">
      <c r="A18" s="1159">
        <v>12</v>
      </c>
      <c r="B18" s="1125" t="s">
        <v>1624</v>
      </c>
      <c r="C18" s="1126">
        <v>1292</v>
      </c>
      <c r="D18" s="1135">
        <v>19.481302774427022</v>
      </c>
      <c r="E18" s="1126">
        <v>538</v>
      </c>
      <c r="F18" s="1148">
        <v>354</v>
      </c>
      <c r="G18" s="1128">
        <v>8</v>
      </c>
      <c r="H18" s="1128">
        <v>36</v>
      </c>
      <c r="I18" s="1128">
        <v>0</v>
      </c>
      <c r="J18" s="1128">
        <v>8</v>
      </c>
      <c r="K18" s="1128">
        <v>13</v>
      </c>
      <c r="L18" s="1128">
        <v>0</v>
      </c>
      <c r="M18" s="1128">
        <v>1</v>
      </c>
      <c r="N18" s="1128">
        <v>65</v>
      </c>
      <c r="O18" s="1128">
        <v>5</v>
      </c>
      <c r="P18" s="1128">
        <v>39</v>
      </c>
      <c r="Q18" s="1128">
        <v>0</v>
      </c>
      <c r="R18" s="1128">
        <v>35</v>
      </c>
      <c r="S18" s="1128">
        <v>4</v>
      </c>
      <c r="T18" s="1126">
        <v>0</v>
      </c>
      <c r="U18" s="1126">
        <v>0</v>
      </c>
      <c r="V18" s="1126">
        <v>0</v>
      </c>
      <c r="W18" s="1126">
        <v>11</v>
      </c>
      <c r="X18" s="1126">
        <v>46</v>
      </c>
      <c r="Y18" s="1126">
        <v>0</v>
      </c>
      <c r="Z18" s="1126">
        <v>0</v>
      </c>
      <c r="AA18" s="1126">
        <v>22</v>
      </c>
      <c r="AB18" s="1126">
        <v>0</v>
      </c>
      <c r="AC18" s="1126">
        <v>0</v>
      </c>
      <c r="AD18" s="1126">
        <v>0</v>
      </c>
      <c r="AE18" s="1126">
        <v>0</v>
      </c>
      <c r="AF18" s="1126">
        <v>2</v>
      </c>
      <c r="AG18" s="1126">
        <v>0</v>
      </c>
      <c r="AH18" s="1126">
        <v>0</v>
      </c>
      <c r="AI18" s="1126">
        <v>2</v>
      </c>
      <c r="AJ18" s="1126">
        <v>1</v>
      </c>
      <c r="AK18" s="1126">
        <v>0</v>
      </c>
      <c r="AL18" s="1126">
        <v>103</v>
      </c>
      <c r="AM18" s="1126">
        <v>103</v>
      </c>
      <c r="AN18" s="1126">
        <v>0</v>
      </c>
      <c r="AO18" s="1126">
        <v>0</v>
      </c>
      <c r="AP18" s="1126">
        <v>0</v>
      </c>
      <c r="AQ18" s="1126">
        <v>0</v>
      </c>
      <c r="AR18" s="1126">
        <v>0</v>
      </c>
      <c r="AS18" s="1126">
        <v>0</v>
      </c>
      <c r="AT18" s="1126">
        <v>45</v>
      </c>
      <c r="AU18" s="1126">
        <v>1</v>
      </c>
      <c r="AV18" s="1126">
        <v>2</v>
      </c>
      <c r="AW18" s="1126">
        <v>1</v>
      </c>
      <c r="AX18" s="1126">
        <v>3</v>
      </c>
      <c r="AY18" s="1126">
        <v>3</v>
      </c>
      <c r="AZ18" s="1126">
        <v>31</v>
      </c>
      <c r="BA18" s="1126">
        <v>1</v>
      </c>
      <c r="BB18" s="1128">
        <v>1227</v>
      </c>
      <c r="BC18" s="1126">
        <v>144</v>
      </c>
      <c r="BD18" s="1126">
        <v>109</v>
      </c>
      <c r="BE18" s="1126">
        <v>127</v>
      </c>
      <c r="BF18" s="1126">
        <v>108</v>
      </c>
      <c r="BG18" s="1126">
        <v>1039</v>
      </c>
      <c r="BH18" s="1126">
        <v>26</v>
      </c>
      <c r="BI18" s="1136">
        <v>312</v>
      </c>
      <c r="BJ18" s="1126">
        <v>6</v>
      </c>
      <c r="BK18" s="1136">
        <v>72</v>
      </c>
      <c r="BL18" s="1130">
        <v>8.3000000000000007</v>
      </c>
    </row>
    <row r="19" spans="1:64" s="1121" customFormat="1" ht="129.94999999999999" customHeight="1" thickBot="1">
      <c r="A19" s="1159">
        <v>13</v>
      </c>
      <c r="B19" s="1125" t="s">
        <v>1625</v>
      </c>
      <c r="C19" s="1126">
        <v>802</v>
      </c>
      <c r="D19" s="1135">
        <v>10.856910789224312</v>
      </c>
      <c r="E19" s="1126">
        <v>348</v>
      </c>
      <c r="F19" s="1148">
        <v>516</v>
      </c>
      <c r="G19" s="1128">
        <v>0</v>
      </c>
      <c r="H19" s="1128">
        <v>4</v>
      </c>
      <c r="I19" s="1128">
        <v>0</v>
      </c>
      <c r="J19" s="1128">
        <v>2</v>
      </c>
      <c r="K19" s="1128">
        <v>21</v>
      </c>
      <c r="L19" s="1128">
        <v>0</v>
      </c>
      <c r="M19" s="1128">
        <v>0</v>
      </c>
      <c r="N19" s="1128">
        <v>46</v>
      </c>
      <c r="O19" s="1128">
        <v>3</v>
      </c>
      <c r="P19" s="1128">
        <v>65</v>
      </c>
      <c r="Q19" s="1128">
        <v>0</v>
      </c>
      <c r="R19" s="1128">
        <v>74</v>
      </c>
      <c r="S19" s="1128">
        <v>3</v>
      </c>
      <c r="T19" s="1126">
        <v>5</v>
      </c>
      <c r="U19" s="1126">
        <v>0</v>
      </c>
      <c r="V19" s="1126">
        <v>0</v>
      </c>
      <c r="W19" s="1126">
        <v>0</v>
      </c>
      <c r="X19" s="1126">
        <v>0</v>
      </c>
      <c r="Y19" s="1126">
        <v>0</v>
      </c>
      <c r="Z19" s="1126">
        <v>0</v>
      </c>
      <c r="AA19" s="1126">
        <v>25</v>
      </c>
      <c r="AB19" s="1126">
        <v>0</v>
      </c>
      <c r="AC19" s="1126">
        <v>0</v>
      </c>
      <c r="AD19" s="1126">
        <v>0</v>
      </c>
      <c r="AE19" s="1126">
        <v>0</v>
      </c>
      <c r="AF19" s="1126">
        <v>0</v>
      </c>
      <c r="AG19" s="1126">
        <v>0</v>
      </c>
      <c r="AH19" s="1126">
        <v>0</v>
      </c>
      <c r="AI19" s="1126">
        <v>2</v>
      </c>
      <c r="AJ19" s="1126">
        <v>1</v>
      </c>
      <c r="AK19" s="1126">
        <v>0</v>
      </c>
      <c r="AL19" s="1126">
        <v>0</v>
      </c>
      <c r="AM19" s="1126">
        <v>0</v>
      </c>
      <c r="AN19" s="1126">
        <v>0</v>
      </c>
      <c r="AO19" s="1126">
        <v>0</v>
      </c>
      <c r="AP19" s="1126">
        <v>0</v>
      </c>
      <c r="AQ19" s="1126">
        <v>0</v>
      </c>
      <c r="AR19" s="1126">
        <v>0</v>
      </c>
      <c r="AS19" s="1126">
        <v>0</v>
      </c>
      <c r="AT19" s="1126">
        <v>0</v>
      </c>
      <c r="AU19" s="1126">
        <v>0</v>
      </c>
      <c r="AV19" s="1126">
        <v>0</v>
      </c>
      <c r="AW19" s="1126">
        <v>0</v>
      </c>
      <c r="AX19" s="1126">
        <v>0</v>
      </c>
      <c r="AY19" s="1126">
        <v>0</v>
      </c>
      <c r="AZ19" s="1126">
        <v>0</v>
      </c>
      <c r="BA19" s="1126">
        <v>0</v>
      </c>
      <c r="BB19" s="1128">
        <v>644</v>
      </c>
      <c r="BC19" s="1126">
        <v>158</v>
      </c>
      <c r="BD19" s="1126">
        <v>57</v>
      </c>
      <c r="BE19" s="1126">
        <v>82</v>
      </c>
      <c r="BF19" s="1126">
        <v>43</v>
      </c>
      <c r="BG19" s="1126">
        <v>382</v>
      </c>
      <c r="BH19" s="1126">
        <v>43</v>
      </c>
      <c r="BI19" s="1136">
        <v>516</v>
      </c>
      <c r="BJ19" s="1126">
        <v>44</v>
      </c>
      <c r="BK19" s="1136">
        <v>528</v>
      </c>
      <c r="BL19" s="1130">
        <v>3.3</v>
      </c>
    </row>
    <row r="20" spans="1:64" s="1121" customFormat="1" ht="132" customHeight="1" thickBot="1">
      <c r="A20" s="1159">
        <v>14</v>
      </c>
      <c r="B20" s="1125" t="s">
        <v>1626</v>
      </c>
      <c r="C20" s="1126">
        <v>6322</v>
      </c>
      <c r="D20" s="1147">
        <v>26.6</v>
      </c>
      <c r="E20" s="1126">
        <v>3404</v>
      </c>
      <c r="F20" s="1148">
        <v>3522</v>
      </c>
      <c r="G20" s="1128">
        <v>82</v>
      </c>
      <c r="H20" s="1128">
        <v>293</v>
      </c>
      <c r="I20" s="1128">
        <v>0</v>
      </c>
      <c r="J20" s="1128">
        <v>27</v>
      </c>
      <c r="K20" s="1128">
        <v>85</v>
      </c>
      <c r="L20" s="1128">
        <v>2</v>
      </c>
      <c r="M20" s="1128">
        <v>5</v>
      </c>
      <c r="N20" s="1128">
        <v>130</v>
      </c>
      <c r="O20" s="1128">
        <v>12</v>
      </c>
      <c r="P20" s="1128">
        <v>172</v>
      </c>
      <c r="Q20" s="1128">
        <v>11</v>
      </c>
      <c r="R20" s="1128">
        <v>1027</v>
      </c>
      <c r="S20" s="1128">
        <v>21</v>
      </c>
      <c r="T20" s="1126">
        <v>133</v>
      </c>
      <c r="U20" s="1126">
        <v>0</v>
      </c>
      <c r="V20" s="1126">
        <v>0</v>
      </c>
      <c r="W20" s="1126">
        <v>16</v>
      </c>
      <c r="X20" s="1126">
        <v>261</v>
      </c>
      <c r="Y20" s="1126">
        <v>0</v>
      </c>
      <c r="Z20" s="1126">
        <v>26</v>
      </c>
      <c r="AA20" s="1126">
        <v>139</v>
      </c>
      <c r="AB20" s="1126">
        <v>2</v>
      </c>
      <c r="AC20" s="1126">
        <v>0</v>
      </c>
      <c r="AD20" s="1126">
        <v>123</v>
      </c>
      <c r="AE20" s="1126">
        <v>123</v>
      </c>
      <c r="AF20" s="1126">
        <v>7</v>
      </c>
      <c r="AG20" s="1126">
        <v>1</v>
      </c>
      <c r="AH20" s="1126">
        <v>17</v>
      </c>
      <c r="AI20" s="1126">
        <v>99</v>
      </c>
      <c r="AJ20" s="1126">
        <v>15</v>
      </c>
      <c r="AK20" s="1126">
        <v>0</v>
      </c>
      <c r="AL20" s="1126">
        <v>1063</v>
      </c>
      <c r="AM20" s="1126">
        <v>879</v>
      </c>
      <c r="AN20" s="1126">
        <v>38</v>
      </c>
      <c r="AO20" s="1126">
        <v>38</v>
      </c>
      <c r="AP20" s="1126">
        <v>265</v>
      </c>
      <c r="AQ20" s="1126">
        <v>0</v>
      </c>
      <c r="AR20" s="1126">
        <v>14</v>
      </c>
      <c r="AS20" s="1126">
        <v>13</v>
      </c>
      <c r="AT20" s="1126">
        <v>170</v>
      </c>
      <c r="AU20" s="1126">
        <v>15</v>
      </c>
      <c r="AV20" s="1126">
        <v>8</v>
      </c>
      <c r="AW20" s="1126">
        <v>12</v>
      </c>
      <c r="AX20" s="1126">
        <v>4</v>
      </c>
      <c r="AY20" s="1126">
        <v>6</v>
      </c>
      <c r="AZ20" s="1126">
        <v>194</v>
      </c>
      <c r="BA20" s="1126">
        <v>127</v>
      </c>
      <c r="BB20" s="1128">
        <v>6897</v>
      </c>
      <c r="BC20" s="1126">
        <v>764</v>
      </c>
      <c r="BD20" s="1126">
        <v>536</v>
      </c>
      <c r="BE20" s="1126">
        <v>262</v>
      </c>
      <c r="BF20" s="1126">
        <v>195</v>
      </c>
      <c r="BG20" s="1126">
        <v>8842</v>
      </c>
      <c r="BH20" s="1126">
        <v>289</v>
      </c>
      <c r="BI20" s="1126">
        <v>3468</v>
      </c>
      <c r="BJ20" s="1126">
        <v>472</v>
      </c>
      <c r="BK20" s="1126">
        <v>5664</v>
      </c>
      <c r="BL20" s="1130">
        <v>23</v>
      </c>
    </row>
    <row r="21" spans="1:64" s="1121" customFormat="1" ht="129.94999999999999" customHeight="1" thickBot="1">
      <c r="A21" s="1159">
        <v>15</v>
      </c>
      <c r="B21" s="1125" t="s">
        <v>1627</v>
      </c>
      <c r="C21" s="1126">
        <v>1548</v>
      </c>
      <c r="D21" s="1135">
        <v>23.125186734389004</v>
      </c>
      <c r="E21" s="1126">
        <v>766</v>
      </c>
      <c r="F21" s="1148">
        <v>371</v>
      </c>
      <c r="G21" s="1128">
        <v>0</v>
      </c>
      <c r="H21" s="1128">
        <v>31</v>
      </c>
      <c r="I21" s="1128">
        <v>0</v>
      </c>
      <c r="J21" s="1128">
        <v>5</v>
      </c>
      <c r="K21" s="1128">
        <v>27</v>
      </c>
      <c r="L21" s="1128">
        <v>19</v>
      </c>
      <c r="M21" s="1128">
        <v>0</v>
      </c>
      <c r="N21" s="1128">
        <v>42</v>
      </c>
      <c r="O21" s="1128">
        <v>2</v>
      </c>
      <c r="P21" s="1128">
        <v>62</v>
      </c>
      <c r="Q21" s="1128">
        <v>6</v>
      </c>
      <c r="R21" s="1128">
        <v>9</v>
      </c>
      <c r="S21" s="1128">
        <v>6</v>
      </c>
      <c r="T21" s="1126">
        <v>1</v>
      </c>
      <c r="U21" s="1126">
        <v>0</v>
      </c>
      <c r="V21" s="1126">
        <v>18</v>
      </c>
      <c r="W21" s="1126">
        <v>1</v>
      </c>
      <c r="X21" s="1126">
        <v>81</v>
      </c>
      <c r="Y21" s="1126">
        <v>0</v>
      </c>
      <c r="Z21" s="1126">
        <v>2</v>
      </c>
      <c r="AA21" s="1126">
        <v>0</v>
      </c>
      <c r="AB21" s="1126">
        <v>1</v>
      </c>
      <c r="AC21" s="1126">
        <v>0</v>
      </c>
      <c r="AD21" s="1126">
        <v>20</v>
      </c>
      <c r="AE21" s="1126">
        <v>19</v>
      </c>
      <c r="AF21" s="1126">
        <v>2</v>
      </c>
      <c r="AG21" s="1126">
        <v>1</v>
      </c>
      <c r="AH21" s="1126">
        <v>1</v>
      </c>
      <c r="AI21" s="1126">
        <v>5</v>
      </c>
      <c r="AJ21" s="1126">
        <v>0</v>
      </c>
      <c r="AK21" s="1126">
        <v>0</v>
      </c>
      <c r="AL21" s="1126">
        <v>228</v>
      </c>
      <c r="AM21" s="1126">
        <v>228</v>
      </c>
      <c r="AN21" s="1126">
        <v>9</v>
      </c>
      <c r="AO21" s="1126">
        <v>25</v>
      </c>
      <c r="AP21" s="1126">
        <v>33</v>
      </c>
      <c r="AQ21" s="1126">
        <v>0</v>
      </c>
      <c r="AR21" s="1126">
        <v>0</v>
      </c>
      <c r="AS21" s="1126">
        <v>0</v>
      </c>
      <c r="AT21" s="1126">
        <v>59</v>
      </c>
      <c r="AU21" s="1126">
        <v>2</v>
      </c>
      <c r="AV21" s="1126">
        <v>4</v>
      </c>
      <c r="AW21" s="1126">
        <v>4</v>
      </c>
      <c r="AX21" s="1126">
        <v>4</v>
      </c>
      <c r="AY21" s="1126">
        <v>3</v>
      </c>
      <c r="AZ21" s="1126">
        <v>53</v>
      </c>
      <c r="BA21" s="1126">
        <v>37</v>
      </c>
      <c r="BB21" s="1128">
        <v>970</v>
      </c>
      <c r="BC21" s="1126">
        <v>109</v>
      </c>
      <c r="BD21" s="1126">
        <v>108</v>
      </c>
      <c r="BE21" s="1126">
        <v>37</v>
      </c>
      <c r="BF21" s="1126">
        <v>58</v>
      </c>
      <c r="BG21" s="1126">
        <v>1995</v>
      </c>
      <c r="BH21" s="1126">
        <v>244</v>
      </c>
      <c r="BI21" s="1136">
        <v>2928</v>
      </c>
      <c r="BJ21" s="1126">
        <v>215</v>
      </c>
      <c r="BK21" s="1136">
        <v>2580</v>
      </c>
      <c r="BL21" s="1130">
        <v>6</v>
      </c>
    </row>
    <row r="22" spans="1:64" s="1121" customFormat="1" ht="129.94999999999999" customHeight="1" thickBot="1">
      <c r="A22" s="1159">
        <v>16</v>
      </c>
      <c r="B22" s="1125" t="s">
        <v>1628</v>
      </c>
      <c r="C22" s="1126">
        <v>2357</v>
      </c>
      <c r="D22" s="1135">
        <v>20.417532917532917</v>
      </c>
      <c r="E22" s="1126">
        <v>1088</v>
      </c>
      <c r="F22" s="1148">
        <v>805</v>
      </c>
      <c r="G22" s="1128">
        <v>4</v>
      </c>
      <c r="H22" s="1128">
        <v>61</v>
      </c>
      <c r="I22" s="1128">
        <v>32</v>
      </c>
      <c r="J22" s="1128">
        <v>26</v>
      </c>
      <c r="K22" s="1128">
        <v>6</v>
      </c>
      <c r="L22" s="1128">
        <v>0</v>
      </c>
      <c r="M22" s="1128">
        <v>1</v>
      </c>
      <c r="N22" s="1128">
        <v>40</v>
      </c>
      <c r="O22" s="1128">
        <v>22</v>
      </c>
      <c r="P22" s="1128">
        <v>77</v>
      </c>
      <c r="Q22" s="1128">
        <v>52</v>
      </c>
      <c r="R22" s="1128">
        <v>662</v>
      </c>
      <c r="S22" s="1128">
        <v>12</v>
      </c>
      <c r="T22" s="1126">
        <v>12</v>
      </c>
      <c r="U22" s="1126">
        <v>0</v>
      </c>
      <c r="V22" s="1126">
        <v>31</v>
      </c>
      <c r="W22" s="1126">
        <v>1</v>
      </c>
      <c r="X22" s="1126">
        <v>77</v>
      </c>
      <c r="Y22" s="1126">
        <v>0</v>
      </c>
      <c r="Z22" s="1126">
        <v>6</v>
      </c>
      <c r="AA22" s="1126">
        <v>27</v>
      </c>
      <c r="AB22" s="1126">
        <v>0</v>
      </c>
      <c r="AC22" s="1126">
        <v>7</v>
      </c>
      <c r="AD22" s="1126">
        <v>31</v>
      </c>
      <c r="AE22" s="1126">
        <v>31</v>
      </c>
      <c r="AF22" s="1126">
        <v>4</v>
      </c>
      <c r="AG22" s="1126">
        <v>0</v>
      </c>
      <c r="AH22" s="1126">
        <v>1</v>
      </c>
      <c r="AI22" s="1126">
        <v>17</v>
      </c>
      <c r="AJ22" s="1126">
        <v>0</v>
      </c>
      <c r="AK22" s="1126">
        <v>0</v>
      </c>
      <c r="AL22" s="1126">
        <v>321</v>
      </c>
      <c r="AM22" s="1126">
        <v>262</v>
      </c>
      <c r="AN22" s="1126">
        <v>0</v>
      </c>
      <c r="AO22" s="1126">
        <v>0</v>
      </c>
      <c r="AP22" s="1126">
        <v>0</v>
      </c>
      <c r="AQ22" s="1126">
        <v>0</v>
      </c>
      <c r="AR22" s="1126">
        <v>59</v>
      </c>
      <c r="AS22" s="1126">
        <v>14</v>
      </c>
      <c r="AT22" s="1126">
        <v>25</v>
      </c>
      <c r="AU22" s="1126">
        <v>1</v>
      </c>
      <c r="AV22" s="1126">
        <v>3</v>
      </c>
      <c r="AW22" s="1126">
        <v>5</v>
      </c>
      <c r="AX22" s="1126">
        <v>0</v>
      </c>
      <c r="AY22" s="1126">
        <v>0</v>
      </c>
      <c r="AZ22" s="1126">
        <v>36</v>
      </c>
      <c r="BA22" s="1126">
        <v>37</v>
      </c>
      <c r="BB22" s="1128">
        <v>1346</v>
      </c>
      <c r="BC22" s="1126">
        <v>145</v>
      </c>
      <c r="BD22" s="1126">
        <v>145</v>
      </c>
      <c r="BE22" s="1126">
        <v>130</v>
      </c>
      <c r="BF22" s="1126">
        <v>87</v>
      </c>
      <c r="BG22" s="1126">
        <v>448</v>
      </c>
      <c r="BH22" s="1126">
        <v>53</v>
      </c>
      <c r="BI22" s="1136">
        <v>636</v>
      </c>
      <c r="BJ22" s="1126">
        <v>102</v>
      </c>
      <c r="BK22" s="1136">
        <v>1224</v>
      </c>
      <c r="BL22" s="1130">
        <v>7</v>
      </c>
    </row>
    <row r="23" spans="1:64" s="1121" customFormat="1" ht="129.94999999999999" customHeight="1" thickBot="1">
      <c r="A23" s="1159">
        <v>17</v>
      </c>
      <c r="B23" s="1125" t="s">
        <v>1629</v>
      </c>
      <c r="C23" s="1126">
        <v>611</v>
      </c>
      <c r="D23" s="1135">
        <v>17.512181140728003</v>
      </c>
      <c r="E23" s="1126">
        <v>555</v>
      </c>
      <c r="F23" s="1148">
        <v>285</v>
      </c>
      <c r="G23" s="1128">
        <v>1</v>
      </c>
      <c r="H23" s="1128">
        <v>11</v>
      </c>
      <c r="I23" s="1128">
        <v>0</v>
      </c>
      <c r="J23" s="1128">
        <v>3</v>
      </c>
      <c r="K23" s="1128">
        <v>27</v>
      </c>
      <c r="L23" s="1128">
        <v>0</v>
      </c>
      <c r="M23" s="1128">
        <v>0</v>
      </c>
      <c r="N23" s="1128">
        <v>10</v>
      </c>
      <c r="O23" s="1128">
        <v>3</v>
      </c>
      <c r="P23" s="1128">
        <v>87</v>
      </c>
      <c r="Q23" s="1128">
        <v>0</v>
      </c>
      <c r="R23" s="1128">
        <v>19</v>
      </c>
      <c r="S23" s="1128">
        <v>2</v>
      </c>
      <c r="T23" s="1126">
        <v>2</v>
      </c>
      <c r="U23" s="1126">
        <v>0</v>
      </c>
      <c r="V23" s="1126">
        <v>0</v>
      </c>
      <c r="W23" s="1126">
        <v>0</v>
      </c>
      <c r="X23" s="1126">
        <v>25</v>
      </c>
      <c r="Y23" s="1126">
        <v>0</v>
      </c>
      <c r="Z23" s="1126">
        <v>1</v>
      </c>
      <c r="AA23" s="1126">
        <v>27</v>
      </c>
      <c r="AB23" s="1126">
        <v>0</v>
      </c>
      <c r="AC23" s="1126">
        <v>0</v>
      </c>
      <c r="AD23" s="1126">
        <v>21</v>
      </c>
      <c r="AE23" s="1126">
        <v>0</v>
      </c>
      <c r="AF23" s="1126">
        <v>1</v>
      </c>
      <c r="AG23" s="1126">
        <v>0</v>
      </c>
      <c r="AH23" s="1126">
        <v>2</v>
      </c>
      <c r="AI23" s="1126">
        <v>3</v>
      </c>
      <c r="AJ23" s="1126">
        <v>0</v>
      </c>
      <c r="AK23" s="1126">
        <v>0</v>
      </c>
      <c r="AL23" s="1126">
        <v>175</v>
      </c>
      <c r="AM23" s="1126">
        <v>87</v>
      </c>
      <c r="AN23" s="1126">
        <v>12</v>
      </c>
      <c r="AO23" s="1126">
        <v>24</v>
      </c>
      <c r="AP23" s="1126">
        <v>51</v>
      </c>
      <c r="AQ23" s="1126">
        <v>0</v>
      </c>
      <c r="AR23" s="1126">
        <v>0</v>
      </c>
      <c r="AS23" s="1126">
        <v>0</v>
      </c>
      <c r="AT23" s="1126">
        <v>40</v>
      </c>
      <c r="AU23" s="1126">
        <v>3</v>
      </c>
      <c r="AV23" s="1126">
        <v>2</v>
      </c>
      <c r="AW23" s="1126">
        <v>25</v>
      </c>
      <c r="AX23" s="1126">
        <v>1</v>
      </c>
      <c r="AY23" s="1126">
        <v>3</v>
      </c>
      <c r="AZ23" s="1126">
        <v>102</v>
      </c>
      <c r="BA23" s="1126">
        <v>30</v>
      </c>
      <c r="BB23" s="1128">
        <v>408</v>
      </c>
      <c r="BC23" s="1126">
        <v>68</v>
      </c>
      <c r="BD23" s="1126">
        <v>38</v>
      </c>
      <c r="BE23" s="1126">
        <v>15</v>
      </c>
      <c r="BF23" s="1126">
        <v>27</v>
      </c>
      <c r="BG23" s="1126">
        <v>134</v>
      </c>
      <c r="BH23" s="1126">
        <v>37</v>
      </c>
      <c r="BI23" s="1136">
        <v>444</v>
      </c>
      <c r="BJ23" s="1126">
        <v>29</v>
      </c>
      <c r="BK23" s="1136">
        <v>348</v>
      </c>
      <c r="BL23" s="1130">
        <v>2</v>
      </c>
    </row>
    <row r="24" spans="1:64" s="1121" customFormat="1" ht="129.94999999999999" customHeight="1" thickBot="1">
      <c r="A24" s="1159">
        <v>18</v>
      </c>
      <c r="B24" s="1125" t="s">
        <v>1630</v>
      </c>
      <c r="C24" s="1126">
        <v>1185</v>
      </c>
      <c r="D24" s="1135">
        <v>12.979189485213583</v>
      </c>
      <c r="E24" s="1126">
        <v>721</v>
      </c>
      <c r="F24" s="1148">
        <v>571</v>
      </c>
      <c r="G24" s="1128">
        <v>25</v>
      </c>
      <c r="H24" s="1128">
        <v>16</v>
      </c>
      <c r="I24" s="1128">
        <v>0</v>
      </c>
      <c r="J24" s="1128">
        <v>2</v>
      </c>
      <c r="K24" s="1128">
        <v>42</v>
      </c>
      <c r="L24" s="1128">
        <v>15</v>
      </c>
      <c r="M24" s="1128">
        <v>1</v>
      </c>
      <c r="N24" s="1128">
        <v>38</v>
      </c>
      <c r="O24" s="1128">
        <v>2</v>
      </c>
      <c r="P24" s="1128">
        <v>75</v>
      </c>
      <c r="Q24" s="1128">
        <v>26</v>
      </c>
      <c r="R24" s="1128">
        <v>49</v>
      </c>
      <c r="S24" s="1128">
        <v>6</v>
      </c>
      <c r="T24" s="1126">
        <v>16</v>
      </c>
      <c r="U24" s="1126">
        <v>0</v>
      </c>
      <c r="V24" s="1126">
        <v>0</v>
      </c>
      <c r="W24" s="1126">
        <v>5</v>
      </c>
      <c r="X24" s="1126">
        <v>100</v>
      </c>
      <c r="Y24" s="1126">
        <v>0</v>
      </c>
      <c r="Z24" s="1126">
        <v>10</v>
      </c>
      <c r="AA24" s="1126">
        <v>90</v>
      </c>
      <c r="AB24" s="1126">
        <v>0</v>
      </c>
      <c r="AC24" s="1126">
        <v>0</v>
      </c>
      <c r="AD24" s="1126">
        <v>20</v>
      </c>
      <c r="AE24" s="1126">
        <v>20</v>
      </c>
      <c r="AF24" s="1126">
        <v>0</v>
      </c>
      <c r="AG24" s="1126">
        <v>2</v>
      </c>
      <c r="AH24" s="1126">
        <v>0</v>
      </c>
      <c r="AI24" s="1126">
        <v>5</v>
      </c>
      <c r="AJ24" s="1126">
        <v>4</v>
      </c>
      <c r="AK24" s="1126">
        <v>0</v>
      </c>
      <c r="AL24" s="1126">
        <v>128</v>
      </c>
      <c r="AM24" s="1126">
        <v>121</v>
      </c>
      <c r="AN24" s="1126">
        <v>6</v>
      </c>
      <c r="AO24" s="1126">
        <v>1</v>
      </c>
      <c r="AP24" s="1126">
        <v>0</v>
      </c>
      <c r="AQ24" s="1126">
        <v>0</v>
      </c>
      <c r="AR24" s="1126">
        <v>0</v>
      </c>
      <c r="AS24" s="1126">
        <v>0</v>
      </c>
      <c r="AT24" s="1126">
        <v>37</v>
      </c>
      <c r="AU24" s="1126">
        <v>4</v>
      </c>
      <c r="AV24" s="1126">
        <v>1</v>
      </c>
      <c r="AW24" s="1126">
        <v>8</v>
      </c>
      <c r="AX24" s="1126">
        <v>0</v>
      </c>
      <c r="AY24" s="1126">
        <v>1</v>
      </c>
      <c r="AZ24" s="1126">
        <v>54</v>
      </c>
      <c r="BA24" s="1126">
        <v>4</v>
      </c>
      <c r="BB24" s="1128">
        <v>658</v>
      </c>
      <c r="BC24" s="1126">
        <v>80</v>
      </c>
      <c r="BD24" s="1126">
        <v>74</v>
      </c>
      <c r="BE24" s="1126">
        <v>11</v>
      </c>
      <c r="BF24" s="1126">
        <v>4</v>
      </c>
      <c r="BG24" s="1126">
        <v>234</v>
      </c>
      <c r="BH24" s="1126">
        <v>86</v>
      </c>
      <c r="BI24" s="1136">
        <v>1032</v>
      </c>
      <c r="BJ24" s="1126">
        <v>34</v>
      </c>
      <c r="BK24" s="1136">
        <v>408</v>
      </c>
      <c r="BL24" s="1130">
        <v>4.7</v>
      </c>
    </row>
    <row r="25" spans="1:64" s="1121" customFormat="1" ht="132" customHeight="1" thickBot="1">
      <c r="A25" s="1159">
        <v>19</v>
      </c>
      <c r="B25" s="1125" t="s">
        <v>1631</v>
      </c>
      <c r="C25" s="1126">
        <v>18</v>
      </c>
      <c r="D25" s="1147">
        <v>10</v>
      </c>
      <c r="E25" s="1126">
        <v>0</v>
      </c>
      <c r="F25" s="1148">
        <v>0</v>
      </c>
      <c r="G25" s="1128">
        <v>15</v>
      </c>
      <c r="H25" s="1128">
        <v>126</v>
      </c>
      <c r="I25" s="1128">
        <v>0</v>
      </c>
      <c r="J25" s="1128">
        <v>16</v>
      </c>
      <c r="K25" s="1128">
        <v>15</v>
      </c>
      <c r="L25" s="1128">
        <v>0</v>
      </c>
      <c r="M25" s="1128">
        <v>0</v>
      </c>
      <c r="N25" s="1128">
        <v>58</v>
      </c>
      <c r="O25" s="1128">
        <v>58</v>
      </c>
      <c r="P25" s="1128">
        <v>7</v>
      </c>
      <c r="Q25" s="1128">
        <v>0</v>
      </c>
      <c r="R25" s="1128">
        <v>3</v>
      </c>
      <c r="S25" s="1128">
        <v>24</v>
      </c>
      <c r="T25" s="1126">
        <v>9</v>
      </c>
      <c r="U25" s="1126">
        <v>0</v>
      </c>
      <c r="V25" s="1126">
        <v>276</v>
      </c>
      <c r="W25" s="1126">
        <v>301</v>
      </c>
      <c r="X25" s="1126">
        <v>1</v>
      </c>
      <c r="Y25" s="1126">
        <v>49</v>
      </c>
      <c r="Z25" s="1126">
        <v>109</v>
      </c>
      <c r="AA25" s="1126">
        <v>0</v>
      </c>
      <c r="AB25" s="1126">
        <v>0</v>
      </c>
      <c r="AC25" s="1126">
        <v>4</v>
      </c>
      <c r="AD25" s="1126">
        <v>36</v>
      </c>
      <c r="AE25" s="1126">
        <v>6</v>
      </c>
      <c r="AF25" s="1126">
        <v>18</v>
      </c>
      <c r="AG25" s="1126">
        <v>33</v>
      </c>
      <c r="AH25" s="1126">
        <v>2</v>
      </c>
      <c r="AI25" s="1126">
        <v>8</v>
      </c>
      <c r="AJ25" s="1126">
        <v>78</v>
      </c>
      <c r="AK25" s="1126">
        <v>40</v>
      </c>
      <c r="AL25" s="1126">
        <v>1287</v>
      </c>
      <c r="AM25" s="1126">
        <v>274</v>
      </c>
      <c r="AN25" s="1126">
        <v>240</v>
      </c>
      <c r="AO25" s="1126">
        <v>77</v>
      </c>
      <c r="AP25" s="1126">
        <v>164</v>
      </c>
      <c r="AQ25" s="1126">
        <v>7639</v>
      </c>
      <c r="AR25" s="1126">
        <v>132</v>
      </c>
      <c r="AS25" s="1126">
        <v>1584</v>
      </c>
      <c r="AT25" s="1126">
        <v>375</v>
      </c>
      <c r="AU25" s="1126">
        <v>4500</v>
      </c>
      <c r="AV25" s="1126">
        <v>19</v>
      </c>
      <c r="AW25" s="1126">
        <v>33</v>
      </c>
      <c r="AX25" s="1126">
        <v>2</v>
      </c>
      <c r="AY25" s="1126">
        <v>8</v>
      </c>
      <c r="AZ25" s="1126">
        <v>78</v>
      </c>
      <c r="BA25" s="1126">
        <v>40</v>
      </c>
      <c r="BB25" s="1128">
        <v>1287</v>
      </c>
      <c r="BC25" s="1126">
        <v>274</v>
      </c>
      <c r="BD25" s="1126">
        <v>240</v>
      </c>
      <c r="BE25" s="1126">
        <v>77</v>
      </c>
      <c r="BF25" s="1126">
        <v>164</v>
      </c>
      <c r="BG25" s="1126">
        <v>7639</v>
      </c>
      <c r="BH25" s="1126">
        <v>132</v>
      </c>
      <c r="BI25" s="1126">
        <v>1584</v>
      </c>
      <c r="BJ25" s="1126">
        <v>375</v>
      </c>
      <c r="BK25" s="1126">
        <v>4500</v>
      </c>
      <c r="BL25" s="1130">
        <v>19</v>
      </c>
    </row>
    <row r="26" spans="1:64" s="1121" customFormat="1" ht="132" customHeight="1" thickBot="1">
      <c r="A26" s="1159">
        <v>20</v>
      </c>
      <c r="B26" s="1125" t="s">
        <v>1632</v>
      </c>
      <c r="C26" s="1126">
        <v>8</v>
      </c>
      <c r="D26" s="1150">
        <v>9</v>
      </c>
      <c r="E26" s="1126">
        <v>0</v>
      </c>
      <c r="F26" s="1148">
        <v>0</v>
      </c>
      <c r="G26" s="1128">
        <v>20</v>
      </c>
      <c r="H26" s="1128">
        <v>233</v>
      </c>
      <c r="I26" s="1128">
        <v>0</v>
      </c>
      <c r="J26" s="1128">
        <v>4</v>
      </c>
      <c r="K26" s="1128">
        <v>14</v>
      </c>
      <c r="L26" s="1128">
        <v>1</v>
      </c>
      <c r="M26" s="1128">
        <v>0</v>
      </c>
      <c r="N26" s="1128">
        <v>22</v>
      </c>
      <c r="O26" s="1128">
        <v>22</v>
      </c>
      <c r="P26" s="1128">
        <v>1</v>
      </c>
      <c r="Q26" s="1128">
        <v>0</v>
      </c>
      <c r="R26" s="1128">
        <v>0</v>
      </c>
      <c r="S26" s="1128">
        <v>14</v>
      </c>
      <c r="T26" s="1126">
        <v>2</v>
      </c>
      <c r="U26" s="1126">
        <v>0</v>
      </c>
      <c r="V26" s="1126">
        <v>429</v>
      </c>
      <c r="W26" s="1126">
        <v>426</v>
      </c>
      <c r="X26" s="1126">
        <v>0</v>
      </c>
      <c r="Y26" s="1126">
        <v>70</v>
      </c>
      <c r="Z26" s="1126">
        <v>99</v>
      </c>
      <c r="AA26" s="1126">
        <v>0</v>
      </c>
      <c r="AB26" s="1126">
        <v>0</v>
      </c>
      <c r="AC26" s="1126">
        <v>3</v>
      </c>
      <c r="AD26" s="1126">
        <v>78</v>
      </c>
      <c r="AE26" s="1126">
        <v>8</v>
      </c>
      <c r="AF26" s="1126">
        <v>9</v>
      </c>
      <c r="AG26" s="1126">
        <v>11</v>
      </c>
      <c r="AH26" s="1126">
        <v>0</v>
      </c>
      <c r="AI26" s="1126">
        <v>0</v>
      </c>
      <c r="AJ26" s="1126">
        <v>126</v>
      </c>
      <c r="AK26" s="1126">
        <v>26</v>
      </c>
      <c r="AL26" s="1126">
        <v>3761</v>
      </c>
      <c r="AM26" s="1126">
        <v>184</v>
      </c>
      <c r="AN26" s="1126">
        <v>129</v>
      </c>
      <c r="AO26" s="1126">
        <v>110</v>
      </c>
      <c r="AP26" s="1126">
        <v>44</v>
      </c>
      <c r="AQ26" s="1126">
        <v>4507</v>
      </c>
      <c r="AR26" s="1126">
        <v>73</v>
      </c>
      <c r="AS26" s="1126">
        <v>876</v>
      </c>
      <c r="AT26" s="1126">
        <v>95</v>
      </c>
      <c r="AU26" s="1126">
        <v>1140</v>
      </c>
      <c r="AV26" s="1126">
        <v>9.6</v>
      </c>
      <c r="AW26" s="1126">
        <v>11</v>
      </c>
      <c r="AX26" s="1126">
        <v>0</v>
      </c>
      <c r="AY26" s="1126">
        <v>0</v>
      </c>
      <c r="AZ26" s="1126">
        <v>126</v>
      </c>
      <c r="BA26" s="1126">
        <v>26</v>
      </c>
      <c r="BB26" s="1128">
        <v>3761</v>
      </c>
      <c r="BC26" s="1126">
        <v>184</v>
      </c>
      <c r="BD26" s="1126">
        <v>129</v>
      </c>
      <c r="BE26" s="1126">
        <v>110</v>
      </c>
      <c r="BF26" s="1126">
        <v>44</v>
      </c>
      <c r="BG26" s="1126">
        <v>4507</v>
      </c>
      <c r="BH26" s="1126">
        <v>73</v>
      </c>
      <c r="BI26" s="1126">
        <v>876</v>
      </c>
      <c r="BJ26" s="1126">
        <v>95</v>
      </c>
      <c r="BK26" s="1126">
        <v>1140</v>
      </c>
      <c r="BL26" s="1130">
        <v>9.6</v>
      </c>
    </row>
    <row r="27" spans="1:64" s="1121" customFormat="1" ht="129.94999999999999" customHeight="1" thickBot="1">
      <c r="A27" s="1159">
        <v>21</v>
      </c>
      <c r="B27" s="1137" t="s">
        <v>1633</v>
      </c>
      <c r="C27" s="1126">
        <v>5</v>
      </c>
      <c r="D27" s="1135">
        <v>6</v>
      </c>
      <c r="E27" s="1126">
        <v>2</v>
      </c>
      <c r="F27" s="1148">
        <v>7</v>
      </c>
      <c r="G27" s="1128">
        <v>2</v>
      </c>
      <c r="H27" s="1128">
        <v>17</v>
      </c>
      <c r="I27" s="1128">
        <v>0</v>
      </c>
      <c r="J27" s="1128">
        <v>0</v>
      </c>
      <c r="K27" s="1128">
        <v>0</v>
      </c>
      <c r="L27" s="1128">
        <v>0</v>
      </c>
      <c r="M27" s="1128">
        <v>0</v>
      </c>
      <c r="N27" s="1128">
        <v>27</v>
      </c>
      <c r="O27" s="1128">
        <v>27</v>
      </c>
      <c r="P27" s="1128">
        <v>0</v>
      </c>
      <c r="Q27" s="1128">
        <v>1</v>
      </c>
      <c r="R27" s="1128">
        <v>8</v>
      </c>
      <c r="S27" s="1128">
        <v>10</v>
      </c>
      <c r="T27" s="1126">
        <v>2</v>
      </c>
      <c r="U27" s="1126">
        <v>2</v>
      </c>
      <c r="V27" s="1126">
        <v>155</v>
      </c>
      <c r="W27" s="1126">
        <v>155</v>
      </c>
      <c r="X27" s="1126">
        <v>0</v>
      </c>
      <c r="Y27" s="1126">
        <v>0</v>
      </c>
      <c r="Z27" s="1126">
        <v>0</v>
      </c>
      <c r="AA27" s="1126">
        <v>0</v>
      </c>
      <c r="AB27" s="1126">
        <v>0</v>
      </c>
      <c r="AC27" s="1126">
        <v>0</v>
      </c>
      <c r="AD27" s="1126">
        <v>22</v>
      </c>
      <c r="AE27" s="1126">
        <v>3</v>
      </c>
      <c r="AF27" s="1126">
        <v>0</v>
      </c>
      <c r="AG27" s="1126">
        <v>5</v>
      </c>
      <c r="AH27" s="1126">
        <v>0</v>
      </c>
      <c r="AI27" s="1126">
        <v>1</v>
      </c>
      <c r="AJ27" s="1126">
        <v>7</v>
      </c>
      <c r="AK27" s="1126">
        <v>32</v>
      </c>
      <c r="AL27" s="1126">
        <v>878</v>
      </c>
      <c r="AM27" s="1126">
        <v>36</v>
      </c>
      <c r="AN27" s="1126">
        <v>33</v>
      </c>
      <c r="AO27" s="1126">
        <v>11</v>
      </c>
      <c r="AP27" s="1126">
        <v>9</v>
      </c>
      <c r="AQ27" s="1126">
        <v>203</v>
      </c>
      <c r="AR27" s="1126">
        <v>33</v>
      </c>
      <c r="AS27" s="1126">
        <v>396</v>
      </c>
      <c r="AT27" s="1126">
        <v>59</v>
      </c>
      <c r="AU27" s="1126">
        <v>708</v>
      </c>
      <c r="AV27" s="1126">
        <v>12</v>
      </c>
      <c r="AW27" s="1126">
        <v>5</v>
      </c>
      <c r="AX27" s="1126">
        <v>0</v>
      </c>
      <c r="AY27" s="1126">
        <v>1</v>
      </c>
      <c r="AZ27" s="1126">
        <v>7</v>
      </c>
      <c r="BA27" s="1126">
        <v>32</v>
      </c>
      <c r="BB27" s="1128">
        <v>878</v>
      </c>
      <c r="BC27" s="1126">
        <v>36</v>
      </c>
      <c r="BD27" s="1126">
        <v>33</v>
      </c>
      <c r="BE27" s="1126">
        <v>11</v>
      </c>
      <c r="BF27" s="1126">
        <v>9</v>
      </c>
      <c r="BG27" s="1126">
        <v>203</v>
      </c>
      <c r="BH27" s="1126">
        <v>33</v>
      </c>
      <c r="BI27" s="1136">
        <v>396</v>
      </c>
      <c r="BJ27" s="1126">
        <v>59</v>
      </c>
      <c r="BK27" s="1136">
        <v>708</v>
      </c>
      <c r="BL27" s="1130">
        <v>12</v>
      </c>
    </row>
    <row r="28" spans="1:64" s="1121" customFormat="1" ht="129.94999999999999" customHeight="1" thickBot="1">
      <c r="A28" s="1159">
        <v>22</v>
      </c>
      <c r="B28" s="1125" t="s">
        <v>1634</v>
      </c>
      <c r="C28" s="1126">
        <v>0</v>
      </c>
      <c r="D28" s="1135">
        <v>0</v>
      </c>
      <c r="E28" s="1126">
        <v>0</v>
      </c>
      <c r="F28" s="1148">
        <v>0</v>
      </c>
      <c r="G28" s="1128">
        <v>0</v>
      </c>
      <c r="H28" s="1128">
        <v>5</v>
      </c>
      <c r="I28" s="1128">
        <v>0</v>
      </c>
      <c r="J28" s="1128">
        <v>0</v>
      </c>
      <c r="K28" s="1128">
        <v>0</v>
      </c>
      <c r="L28" s="1128">
        <v>0</v>
      </c>
      <c r="M28" s="1128">
        <v>0</v>
      </c>
      <c r="N28" s="1128">
        <v>0</v>
      </c>
      <c r="O28" s="1128">
        <v>0</v>
      </c>
      <c r="P28" s="1128">
        <v>0</v>
      </c>
      <c r="Q28" s="1128">
        <v>0</v>
      </c>
      <c r="R28" s="1128">
        <v>0</v>
      </c>
      <c r="S28" s="1128">
        <v>0</v>
      </c>
      <c r="T28" s="1126">
        <v>0</v>
      </c>
      <c r="U28" s="1126">
        <v>0</v>
      </c>
      <c r="V28" s="1126">
        <v>24</v>
      </c>
      <c r="W28" s="1126">
        <v>49</v>
      </c>
      <c r="X28" s="1126">
        <v>6</v>
      </c>
      <c r="Y28" s="1126">
        <v>43</v>
      </c>
      <c r="Z28" s="1126">
        <v>0</v>
      </c>
      <c r="AA28" s="1126">
        <v>0</v>
      </c>
      <c r="AB28" s="1126">
        <v>0</v>
      </c>
      <c r="AC28" s="1126">
        <v>0</v>
      </c>
      <c r="AD28" s="1126">
        <v>4</v>
      </c>
      <c r="AE28" s="1126">
        <v>0</v>
      </c>
      <c r="AF28" s="1126">
        <v>0</v>
      </c>
      <c r="AG28" s="1126">
        <v>5</v>
      </c>
      <c r="AH28" s="1126">
        <v>0</v>
      </c>
      <c r="AI28" s="1126">
        <v>0</v>
      </c>
      <c r="AJ28" s="1126">
        <v>5</v>
      </c>
      <c r="AK28" s="1126">
        <v>3</v>
      </c>
      <c r="AL28" s="1126">
        <v>519</v>
      </c>
      <c r="AM28" s="1126">
        <v>80</v>
      </c>
      <c r="AN28" s="1126">
        <v>60</v>
      </c>
      <c r="AO28" s="1126">
        <v>10</v>
      </c>
      <c r="AP28" s="1126">
        <v>65</v>
      </c>
      <c r="AQ28" s="1126">
        <v>272</v>
      </c>
      <c r="AR28" s="1126">
        <v>167</v>
      </c>
      <c r="AS28" s="1126">
        <v>2004</v>
      </c>
      <c r="AT28" s="1126">
        <v>137</v>
      </c>
      <c r="AU28" s="1126">
        <v>1644</v>
      </c>
      <c r="AV28" s="1126">
        <v>3</v>
      </c>
      <c r="AW28" s="1126">
        <v>5</v>
      </c>
      <c r="AX28" s="1126">
        <v>0</v>
      </c>
      <c r="AY28" s="1126">
        <v>0</v>
      </c>
      <c r="AZ28" s="1126">
        <v>5</v>
      </c>
      <c r="BA28" s="1126">
        <v>3</v>
      </c>
      <c r="BB28" s="1128">
        <v>519</v>
      </c>
      <c r="BC28" s="1126">
        <v>80</v>
      </c>
      <c r="BD28" s="1126">
        <v>60</v>
      </c>
      <c r="BE28" s="1126">
        <v>10</v>
      </c>
      <c r="BF28" s="1126">
        <v>65</v>
      </c>
      <c r="BG28" s="1126">
        <v>272</v>
      </c>
      <c r="BH28" s="1126">
        <v>167</v>
      </c>
      <c r="BI28" s="1136">
        <v>2004</v>
      </c>
      <c r="BJ28" s="1126">
        <v>137</v>
      </c>
      <c r="BK28" s="1136">
        <v>1644</v>
      </c>
      <c r="BL28" s="1130">
        <v>3</v>
      </c>
    </row>
    <row r="29" spans="1:64" s="1121" customFormat="1" ht="129.94999999999999" customHeight="1" thickBot="1">
      <c r="A29" s="1159">
        <v>23</v>
      </c>
      <c r="B29" s="1125" t="s">
        <v>1635</v>
      </c>
      <c r="C29" s="1126">
        <v>7</v>
      </c>
      <c r="D29" s="1135">
        <v>14</v>
      </c>
      <c r="E29" s="1126">
        <v>3</v>
      </c>
      <c r="F29" s="1148">
        <v>0</v>
      </c>
      <c r="G29" s="1128">
        <v>3</v>
      </c>
      <c r="H29" s="1128">
        <v>118</v>
      </c>
      <c r="I29" s="1128">
        <v>0</v>
      </c>
      <c r="J29" s="1128">
        <v>11</v>
      </c>
      <c r="K29" s="1128">
        <v>17</v>
      </c>
      <c r="L29" s="1128">
        <v>2</v>
      </c>
      <c r="M29" s="1128">
        <v>1</v>
      </c>
      <c r="N29" s="1128">
        <v>1</v>
      </c>
      <c r="O29" s="1128">
        <v>9</v>
      </c>
      <c r="P29" s="1128">
        <v>4</v>
      </c>
      <c r="Q29" s="1128">
        <v>1</v>
      </c>
      <c r="R29" s="1128">
        <v>0</v>
      </c>
      <c r="S29" s="1128">
        <v>14</v>
      </c>
      <c r="T29" s="1126">
        <v>3</v>
      </c>
      <c r="U29" s="1126">
        <v>0</v>
      </c>
      <c r="V29" s="1126">
        <v>266</v>
      </c>
      <c r="W29" s="1126">
        <v>266</v>
      </c>
      <c r="X29" s="1126">
        <v>19</v>
      </c>
      <c r="Y29" s="1126">
        <v>23</v>
      </c>
      <c r="Z29" s="1126">
        <v>42</v>
      </c>
      <c r="AA29" s="1126">
        <v>0</v>
      </c>
      <c r="AB29" s="1126">
        <v>0</v>
      </c>
      <c r="AC29" s="1126">
        <v>0</v>
      </c>
      <c r="AD29" s="1126">
        <v>93</v>
      </c>
      <c r="AE29" s="1126">
        <v>2</v>
      </c>
      <c r="AF29" s="1126">
        <v>1</v>
      </c>
      <c r="AG29" s="1126">
        <v>10</v>
      </c>
      <c r="AH29" s="1126">
        <v>0</v>
      </c>
      <c r="AI29" s="1126">
        <v>5</v>
      </c>
      <c r="AJ29" s="1126">
        <v>67</v>
      </c>
      <c r="AK29" s="1126">
        <v>30</v>
      </c>
      <c r="AL29" s="1126">
        <v>766</v>
      </c>
      <c r="AM29" s="1126">
        <v>126</v>
      </c>
      <c r="AN29" s="1126">
        <v>82</v>
      </c>
      <c r="AO29" s="1126">
        <v>45</v>
      </c>
      <c r="AP29" s="1126">
        <v>52</v>
      </c>
      <c r="AQ29" s="1126">
        <v>446</v>
      </c>
      <c r="AR29" s="1126">
        <v>40</v>
      </c>
      <c r="AS29" s="1126">
        <v>480</v>
      </c>
      <c r="AT29" s="1126">
        <v>55</v>
      </c>
      <c r="AU29" s="1126">
        <v>660</v>
      </c>
      <c r="AV29" s="1126">
        <v>2</v>
      </c>
      <c r="AW29" s="1126">
        <v>10</v>
      </c>
      <c r="AX29" s="1126">
        <v>0</v>
      </c>
      <c r="AY29" s="1126">
        <v>5</v>
      </c>
      <c r="AZ29" s="1126">
        <v>67</v>
      </c>
      <c r="BA29" s="1126">
        <v>30</v>
      </c>
      <c r="BB29" s="1128">
        <v>766</v>
      </c>
      <c r="BC29" s="1126">
        <v>126</v>
      </c>
      <c r="BD29" s="1126">
        <v>82</v>
      </c>
      <c r="BE29" s="1126">
        <v>45</v>
      </c>
      <c r="BF29" s="1126">
        <v>52</v>
      </c>
      <c r="BG29" s="1126">
        <v>446</v>
      </c>
      <c r="BH29" s="1126">
        <v>40</v>
      </c>
      <c r="BI29" s="1136">
        <v>480</v>
      </c>
      <c r="BJ29" s="1126">
        <v>55</v>
      </c>
      <c r="BK29" s="1136">
        <v>660</v>
      </c>
      <c r="BL29" s="1130">
        <v>2</v>
      </c>
    </row>
    <row r="30" spans="1:64" s="1121" customFormat="1" ht="129.94999999999999" customHeight="1" thickBot="1">
      <c r="A30" s="1159">
        <v>24</v>
      </c>
      <c r="B30" s="1125" t="s">
        <v>1636</v>
      </c>
      <c r="C30" s="1126">
        <v>2</v>
      </c>
      <c r="D30" s="1151">
        <v>0</v>
      </c>
      <c r="E30" s="1126">
        <v>0</v>
      </c>
      <c r="F30" s="1148">
        <v>0</v>
      </c>
      <c r="G30" s="1128">
        <v>3</v>
      </c>
      <c r="H30" s="1128">
        <v>27</v>
      </c>
      <c r="I30" s="1128">
        <v>0</v>
      </c>
      <c r="J30" s="1128">
        <v>2</v>
      </c>
      <c r="K30" s="1128">
        <v>0</v>
      </c>
      <c r="L30" s="1128">
        <v>0</v>
      </c>
      <c r="M30" s="1128">
        <v>0</v>
      </c>
      <c r="N30" s="1128">
        <v>0</v>
      </c>
      <c r="O30" s="1128">
        <v>0</v>
      </c>
      <c r="P30" s="1128">
        <v>0</v>
      </c>
      <c r="Q30" s="1128">
        <v>0</v>
      </c>
      <c r="R30" s="1128">
        <v>0</v>
      </c>
      <c r="S30" s="1128">
        <v>1</v>
      </c>
      <c r="T30" s="1126">
        <v>0</v>
      </c>
      <c r="U30" s="1126">
        <v>0</v>
      </c>
      <c r="V30" s="1126">
        <v>0</v>
      </c>
      <c r="W30" s="1126">
        <v>0</v>
      </c>
      <c r="X30" s="1126">
        <v>0</v>
      </c>
      <c r="Y30" s="1126">
        <v>0</v>
      </c>
      <c r="Z30" s="1126">
        <v>0</v>
      </c>
      <c r="AA30" s="1126">
        <v>0</v>
      </c>
      <c r="AB30" s="1126">
        <v>0</v>
      </c>
      <c r="AC30" s="1126">
        <v>0</v>
      </c>
      <c r="AD30" s="1126">
        <v>0</v>
      </c>
      <c r="AE30" s="1126">
        <v>0</v>
      </c>
      <c r="AF30" s="1126">
        <v>0</v>
      </c>
      <c r="AG30" s="1126">
        <v>0</v>
      </c>
      <c r="AH30" s="1126">
        <v>0</v>
      </c>
      <c r="AI30" s="1126">
        <v>0</v>
      </c>
      <c r="AJ30" s="1126">
        <v>0</v>
      </c>
      <c r="AK30" s="1126">
        <v>0</v>
      </c>
      <c r="AL30" s="1126">
        <v>427</v>
      </c>
      <c r="AM30" s="1126">
        <v>35</v>
      </c>
      <c r="AN30" s="1126">
        <v>28</v>
      </c>
      <c r="AO30" s="1126">
        <v>7</v>
      </c>
      <c r="AP30" s="1126">
        <v>2</v>
      </c>
      <c r="AQ30" s="1126">
        <v>39</v>
      </c>
      <c r="AR30" s="1126">
        <v>21</v>
      </c>
      <c r="AS30" s="1126">
        <v>252</v>
      </c>
      <c r="AT30" s="1126">
        <v>18</v>
      </c>
      <c r="AU30" s="1126">
        <v>216</v>
      </c>
      <c r="AV30" s="1126">
        <v>9</v>
      </c>
      <c r="AW30" s="1126">
        <v>0</v>
      </c>
      <c r="AX30" s="1126">
        <v>0</v>
      </c>
      <c r="AY30" s="1126">
        <v>0</v>
      </c>
      <c r="AZ30" s="1126">
        <v>0</v>
      </c>
      <c r="BA30" s="1126">
        <v>0</v>
      </c>
      <c r="BB30" s="1128">
        <v>427</v>
      </c>
      <c r="BC30" s="1126">
        <v>35</v>
      </c>
      <c r="BD30" s="1126">
        <v>28</v>
      </c>
      <c r="BE30" s="1126">
        <v>7</v>
      </c>
      <c r="BF30" s="1126">
        <v>2</v>
      </c>
      <c r="BG30" s="1126">
        <v>39</v>
      </c>
      <c r="BH30" s="1126">
        <v>21</v>
      </c>
      <c r="BI30" s="1136">
        <v>252</v>
      </c>
      <c r="BJ30" s="1126">
        <v>18</v>
      </c>
      <c r="BK30" s="1136">
        <v>216</v>
      </c>
      <c r="BL30" s="1130">
        <v>9</v>
      </c>
    </row>
    <row r="31" spans="1:64" s="1121" customFormat="1" ht="132" customHeight="1" thickBot="1">
      <c r="A31" s="1159">
        <v>25</v>
      </c>
      <c r="B31" s="1125" t="s">
        <v>1637</v>
      </c>
      <c r="C31" s="1126">
        <v>6823</v>
      </c>
      <c r="D31" s="1147">
        <v>29.2</v>
      </c>
      <c r="E31" s="1126">
        <v>3010</v>
      </c>
      <c r="F31" s="1148">
        <v>3386</v>
      </c>
      <c r="G31" s="1128">
        <v>20</v>
      </c>
      <c r="H31" s="1128">
        <v>183</v>
      </c>
      <c r="I31" s="1128">
        <v>51</v>
      </c>
      <c r="J31" s="1128">
        <v>38</v>
      </c>
      <c r="K31" s="1128">
        <v>43</v>
      </c>
      <c r="L31" s="1128">
        <v>10</v>
      </c>
      <c r="M31" s="1128">
        <v>1</v>
      </c>
      <c r="N31" s="1128">
        <v>120</v>
      </c>
      <c r="O31" s="1128">
        <v>16</v>
      </c>
      <c r="P31" s="1128">
        <v>185</v>
      </c>
      <c r="Q31" s="1128">
        <v>29</v>
      </c>
      <c r="R31" s="1128">
        <v>160</v>
      </c>
      <c r="S31" s="1128">
        <v>4</v>
      </c>
      <c r="T31" s="1126">
        <v>24</v>
      </c>
      <c r="U31" s="1126">
        <v>0</v>
      </c>
      <c r="V31" s="1126">
        <v>0</v>
      </c>
      <c r="W31" s="1126">
        <v>123</v>
      </c>
      <c r="X31" s="1126">
        <v>210</v>
      </c>
      <c r="Y31" s="1126">
        <v>0</v>
      </c>
      <c r="Z31" s="1126">
        <v>3</v>
      </c>
      <c r="AA31" s="1126">
        <v>70</v>
      </c>
      <c r="AB31" s="1126">
        <v>11</v>
      </c>
      <c r="AC31" s="1126">
        <v>0</v>
      </c>
      <c r="AD31" s="1126">
        <v>59</v>
      </c>
      <c r="AE31" s="1126">
        <v>59</v>
      </c>
      <c r="AF31" s="1126">
        <v>5</v>
      </c>
      <c r="AG31" s="1126">
        <v>4</v>
      </c>
      <c r="AH31" s="1126">
        <v>14</v>
      </c>
      <c r="AI31" s="1126">
        <v>51</v>
      </c>
      <c r="AJ31" s="1126">
        <v>12</v>
      </c>
      <c r="AK31" s="1126">
        <v>12</v>
      </c>
      <c r="AL31" s="1126">
        <v>821</v>
      </c>
      <c r="AM31" s="1126">
        <v>821</v>
      </c>
      <c r="AN31" s="1126">
        <v>28</v>
      </c>
      <c r="AO31" s="1126">
        <v>48</v>
      </c>
      <c r="AP31" s="1126">
        <v>295</v>
      </c>
      <c r="AQ31" s="1126">
        <v>0</v>
      </c>
      <c r="AR31" s="1126">
        <v>24</v>
      </c>
      <c r="AS31" s="1126">
        <v>30</v>
      </c>
      <c r="AT31" s="1126">
        <v>158</v>
      </c>
      <c r="AU31" s="1126">
        <v>8</v>
      </c>
      <c r="AV31" s="1126">
        <v>31</v>
      </c>
      <c r="AW31" s="1126">
        <v>51</v>
      </c>
      <c r="AX31" s="1126">
        <v>6</v>
      </c>
      <c r="AY31" s="1126">
        <v>6</v>
      </c>
      <c r="AZ31" s="1126">
        <v>117</v>
      </c>
      <c r="BA31" s="1126">
        <v>93</v>
      </c>
      <c r="BB31" s="1128">
        <v>4226</v>
      </c>
      <c r="BC31" s="1126">
        <v>382</v>
      </c>
      <c r="BD31" s="1126">
        <v>330</v>
      </c>
      <c r="BE31" s="1126">
        <v>308</v>
      </c>
      <c r="BF31" s="1126">
        <v>149</v>
      </c>
      <c r="BG31" s="1126">
        <v>4012</v>
      </c>
      <c r="BH31" s="1126">
        <v>190</v>
      </c>
      <c r="BI31" s="1126">
        <v>2280</v>
      </c>
      <c r="BJ31" s="1126">
        <v>252</v>
      </c>
      <c r="BK31" s="1126">
        <v>3024</v>
      </c>
      <c r="BL31" s="1130">
        <v>24</v>
      </c>
    </row>
    <row r="32" spans="1:64" s="1121" customFormat="1" ht="132" customHeight="1" thickBot="1">
      <c r="A32" s="1159">
        <v>26</v>
      </c>
      <c r="B32" s="1125" t="s">
        <v>1638</v>
      </c>
      <c r="C32" s="1126">
        <v>1847</v>
      </c>
      <c r="D32" s="1147">
        <v>23</v>
      </c>
      <c r="E32" s="1126">
        <v>715</v>
      </c>
      <c r="F32" s="1148">
        <v>440</v>
      </c>
      <c r="G32" s="1128">
        <v>0</v>
      </c>
      <c r="H32" s="1128">
        <v>0</v>
      </c>
      <c r="I32" s="1128">
        <v>0</v>
      </c>
      <c r="J32" s="1128">
        <v>10</v>
      </c>
      <c r="K32" s="1128">
        <v>26</v>
      </c>
      <c r="L32" s="1128">
        <v>0</v>
      </c>
      <c r="M32" s="1128">
        <v>1</v>
      </c>
      <c r="N32" s="1128">
        <v>31</v>
      </c>
      <c r="O32" s="1128">
        <v>2</v>
      </c>
      <c r="P32" s="1128">
        <v>99</v>
      </c>
      <c r="Q32" s="1128">
        <v>0</v>
      </c>
      <c r="R32" s="1128">
        <v>27</v>
      </c>
      <c r="S32" s="1128">
        <v>11</v>
      </c>
      <c r="T32" s="1126">
        <v>0</v>
      </c>
      <c r="U32" s="1126">
        <v>0</v>
      </c>
      <c r="V32" s="1126">
        <v>0</v>
      </c>
      <c r="W32" s="1126">
        <v>8</v>
      </c>
      <c r="X32" s="1126">
        <v>57</v>
      </c>
      <c r="Y32" s="1126">
        <v>0</v>
      </c>
      <c r="Z32" s="1126">
        <v>3</v>
      </c>
      <c r="AA32" s="1126">
        <v>67</v>
      </c>
      <c r="AB32" s="1126">
        <v>1</v>
      </c>
      <c r="AC32" s="1126">
        <v>0</v>
      </c>
      <c r="AD32" s="1126">
        <v>0</v>
      </c>
      <c r="AE32" s="1126">
        <v>0</v>
      </c>
      <c r="AF32" s="1126">
        <v>2</v>
      </c>
      <c r="AG32" s="1126">
        <v>0</v>
      </c>
      <c r="AH32" s="1126">
        <v>2</v>
      </c>
      <c r="AI32" s="1126">
        <v>15</v>
      </c>
      <c r="AJ32" s="1126">
        <v>1</v>
      </c>
      <c r="AK32" s="1126">
        <v>0</v>
      </c>
      <c r="AL32" s="1126">
        <v>153</v>
      </c>
      <c r="AM32" s="1126">
        <v>153</v>
      </c>
      <c r="AN32" s="1126">
        <v>2</v>
      </c>
      <c r="AO32" s="1126">
        <v>7</v>
      </c>
      <c r="AP32" s="1126">
        <v>18</v>
      </c>
      <c r="AQ32" s="1126">
        <v>0</v>
      </c>
      <c r="AR32" s="1126">
        <v>0</v>
      </c>
      <c r="AS32" s="1126">
        <v>3</v>
      </c>
      <c r="AT32" s="1126">
        <v>19</v>
      </c>
      <c r="AU32" s="1126">
        <v>5</v>
      </c>
      <c r="AV32" s="1126">
        <v>2</v>
      </c>
      <c r="AW32" s="1126">
        <v>8</v>
      </c>
      <c r="AX32" s="1126">
        <v>2</v>
      </c>
      <c r="AY32" s="1126">
        <v>1</v>
      </c>
      <c r="AZ32" s="1126">
        <v>56</v>
      </c>
      <c r="BA32" s="1126">
        <v>16</v>
      </c>
      <c r="BB32" s="1128">
        <v>2387</v>
      </c>
      <c r="BC32" s="1126">
        <v>97</v>
      </c>
      <c r="BD32" s="1126">
        <v>84</v>
      </c>
      <c r="BE32" s="1126">
        <v>60</v>
      </c>
      <c r="BF32" s="1126">
        <v>53</v>
      </c>
      <c r="BG32" s="1126">
        <v>2972</v>
      </c>
      <c r="BH32" s="1126">
        <v>99</v>
      </c>
      <c r="BI32" s="1126">
        <v>1188</v>
      </c>
      <c r="BJ32" s="1126">
        <v>87</v>
      </c>
      <c r="BK32" s="1126">
        <v>1044</v>
      </c>
      <c r="BL32" s="1130">
        <v>10</v>
      </c>
    </row>
    <row r="33" spans="1:64" s="1121" customFormat="1" ht="129.94999999999999" customHeight="1" thickBot="1">
      <c r="A33" s="1159">
        <v>27</v>
      </c>
      <c r="B33" s="1137" t="s">
        <v>1639</v>
      </c>
      <c r="C33" s="1126">
        <v>920</v>
      </c>
      <c r="D33" s="1135">
        <v>15.686274509803921</v>
      </c>
      <c r="E33" s="1126">
        <v>505</v>
      </c>
      <c r="F33" s="1148">
        <v>377</v>
      </c>
      <c r="G33" s="1128">
        <v>0</v>
      </c>
      <c r="H33" s="1128">
        <v>0</v>
      </c>
      <c r="I33" s="1128">
        <v>0</v>
      </c>
      <c r="J33" s="1128">
        <v>9</v>
      </c>
      <c r="K33" s="1128">
        <v>8</v>
      </c>
      <c r="L33" s="1128">
        <v>0</v>
      </c>
      <c r="M33" s="1128">
        <v>3</v>
      </c>
      <c r="N33" s="1128">
        <v>28</v>
      </c>
      <c r="O33" s="1128">
        <v>3</v>
      </c>
      <c r="P33" s="1128">
        <v>54</v>
      </c>
      <c r="Q33" s="1128">
        <v>0</v>
      </c>
      <c r="R33" s="1128">
        <v>0</v>
      </c>
      <c r="S33" s="1128">
        <v>2</v>
      </c>
      <c r="T33" s="1126">
        <v>0</v>
      </c>
      <c r="U33" s="1126">
        <v>0</v>
      </c>
      <c r="V33" s="1126">
        <v>0</v>
      </c>
      <c r="W33" s="1126">
        <v>0</v>
      </c>
      <c r="X33" s="1126">
        <v>64</v>
      </c>
      <c r="Y33" s="1126">
        <v>0</v>
      </c>
      <c r="Z33" s="1126">
        <v>7</v>
      </c>
      <c r="AA33" s="1126">
        <v>59</v>
      </c>
      <c r="AB33" s="1126">
        <v>0</v>
      </c>
      <c r="AC33" s="1126">
        <v>0</v>
      </c>
      <c r="AD33" s="1126">
        <v>0</v>
      </c>
      <c r="AE33" s="1126">
        <v>0</v>
      </c>
      <c r="AF33" s="1126">
        <v>0</v>
      </c>
      <c r="AG33" s="1126">
        <v>0</v>
      </c>
      <c r="AH33" s="1126">
        <v>0</v>
      </c>
      <c r="AI33" s="1126">
        <v>5</v>
      </c>
      <c r="AJ33" s="1126">
        <v>0</v>
      </c>
      <c r="AK33" s="1126">
        <v>0</v>
      </c>
      <c r="AL33" s="1126">
        <v>0</v>
      </c>
      <c r="AM33" s="1126">
        <v>0</v>
      </c>
      <c r="AN33" s="1126">
        <v>0</v>
      </c>
      <c r="AO33" s="1126">
        <v>0</v>
      </c>
      <c r="AP33" s="1126">
        <v>0</v>
      </c>
      <c r="AQ33" s="1126">
        <v>0</v>
      </c>
      <c r="AR33" s="1126">
        <v>0</v>
      </c>
      <c r="AS33" s="1126">
        <v>0</v>
      </c>
      <c r="AT33" s="1126">
        <v>0</v>
      </c>
      <c r="AU33" s="1126">
        <v>0</v>
      </c>
      <c r="AV33" s="1126">
        <v>0</v>
      </c>
      <c r="AW33" s="1126">
        <v>0</v>
      </c>
      <c r="AX33" s="1126">
        <v>0</v>
      </c>
      <c r="AY33" s="1126">
        <v>0</v>
      </c>
      <c r="AZ33" s="1126">
        <v>0</v>
      </c>
      <c r="BA33" s="1126">
        <v>0</v>
      </c>
      <c r="BB33" s="1128">
        <v>1124</v>
      </c>
      <c r="BC33" s="1126">
        <v>89</v>
      </c>
      <c r="BD33" s="1126">
        <v>89</v>
      </c>
      <c r="BE33" s="1126">
        <v>26</v>
      </c>
      <c r="BF33" s="1126">
        <v>34</v>
      </c>
      <c r="BG33" s="1126">
        <v>1064</v>
      </c>
      <c r="BH33" s="1126">
        <v>32</v>
      </c>
      <c r="BI33" s="1136">
        <v>384</v>
      </c>
      <c r="BJ33" s="1126">
        <v>59</v>
      </c>
      <c r="BK33" s="1136">
        <v>708</v>
      </c>
      <c r="BL33" s="1130">
        <v>5</v>
      </c>
    </row>
    <row r="34" spans="1:64" s="1121" customFormat="1" ht="129.94999999999999" customHeight="1" thickBot="1">
      <c r="A34" s="1159">
        <v>28</v>
      </c>
      <c r="B34" s="1125" t="s">
        <v>1640</v>
      </c>
      <c r="C34" s="1126">
        <v>3</v>
      </c>
      <c r="D34" s="1135">
        <v>2</v>
      </c>
      <c r="E34" s="1126">
        <v>0</v>
      </c>
      <c r="F34" s="1148">
        <v>0</v>
      </c>
      <c r="G34" s="1128">
        <v>0</v>
      </c>
      <c r="H34" s="1128">
        <v>0</v>
      </c>
      <c r="I34" s="1128">
        <v>0</v>
      </c>
      <c r="J34" s="1128">
        <v>0</v>
      </c>
      <c r="K34" s="1128">
        <v>2</v>
      </c>
      <c r="L34" s="1128">
        <v>0</v>
      </c>
      <c r="M34" s="1128">
        <v>0</v>
      </c>
      <c r="N34" s="1128">
        <v>52</v>
      </c>
      <c r="O34" s="1128">
        <v>52</v>
      </c>
      <c r="P34" s="1128">
        <v>0</v>
      </c>
      <c r="Q34" s="1128">
        <v>2</v>
      </c>
      <c r="R34" s="1128">
        <v>1</v>
      </c>
      <c r="S34" s="1128">
        <v>5</v>
      </c>
      <c r="T34" s="1126">
        <v>0</v>
      </c>
      <c r="U34" s="1126">
        <v>0</v>
      </c>
      <c r="V34" s="1126">
        <v>0</v>
      </c>
      <c r="W34" s="1126">
        <v>0</v>
      </c>
      <c r="X34" s="1126">
        <v>0</v>
      </c>
      <c r="Y34" s="1126">
        <v>0</v>
      </c>
      <c r="Z34" s="1126">
        <v>0</v>
      </c>
      <c r="AA34" s="1126">
        <v>0</v>
      </c>
      <c r="AB34" s="1126">
        <v>0</v>
      </c>
      <c r="AC34" s="1126">
        <v>0</v>
      </c>
      <c r="AD34" s="1126">
        <v>0</v>
      </c>
      <c r="AE34" s="1126">
        <v>0</v>
      </c>
      <c r="AF34" s="1126">
        <v>0</v>
      </c>
      <c r="AG34" s="1126">
        <v>0</v>
      </c>
      <c r="AH34" s="1126">
        <v>0</v>
      </c>
      <c r="AI34" s="1126">
        <v>0</v>
      </c>
      <c r="AJ34" s="1126">
        <v>0</v>
      </c>
      <c r="AK34" s="1126">
        <v>0</v>
      </c>
      <c r="AL34" s="1126">
        <v>405</v>
      </c>
      <c r="AM34" s="1126">
        <v>41</v>
      </c>
      <c r="AN34" s="1126">
        <v>41</v>
      </c>
      <c r="AO34" s="1126">
        <v>3</v>
      </c>
      <c r="AP34" s="1126">
        <v>17</v>
      </c>
      <c r="AQ34" s="1126">
        <v>107</v>
      </c>
      <c r="AR34" s="1126">
        <v>16</v>
      </c>
      <c r="AS34" s="1126">
        <v>192</v>
      </c>
      <c r="AT34" s="1126">
        <v>31</v>
      </c>
      <c r="AU34" s="1126">
        <v>372</v>
      </c>
      <c r="AV34" s="1126">
        <v>4.4000000000000004</v>
      </c>
      <c r="AW34" s="1126">
        <v>0</v>
      </c>
      <c r="AX34" s="1126">
        <v>0</v>
      </c>
      <c r="AY34" s="1126">
        <v>0</v>
      </c>
      <c r="AZ34" s="1126">
        <v>0</v>
      </c>
      <c r="BA34" s="1126">
        <v>0</v>
      </c>
      <c r="BB34" s="1128">
        <v>405</v>
      </c>
      <c r="BC34" s="1126">
        <v>41</v>
      </c>
      <c r="BD34" s="1126">
        <v>41</v>
      </c>
      <c r="BE34" s="1126">
        <v>3</v>
      </c>
      <c r="BF34" s="1126">
        <v>17</v>
      </c>
      <c r="BG34" s="1126">
        <v>107</v>
      </c>
      <c r="BH34" s="1126">
        <v>16</v>
      </c>
      <c r="BI34" s="1136">
        <v>192</v>
      </c>
      <c r="BJ34" s="1126">
        <v>31</v>
      </c>
      <c r="BK34" s="1136">
        <v>372</v>
      </c>
      <c r="BL34" s="1130">
        <v>4.4000000000000004</v>
      </c>
    </row>
    <row r="35" spans="1:64" s="1122" customFormat="1" ht="129.94999999999999" customHeight="1" thickBot="1">
      <c r="A35" s="1159">
        <v>29</v>
      </c>
      <c r="B35" s="1125" t="s">
        <v>1641</v>
      </c>
      <c r="C35" s="1126">
        <v>5</v>
      </c>
      <c r="D35" s="1135">
        <v>8</v>
      </c>
      <c r="E35" s="1126">
        <v>0</v>
      </c>
      <c r="F35" s="1148">
        <v>0</v>
      </c>
      <c r="G35" s="1128">
        <v>0</v>
      </c>
      <c r="H35" s="1128">
        <v>95</v>
      </c>
      <c r="I35" s="1128">
        <v>0</v>
      </c>
      <c r="J35" s="1128">
        <v>2</v>
      </c>
      <c r="K35" s="1128">
        <v>33</v>
      </c>
      <c r="L35" s="1128">
        <v>0</v>
      </c>
      <c r="M35" s="1128">
        <v>0</v>
      </c>
      <c r="N35" s="1128">
        <v>15</v>
      </c>
      <c r="O35" s="1128">
        <v>15</v>
      </c>
      <c r="P35" s="1128">
        <v>2</v>
      </c>
      <c r="Q35" s="1128">
        <v>1</v>
      </c>
      <c r="R35" s="1128">
        <v>0</v>
      </c>
      <c r="S35" s="1128">
        <v>3</v>
      </c>
      <c r="T35" s="1126">
        <v>1</v>
      </c>
      <c r="U35" s="1126">
        <v>0</v>
      </c>
      <c r="V35" s="1126">
        <v>188</v>
      </c>
      <c r="W35" s="1126">
        <v>188</v>
      </c>
      <c r="X35" s="1126">
        <v>188</v>
      </c>
      <c r="Y35" s="1126">
        <v>0</v>
      </c>
      <c r="Z35" s="1126">
        <v>0</v>
      </c>
      <c r="AA35" s="1126">
        <v>0</v>
      </c>
      <c r="AB35" s="1126">
        <v>0</v>
      </c>
      <c r="AC35" s="1126">
        <v>0</v>
      </c>
      <c r="AD35" s="1126">
        <v>96</v>
      </c>
      <c r="AE35" s="1126">
        <v>2</v>
      </c>
      <c r="AF35" s="1126">
        <v>0</v>
      </c>
      <c r="AG35" s="1126">
        <v>7</v>
      </c>
      <c r="AH35" s="1126">
        <v>0</v>
      </c>
      <c r="AI35" s="1126">
        <v>0</v>
      </c>
      <c r="AJ35" s="1126">
        <v>17</v>
      </c>
      <c r="AK35" s="1126">
        <v>0</v>
      </c>
      <c r="AL35" s="1126">
        <v>447</v>
      </c>
      <c r="AM35" s="1126">
        <v>90</v>
      </c>
      <c r="AN35" s="1126">
        <v>71</v>
      </c>
      <c r="AO35" s="1126">
        <v>57</v>
      </c>
      <c r="AP35" s="1126">
        <v>34</v>
      </c>
      <c r="AQ35" s="1126">
        <v>469</v>
      </c>
      <c r="AR35" s="1126">
        <v>105</v>
      </c>
      <c r="AS35" s="1126">
        <v>1260</v>
      </c>
      <c r="AT35" s="1126">
        <v>80</v>
      </c>
      <c r="AU35" s="1126">
        <v>960</v>
      </c>
      <c r="AV35" s="1126">
        <v>3</v>
      </c>
      <c r="AW35" s="1126">
        <v>7</v>
      </c>
      <c r="AX35" s="1126">
        <v>0</v>
      </c>
      <c r="AY35" s="1126">
        <v>0</v>
      </c>
      <c r="AZ35" s="1126">
        <v>17</v>
      </c>
      <c r="BA35" s="1126">
        <v>0</v>
      </c>
      <c r="BB35" s="1128">
        <v>447</v>
      </c>
      <c r="BC35" s="1126">
        <v>90</v>
      </c>
      <c r="BD35" s="1126">
        <v>71</v>
      </c>
      <c r="BE35" s="1126">
        <v>57</v>
      </c>
      <c r="BF35" s="1126">
        <v>34</v>
      </c>
      <c r="BG35" s="1126">
        <v>469</v>
      </c>
      <c r="BH35" s="1126">
        <v>105</v>
      </c>
      <c r="BI35" s="1136">
        <v>1260</v>
      </c>
      <c r="BJ35" s="1126">
        <v>80</v>
      </c>
      <c r="BK35" s="1136">
        <v>960</v>
      </c>
      <c r="BL35" s="1130">
        <v>3</v>
      </c>
    </row>
    <row r="36" spans="1:64" s="1121" customFormat="1" ht="129.94999999999999" customHeight="1" thickBot="1">
      <c r="A36" s="1159">
        <v>30</v>
      </c>
      <c r="B36" s="1125" t="s">
        <v>1642</v>
      </c>
      <c r="C36" s="1126">
        <v>0</v>
      </c>
      <c r="D36" s="1135">
        <v>0</v>
      </c>
      <c r="E36" s="1126">
        <v>0</v>
      </c>
      <c r="F36" s="1148">
        <v>0</v>
      </c>
      <c r="G36" s="1128">
        <v>0</v>
      </c>
      <c r="H36" s="1128">
        <v>12</v>
      </c>
      <c r="I36" s="1128">
        <v>0</v>
      </c>
      <c r="J36" s="1128">
        <v>0</v>
      </c>
      <c r="K36" s="1128">
        <v>13</v>
      </c>
      <c r="L36" s="1128">
        <v>0</v>
      </c>
      <c r="M36" s="1128">
        <v>0</v>
      </c>
      <c r="N36" s="1128">
        <v>17</v>
      </c>
      <c r="O36" s="1128">
        <v>17</v>
      </c>
      <c r="P36" s="1128">
        <v>0</v>
      </c>
      <c r="Q36" s="1128">
        <v>0</v>
      </c>
      <c r="R36" s="1128">
        <v>0</v>
      </c>
      <c r="S36" s="1128">
        <v>2</v>
      </c>
      <c r="T36" s="1126">
        <v>0</v>
      </c>
      <c r="U36" s="1126">
        <v>0</v>
      </c>
      <c r="V36" s="1126">
        <v>0</v>
      </c>
      <c r="W36" s="1126">
        <v>0</v>
      </c>
      <c r="X36" s="1126">
        <v>0</v>
      </c>
      <c r="Y36" s="1126">
        <v>0</v>
      </c>
      <c r="Z36" s="1126">
        <v>0</v>
      </c>
      <c r="AA36" s="1126">
        <v>0</v>
      </c>
      <c r="AB36" s="1126">
        <v>0</v>
      </c>
      <c r="AC36" s="1126">
        <v>0</v>
      </c>
      <c r="AD36" s="1126">
        <v>0</v>
      </c>
      <c r="AE36" s="1126">
        <v>0</v>
      </c>
      <c r="AF36" s="1126">
        <v>0</v>
      </c>
      <c r="AG36" s="1126">
        <v>0</v>
      </c>
      <c r="AH36" s="1126">
        <v>0</v>
      </c>
      <c r="AI36" s="1126">
        <v>0</v>
      </c>
      <c r="AJ36" s="1126">
        <v>0</v>
      </c>
      <c r="AK36" s="1126">
        <v>0</v>
      </c>
      <c r="AL36" s="1126">
        <v>444</v>
      </c>
      <c r="AM36" s="1126">
        <v>113</v>
      </c>
      <c r="AN36" s="1126">
        <v>94</v>
      </c>
      <c r="AO36" s="1126">
        <v>72</v>
      </c>
      <c r="AP36" s="1126">
        <v>59</v>
      </c>
      <c r="AQ36" s="1126">
        <v>408</v>
      </c>
      <c r="AR36" s="1126">
        <v>18</v>
      </c>
      <c r="AS36" s="1126">
        <v>216</v>
      </c>
      <c r="AT36" s="1126">
        <v>44</v>
      </c>
      <c r="AU36" s="1126">
        <v>528</v>
      </c>
      <c r="AV36" s="1126">
        <v>3</v>
      </c>
      <c r="AW36" s="1126">
        <v>0</v>
      </c>
      <c r="AX36" s="1126">
        <v>0</v>
      </c>
      <c r="AY36" s="1126">
        <v>0</v>
      </c>
      <c r="AZ36" s="1126">
        <v>0</v>
      </c>
      <c r="BA36" s="1126">
        <v>0</v>
      </c>
      <c r="BB36" s="1128">
        <v>444</v>
      </c>
      <c r="BC36" s="1126">
        <v>113</v>
      </c>
      <c r="BD36" s="1126">
        <v>94</v>
      </c>
      <c r="BE36" s="1126">
        <v>72</v>
      </c>
      <c r="BF36" s="1126">
        <v>59</v>
      </c>
      <c r="BG36" s="1126">
        <v>408</v>
      </c>
      <c r="BH36" s="1126">
        <v>18</v>
      </c>
      <c r="BI36" s="1136">
        <v>216</v>
      </c>
      <c r="BJ36" s="1126">
        <v>44</v>
      </c>
      <c r="BK36" s="1136">
        <v>528</v>
      </c>
      <c r="BL36" s="1130">
        <v>3</v>
      </c>
    </row>
    <row r="37" spans="1:64" s="1123" customFormat="1" ht="129.94999999999999" customHeight="1" thickBot="1">
      <c r="A37" s="1159">
        <v>31</v>
      </c>
      <c r="B37" s="1137" t="s">
        <v>1643</v>
      </c>
      <c r="C37" s="1126">
        <v>2</v>
      </c>
      <c r="D37" s="1135">
        <v>0</v>
      </c>
      <c r="E37" s="1126">
        <v>0</v>
      </c>
      <c r="F37" s="1148">
        <v>0</v>
      </c>
      <c r="G37" s="1128">
        <v>0</v>
      </c>
      <c r="H37" s="1128">
        <v>74</v>
      </c>
      <c r="I37" s="1128">
        <v>0</v>
      </c>
      <c r="J37" s="1128">
        <v>2</v>
      </c>
      <c r="K37" s="1128">
        <v>22</v>
      </c>
      <c r="L37" s="1128">
        <v>0</v>
      </c>
      <c r="M37" s="1128">
        <v>0</v>
      </c>
      <c r="N37" s="1128">
        <v>0</v>
      </c>
      <c r="O37" s="1128">
        <v>21</v>
      </c>
      <c r="P37" s="1128">
        <v>1</v>
      </c>
      <c r="Q37" s="1128">
        <v>0</v>
      </c>
      <c r="R37" s="1128">
        <v>0</v>
      </c>
      <c r="S37" s="1128">
        <v>0</v>
      </c>
      <c r="T37" s="1126">
        <v>0</v>
      </c>
      <c r="U37" s="1126">
        <v>0</v>
      </c>
      <c r="V37" s="1126">
        <v>86</v>
      </c>
      <c r="W37" s="1126">
        <v>86</v>
      </c>
      <c r="X37" s="1126">
        <v>0</v>
      </c>
      <c r="Y37" s="1126">
        <v>0</v>
      </c>
      <c r="Z37" s="1126">
        <v>0</v>
      </c>
      <c r="AA37" s="1126">
        <v>0</v>
      </c>
      <c r="AB37" s="1126">
        <v>0</v>
      </c>
      <c r="AC37" s="1126">
        <v>0</v>
      </c>
      <c r="AD37" s="1126">
        <v>34</v>
      </c>
      <c r="AE37" s="1126">
        <v>0</v>
      </c>
      <c r="AF37" s="1126">
        <v>0</v>
      </c>
      <c r="AG37" s="1126">
        <v>1</v>
      </c>
      <c r="AH37" s="1126">
        <v>0</v>
      </c>
      <c r="AI37" s="1126">
        <v>0</v>
      </c>
      <c r="AJ37" s="1126">
        <v>28</v>
      </c>
      <c r="AK37" s="1126">
        <v>1</v>
      </c>
      <c r="AL37" s="1126">
        <v>728</v>
      </c>
      <c r="AM37" s="1126">
        <v>68</v>
      </c>
      <c r="AN37" s="1126">
        <v>68</v>
      </c>
      <c r="AO37" s="1126">
        <v>44</v>
      </c>
      <c r="AP37" s="1126">
        <v>6</v>
      </c>
      <c r="AQ37" s="1126">
        <v>786</v>
      </c>
      <c r="AR37" s="1126">
        <v>52</v>
      </c>
      <c r="AS37" s="1126">
        <v>624</v>
      </c>
      <c r="AT37" s="1126">
        <v>84</v>
      </c>
      <c r="AU37" s="1153">
        <v>1008</v>
      </c>
      <c r="AV37" s="1153">
        <v>11</v>
      </c>
      <c r="AW37" s="1153">
        <v>1</v>
      </c>
      <c r="AX37" s="1153">
        <v>0</v>
      </c>
      <c r="AY37" s="1153">
        <v>0</v>
      </c>
      <c r="AZ37" s="1153">
        <v>28</v>
      </c>
      <c r="BA37" s="1153">
        <v>1</v>
      </c>
      <c r="BB37" s="1128">
        <v>728</v>
      </c>
      <c r="BC37" s="1126">
        <v>68</v>
      </c>
      <c r="BD37" s="1126">
        <v>68</v>
      </c>
      <c r="BE37" s="1126">
        <v>44</v>
      </c>
      <c r="BF37" s="1126">
        <v>6</v>
      </c>
      <c r="BG37" s="1126">
        <v>786</v>
      </c>
      <c r="BH37" s="1126">
        <v>52</v>
      </c>
      <c r="BI37" s="1136">
        <v>624</v>
      </c>
      <c r="BJ37" s="1126">
        <v>84</v>
      </c>
      <c r="BK37" s="1136">
        <v>1008</v>
      </c>
      <c r="BL37" s="1130">
        <v>11</v>
      </c>
    </row>
    <row r="38" spans="1:64" s="1121" customFormat="1" ht="132" customHeight="1" thickBot="1">
      <c r="A38" s="1159">
        <v>32</v>
      </c>
      <c r="B38" s="1154" t="s">
        <v>1644</v>
      </c>
      <c r="C38" s="1126">
        <v>2746</v>
      </c>
      <c r="D38" s="1147">
        <v>13.1</v>
      </c>
      <c r="E38" s="1126">
        <v>1928</v>
      </c>
      <c r="F38" s="1148">
        <v>2253</v>
      </c>
      <c r="G38" s="1128">
        <v>1</v>
      </c>
      <c r="H38" s="1128">
        <v>35</v>
      </c>
      <c r="I38" s="1128">
        <v>0</v>
      </c>
      <c r="J38" s="1128">
        <v>14</v>
      </c>
      <c r="K38" s="1128">
        <v>80</v>
      </c>
      <c r="L38" s="1128">
        <v>5</v>
      </c>
      <c r="M38" s="1128">
        <v>27</v>
      </c>
      <c r="N38" s="1128">
        <v>62</v>
      </c>
      <c r="O38" s="1128">
        <v>9</v>
      </c>
      <c r="P38" s="1128">
        <v>212</v>
      </c>
      <c r="Q38" s="1128">
        <v>113</v>
      </c>
      <c r="R38" s="1128">
        <v>68</v>
      </c>
      <c r="S38" s="1128">
        <v>20</v>
      </c>
      <c r="T38" s="1126">
        <v>17</v>
      </c>
      <c r="U38" s="1126">
        <v>0</v>
      </c>
      <c r="V38" s="1126">
        <v>0</v>
      </c>
      <c r="W38" s="1126">
        <v>64</v>
      </c>
      <c r="X38" s="1126">
        <v>213</v>
      </c>
      <c r="Y38" s="1126">
        <v>0</v>
      </c>
      <c r="Z38" s="1126">
        <v>8</v>
      </c>
      <c r="AA38" s="1126">
        <v>26</v>
      </c>
      <c r="AB38" s="1126">
        <v>1</v>
      </c>
      <c r="AC38" s="1126">
        <v>0</v>
      </c>
      <c r="AD38" s="1126">
        <v>130</v>
      </c>
      <c r="AE38" s="1126">
        <v>130</v>
      </c>
      <c r="AF38" s="1126">
        <v>0</v>
      </c>
      <c r="AG38" s="1126">
        <v>3</v>
      </c>
      <c r="AH38" s="1126">
        <v>0</v>
      </c>
      <c r="AI38" s="1126">
        <v>32</v>
      </c>
      <c r="AJ38" s="1126">
        <v>2</v>
      </c>
      <c r="AK38" s="1126">
        <v>0</v>
      </c>
      <c r="AL38" s="1126">
        <v>436</v>
      </c>
      <c r="AM38" s="1126">
        <v>421</v>
      </c>
      <c r="AN38" s="1126">
        <v>10</v>
      </c>
      <c r="AO38" s="1126">
        <v>23</v>
      </c>
      <c r="AP38" s="1126">
        <v>107</v>
      </c>
      <c r="AQ38" s="1126">
        <v>0</v>
      </c>
      <c r="AR38" s="1126">
        <v>15</v>
      </c>
      <c r="AS38" s="1126">
        <v>0</v>
      </c>
      <c r="AT38" s="1126">
        <v>44</v>
      </c>
      <c r="AU38" s="1126">
        <v>8</v>
      </c>
      <c r="AV38" s="1126">
        <v>9</v>
      </c>
      <c r="AW38" s="1126">
        <v>9</v>
      </c>
      <c r="AX38" s="1126">
        <v>1</v>
      </c>
      <c r="AY38" s="1126">
        <v>12</v>
      </c>
      <c r="AZ38" s="1126">
        <v>131</v>
      </c>
      <c r="BA38" s="1126">
        <v>49</v>
      </c>
      <c r="BB38" s="1128">
        <v>3798</v>
      </c>
      <c r="BC38" s="1126">
        <v>2368</v>
      </c>
      <c r="BD38" s="1126">
        <v>1304</v>
      </c>
      <c r="BE38" s="1126">
        <v>1064</v>
      </c>
      <c r="BF38" s="1126">
        <v>72</v>
      </c>
      <c r="BG38" s="1126">
        <v>3566</v>
      </c>
      <c r="BH38" s="1126">
        <v>328</v>
      </c>
      <c r="BI38" s="1129">
        <v>3936</v>
      </c>
      <c r="BJ38" s="1126">
        <v>525</v>
      </c>
      <c r="BK38" s="1126">
        <v>6300</v>
      </c>
      <c r="BL38" s="1130">
        <v>24</v>
      </c>
    </row>
    <row r="39" spans="1:64" s="1121" customFormat="1" ht="132" customHeight="1" thickBot="1">
      <c r="A39" s="1159">
        <v>33</v>
      </c>
      <c r="B39" s="1154" t="s">
        <v>1645</v>
      </c>
      <c r="C39" s="1126">
        <v>3200</v>
      </c>
      <c r="D39" s="1147">
        <v>22.9</v>
      </c>
      <c r="E39" s="1126">
        <v>1827</v>
      </c>
      <c r="F39" s="1148">
        <v>1265</v>
      </c>
      <c r="G39" s="1128">
        <v>3</v>
      </c>
      <c r="H39" s="1128">
        <v>88</v>
      </c>
      <c r="I39" s="1128">
        <v>82</v>
      </c>
      <c r="J39" s="1128">
        <v>2</v>
      </c>
      <c r="K39" s="1128">
        <v>70</v>
      </c>
      <c r="L39" s="1128">
        <v>64</v>
      </c>
      <c r="M39" s="1128">
        <v>1</v>
      </c>
      <c r="N39" s="1128">
        <v>74</v>
      </c>
      <c r="O39" s="1128">
        <v>11</v>
      </c>
      <c r="P39" s="1128">
        <v>128</v>
      </c>
      <c r="Q39" s="1128">
        <v>92</v>
      </c>
      <c r="R39" s="1128">
        <v>35</v>
      </c>
      <c r="S39" s="1128">
        <v>4</v>
      </c>
      <c r="T39" s="1126">
        <v>15</v>
      </c>
      <c r="U39" s="1126">
        <v>0</v>
      </c>
      <c r="V39" s="1126">
        <v>0</v>
      </c>
      <c r="W39" s="1126">
        <v>4</v>
      </c>
      <c r="X39" s="1126">
        <v>169</v>
      </c>
      <c r="Y39" s="1126">
        <v>0</v>
      </c>
      <c r="Z39" s="1126">
        <v>2</v>
      </c>
      <c r="AA39" s="1126">
        <v>0</v>
      </c>
      <c r="AB39" s="1126">
        <v>0</v>
      </c>
      <c r="AC39" s="1126">
        <v>0</v>
      </c>
      <c r="AD39" s="1126">
        <v>54</v>
      </c>
      <c r="AE39" s="1126">
        <v>54</v>
      </c>
      <c r="AF39" s="1126">
        <v>7</v>
      </c>
      <c r="AG39" s="1126">
        <v>1</v>
      </c>
      <c r="AH39" s="1126">
        <v>1</v>
      </c>
      <c r="AI39" s="1126">
        <v>11</v>
      </c>
      <c r="AJ39" s="1126">
        <v>0</v>
      </c>
      <c r="AK39" s="1126">
        <v>0</v>
      </c>
      <c r="AL39" s="1126">
        <v>610</v>
      </c>
      <c r="AM39" s="1126">
        <v>610</v>
      </c>
      <c r="AN39" s="1126">
        <v>33</v>
      </c>
      <c r="AO39" s="1126">
        <v>48</v>
      </c>
      <c r="AP39" s="1126">
        <v>219</v>
      </c>
      <c r="AQ39" s="1126">
        <v>0</v>
      </c>
      <c r="AR39" s="1126">
        <v>0</v>
      </c>
      <c r="AS39" s="1126">
        <v>0</v>
      </c>
      <c r="AT39" s="1126">
        <v>143</v>
      </c>
      <c r="AU39" s="1126">
        <v>28</v>
      </c>
      <c r="AV39" s="1126">
        <v>9</v>
      </c>
      <c r="AW39" s="1126">
        <v>18</v>
      </c>
      <c r="AX39" s="1126">
        <v>4</v>
      </c>
      <c r="AY39" s="1126">
        <v>11</v>
      </c>
      <c r="AZ39" s="1126">
        <v>161</v>
      </c>
      <c r="BA39" s="1126">
        <v>69</v>
      </c>
      <c r="BB39" s="1128">
        <v>1424</v>
      </c>
      <c r="BC39" s="1126">
        <v>623</v>
      </c>
      <c r="BD39" s="1126">
        <v>419</v>
      </c>
      <c r="BE39" s="1126">
        <v>539</v>
      </c>
      <c r="BF39" s="1126">
        <v>219</v>
      </c>
      <c r="BG39" s="1126">
        <v>2948</v>
      </c>
      <c r="BH39" s="1126">
        <v>295</v>
      </c>
      <c r="BI39" s="1129">
        <v>3540</v>
      </c>
      <c r="BJ39" s="1126">
        <v>668</v>
      </c>
      <c r="BK39" s="1126">
        <v>8016</v>
      </c>
      <c r="BL39" s="1130">
        <v>16.5</v>
      </c>
    </row>
    <row r="40" spans="1:64" s="1121" customFormat="1" ht="129.94999999999999" customHeight="1" thickBot="1">
      <c r="A40" s="1159">
        <v>34</v>
      </c>
      <c r="B40" s="1154" t="s">
        <v>1646</v>
      </c>
      <c r="C40" s="1126">
        <v>2701</v>
      </c>
      <c r="D40" s="1135">
        <v>19.643636363636364</v>
      </c>
      <c r="E40" s="1126">
        <v>1314</v>
      </c>
      <c r="F40" s="1148">
        <v>896</v>
      </c>
      <c r="G40" s="1128">
        <v>14</v>
      </c>
      <c r="H40" s="1128">
        <v>89</v>
      </c>
      <c r="I40" s="1128">
        <v>36</v>
      </c>
      <c r="J40" s="1128">
        <v>1</v>
      </c>
      <c r="K40" s="1128">
        <v>47</v>
      </c>
      <c r="L40" s="1128">
        <v>40</v>
      </c>
      <c r="M40" s="1128">
        <v>33</v>
      </c>
      <c r="N40" s="1128">
        <v>75</v>
      </c>
      <c r="O40" s="1128">
        <v>23</v>
      </c>
      <c r="P40" s="1128">
        <v>152</v>
      </c>
      <c r="Q40" s="1128">
        <v>91</v>
      </c>
      <c r="R40" s="1128">
        <v>82</v>
      </c>
      <c r="S40" s="1128">
        <v>8</v>
      </c>
      <c r="T40" s="1126">
        <v>13</v>
      </c>
      <c r="U40" s="1126">
        <v>0</v>
      </c>
      <c r="V40" s="1126">
        <v>0</v>
      </c>
      <c r="W40" s="1126">
        <v>12</v>
      </c>
      <c r="X40" s="1126">
        <v>143</v>
      </c>
      <c r="Y40" s="1126">
        <v>0</v>
      </c>
      <c r="Z40" s="1126">
        <v>17</v>
      </c>
      <c r="AA40" s="1126">
        <v>21</v>
      </c>
      <c r="AB40" s="1126">
        <v>1</v>
      </c>
      <c r="AC40" s="1126">
        <v>0</v>
      </c>
      <c r="AD40" s="1126">
        <v>60</v>
      </c>
      <c r="AE40" s="1126">
        <v>60</v>
      </c>
      <c r="AF40" s="1126">
        <v>4</v>
      </c>
      <c r="AG40" s="1126">
        <v>0</v>
      </c>
      <c r="AH40" s="1126">
        <v>2</v>
      </c>
      <c r="AI40" s="1126">
        <v>15</v>
      </c>
      <c r="AJ40" s="1126">
        <v>8</v>
      </c>
      <c r="AK40" s="1126">
        <v>1</v>
      </c>
      <c r="AL40" s="1126">
        <v>259</v>
      </c>
      <c r="AM40" s="1126">
        <v>259</v>
      </c>
      <c r="AN40" s="1126">
        <v>4</v>
      </c>
      <c r="AO40" s="1126">
        <v>17</v>
      </c>
      <c r="AP40" s="1126">
        <v>0</v>
      </c>
      <c r="AQ40" s="1126">
        <v>0</v>
      </c>
      <c r="AR40" s="1126">
        <v>0</v>
      </c>
      <c r="AS40" s="1126">
        <v>0</v>
      </c>
      <c r="AT40" s="1126">
        <v>79</v>
      </c>
      <c r="AU40" s="1126">
        <v>5</v>
      </c>
      <c r="AV40" s="1126">
        <v>1</v>
      </c>
      <c r="AW40" s="1126">
        <v>14</v>
      </c>
      <c r="AX40" s="1126">
        <v>0</v>
      </c>
      <c r="AY40" s="1126">
        <v>2</v>
      </c>
      <c r="AZ40" s="1126">
        <v>69</v>
      </c>
      <c r="BA40" s="1126">
        <v>8</v>
      </c>
      <c r="BB40" s="1128">
        <v>673</v>
      </c>
      <c r="BC40" s="1126">
        <v>110</v>
      </c>
      <c r="BD40" s="1126">
        <v>101</v>
      </c>
      <c r="BE40" s="1126">
        <v>15</v>
      </c>
      <c r="BF40" s="1126">
        <v>19</v>
      </c>
      <c r="BG40" s="1126">
        <v>335</v>
      </c>
      <c r="BH40" s="1126">
        <v>96</v>
      </c>
      <c r="BI40" s="1136">
        <v>1152</v>
      </c>
      <c r="BJ40" s="1126">
        <v>81</v>
      </c>
      <c r="BK40" s="1136">
        <v>972</v>
      </c>
      <c r="BL40" s="1130">
        <v>14</v>
      </c>
    </row>
    <row r="41" spans="1:64" s="1121" customFormat="1" ht="129.94999999999999" customHeight="1" thickBot="1">
      <c r="A41" s="1159">
        <v>35</v>
      </c>
      <c r="B41" s="1155" t="s">
        <v>1647</v>
      </c>
      <c r="C41" s="1126">
        <v>1142</v>
      </c>
      <c r="D41" s="1135">
        <v>12.614602894068264</v>
      </c>
      <c r="E41" s="1126">
        <v>528</v>
      </c>
      <c r="F41" s="1148">
        <v>405</v>
      </c>
      <c r="G41" s="1128">
        <v>1</v>
      </c>
      <c r="H41" s="1128">
        <v>27</v>
      </c>
      <c r="I41" s="1128">
        <v>0</v>
      </c>
      <c r="J41" s="1128">
        <v>15</v>
      </c>
      <c r="K41" s="1128">
        <v>7</v>
      </c>
      <c r="L41" s="1128">
        <v>0</v>
      </c>
      <c r="M41" s="1128">
        <v>3</v>
      </c>
      <c r="N41" s="1128">
        <v>54</v>
      </c>
      <c r="O41" s="1128">
        <v>29</v>
      </c>
      <c r="P41" s="1128">
        <v>68</v>
      </c>
      <c r="Q41" s="1128">
        <v>0</v>
      </c>
      <c r="R41" s="1128">
        <v>15</v>
      </c>
      <c r="S41" s="1128">
        <v>0</v>
      </c>
      <c r="T41" s="1126">
        <v>0</v>
      </c>
      <c r="U41" s="1126">
        <v>0</v>
      </c>
      <c r="V41" s="1126">
        <v>0</v>
      </c>
      <c r="W41" s="1126">
        <v>0</v>
      </c>
      <c r="X41" s="1126">
        <v>53</v>
      </c>
      <c r="Y41" s="1126">
        <v>0</v>
      </c>
      <c r="Z41" s="1126">
        <v>0</v>
      </c>
      <c r="AA41" s="1126">
        <v>0</v>
      </c>
      <c r="AB41" s="1126">
        <v>0</v>
      </c>
      <c r="AC41" s="1126">
        <v>5</v>
      </c>
      <c r="AD41" s="1126">
        <v>0</v>
      </c>
      <c r="AE41" s="1126">
        <v>0</v>
      </c>
      <c r="AF41" s="1126">
        <v>0</v>
      </c>
      <c r="AG41" s="1126">
        <v>0</v>
      </c>
      <c r="AH41" s="1126">
        <v>0</v>
      </c>
      <c r="AI41" s="1126">
        <v>0</v>
      </c>
      <c r="AJ41" s="1126">
        <v>0</v>
      </c>
      <c r="AK41" s="1126">
        <v>0</v>
      </c>
      <c r="AL41" s="1126">
        <v>0</v>
      </c>
      <c r="AM41" s="1126">
        <v>0</v>
      </c>
      <c r="AN41" s="1126">
        <v>0</v>
      </c>
      <c r="AO41" s="1126">
        <v>0</v>
      </c>
      <c r="AP41" s="1126">
        <v>0</v>
      </c>
      <c r="AQ41" s="1126">
        <v>0</v>
      </c>
      <c r="AR41" s="1126">
        <v>0</v>
      </c>
      <c r="AS41" s="1126">
        <v>0</v>
      </c>
      <c r="AT41" s="1126">
        <v>0</v>
      </c>
      <c r="AU41" s="1126">
        <v>0</v>
      </c>
      <c r="AV41" s="1126">
        <v>0</v>
      </c>
      <c r="AW41" s="1126">
        <v>0</v>
      </c>
      <c r="AX41" s="1126">
        <v>0</v>
      </c>
      <c r="AY41" s="1126">
        <v>0</v>
      </c>
      <c r="AZ41" s="1126">
        <v>0</v>
      </c>
      <c r="BA41" s="1126">
        <v>0</v>
      </c>
      <c r="BB41" s="1128">
        <v>540</v>
      </c>
      <c r="BC41" s="1126">
        <v>40</v>
      </c>
      <c r="BD41" s="1126">
        <v>35</v>
      </c>
      <c r="BE41" s="1126">
        <v>5</v>
      </c>
      <c r="BF41" s="1126">
        <v>0</v>
      </c>
      <c r="BG41" s="1126">
        <v>805</v>
      </c>
      <c r="BH41" s="1126">
        <v>70</v>
      </c>
      <c r="BI41" s="1136">
        <v>840</v>
      </c>
      <c r="BJ41" s="1126">
        <v>128</v>
      </c>
      <c r="BK41" s="1136">
        <v>1536</v>
      </c>
      <c r="BL41" s="1130">
        <v>6</v>
      </c>
    </row>
    <row r="42" spans="1:64" s="1121" customFormat="1" ht="129.94999999999999" customHeight="1" thickBot="1">
      <c r="A42" s="1159">
        <v>36</v>
      </c>
      <c r="B42" s="1155" t="s">
        <v>1648</v>
      </c>
      <c r="C42" s="1126">
        <v>2044</v>
      </c>
      <c r="D42" s="1135">
        <v>46.730681298582532</v>
      </c>
      <c r="E42" s="1126">
        <v>457</v>
      </c>
      <c r="F42" s="1148">
        <v>144</v>
      </c>
      <c r="G42" s="1128">
        <v>32</v>
      </c>
      <c r="H42" s="1128">
        <v>112</v>
      </c>
      <c r="I42" s="1128">
        <v>0</v>
      </c>
      <c r="J42" s="1152"/>
      <c r="K42" s="1152"/>
      <c r="L42" s="1152"/>
      <c r="M42" s="1152"/>
      <c r="N42" s="1152"/>
      <c r="O42" s="1152"/>
      <c r="P42" s="1152"/>
      <c r="Q42" s="1152"/>
      <c r="R42" s="1152"/>
      <c r="S42" s="1152"/>
      <c r="T42" s="1153"/>
      <c r="U42" s="1153"/>
      <c r="V42" s="1153"/>
      <c r="W42" s="1153"/>
      <c r="X42" s="1153"/>
      <c r="Y42" s="1153"/>
      <c r="Z42" s="1153"/>
      <c r="AA42" s="1153"/>
      <c r="AB42" s="1153"/>
      <c r="AC42" s="1153"/>
      <c r="AD42" s="1153"/>
      <c r="AE42" s="1153"/>
      <c r="AF42" s="1153"/>
      <c r="AG42" s="1153"/>
      <c r="AH42" s="1153"/>
      <c r="AI42" s="1153"/>
      <c r="AJ42" s="1153"/>
      <c r="AK42" s="1153"/>
      <c r="AL42" s="1126">
        <v>76</v>
      </c>
      <c r="AM42" s="1126">
        <v>33</v>
      </c>
      <c r="AN42" s="1126">
        <v>5</v>
      </c>
      <c r="AO42" s="1126">
        <v>28</v>
      </c>
      <c r="AP42" s="1126">
        <v>0</v>
      </c>
      <c r="AQ42" s="1126">
        <v>0</v>
      </c>
      <c r="AR42" s="1126">
        <v>0</v>
      </c>
      <c r="AS42" s="1126">
        <v>0</v>
      </c>
      <c r="AT42" s="1126">
        <v>66</v>
      </c>
      <c r="AU42" s="1153"/>
      <c r="AV42" s="1153"/>
      <c r="AW42" s="1153"/>
      <c r="AX42" s="1153"/>
      <c r="AY42" s="1153"/>
      <c r="AZ42" s="1153"/>
      <c r="BA42" s="1153"/>
      <c r="BB42" s="1128">
        <v>992</v>
      </c>
      <c r="BC42" s="1126">
        <v>295</v>
      </c>
      <c r="BD42" s="1126">
        <v>229</v>
      </c>
      <c r="BE42" s="1126">
        <v>124</v>
      </c>
      <c r="BF42" s="1126">
        <v>23</v>
      </c>
      <c r="BG42" s="1126">
        <v>590</v>
      </c>
      <c r="BH42" s="1126">
        <v>72</v>
      </c>
      <c r="BI42" s="1136">
        <v>864</v>
      </c>
      <c r="BJ42" s="1126">
        <v>8</v>
      </c>
      <c r="BK42" s="1136">
        <v>96</v>
      </c>
      <c r="BL42" s="1130">
        <v>8.1</v>
      </c>
    </row>
    <row r="43" spans="1:64" s="1121" customFormat="1" ht="132" customHeight="1" thickBot="1">
      <c r="A43" s="1159">
        <v>37</v>
      </c>
      <c r="B43" s="1125" t="s">
        <v>1649</v>
      </c>
      <c r="C43" s="1126">
        <v>2235</v>
      </c>
      <c r="D43" s="1147">
        <v>26</v>
      </c>
      <c r="E43" s="1126">
        <v>1130</v>
      </c>
      <c r="F43" s="1148">
        <v>704</v>
      </c>
      <c r="G43" s="1128">
        <v>4</v>
      </c>
      <c r="H43" s="1128">
        <v>38</v>
      </c>
      <c r="I43" s="1128">
        <v>0</v>
      </c>
      <c r="J43" s="1128">
        <v>1</v>
      </c>
      <c r="K43" s="1128">
        <v>22</v>
      </c>
      <c r="L43" s="1128">
        <v>0</v>
      </c>
      <c r="M43" s="1128">
        <v>0</v>
      </c>
      <c r="N43" s="1128">
        <v>19</v>
      </c>
      <c r="O43" s="1128">
        <v>13</v>
      </c>
      <c r="P43" s="1128">
        <v>68</v>
      </c>
      <c r="Q43" s="1128">
        <v>10</v>
      </c>
      <c r="R43" s="1128">
        <v>36</v>
      </c>
      <c r="S43" s="1128">
        <v>4</v>
      </c>
      <c r="T43" s="1126">
        <v>11</v>
      </c>
      <c r="U43" s="1126">
        <v>0</v>
      </c>
      <c r="V43" s="1126">
        <v>0</v>
      </c>
      <c r="W43" s="1126">
        <v>3</v>
      </c>
      <c r="X43" s="1126">
        <v>112</v>
      </c>
      <c r="Y43" s="1126">
        <v>0</v>
      </c>
      <c r="Z43" s="1126">
        <v>9</v>
      </c>
      <c r="AA43" s="1126">
        <v>0</v>
      </c>
      <c r="AB43" s="1126">
        <v>0</v>
      </c>
      <c r="AC43" s="1126">
        <v>0</v>
      </c>
      <c r="AD43" s="1126">
        <v>27</v>
      </c>
      <c r="AE43" s="1126">
        <v>27</v>
      </c>
      <c r="AF43" s="1126">
        <v>1</v>
      </c>
      <c r="AG43" s="1126">
        <v>0</v>
      </c>
      <c r="AH43" s="1126">
        <v>1</v>
      </c>
      <c r="AI43" s="1126">
        <v>16</v>
      </c>
      <c r="AJ43" s="1126">
        <v>2</v>
      </c>
      <c r="AK43" s="1126">
        <v>0</v>
      </c>
      <c r="AL43" s="1126">
        <v>407</v>
      </c>
      <c r="AM43" s="1126">
        <v>406</v>
      </c>
      <c r="AN43" s="1126">
        <v>18</v>
      </c>
      <c r="AO43" s="1126">
        <v>38</v>
      </c>
      <c r="AP43" s="1126">
        <v>77</v>
      </c>
      <c r="AQ43" s="1126">
        <v>0</v>
      </c>
      <c r="AR43" s="1126">
        <v>0</v>
      </c>
      <c r="AS43" s="1126">
        <v>1</v>
      </c>
      <c r="AT43" s="1126">
        <v>139</v>
      </c>
      <c r="AU43" s="1126">
        <v>9</v>
      </c>
      <c r="AV43" s="1126">
        <v>3</v>
      </c>
      <c r="AW43" s="1126">
        <v>11</v>
      </c>
      <c r="AX43" s="1126">
        <v>0</v>
      </c>
      <c r="AY43" s="1126">
        <v>6</v>
      </c>
      <c r="AZ43" s="1126">
        <v>78</v>
      </c>
      <c r="BA43" s="1126">
        <v>35</v>
      </c>
      <c r="BB43" s="1128">
        <v>1113</v>
      </c>
      <c r="BC43" s="1126">
        <v>116</v>
      </c>
      <c r="BD43" s="1126">
        <v>112</v>
      </c>
      <c r="BE43" s="1126">
        <v>51</v>
      </c>
      <c r="BF43" s="1126">
        <v>81</v>
      </c>
      <c r="BG43" s="1126">
        <v>3933</v>
      </c>
      <c r="BH43" s="1126">
        <v>179</v>
      </c>
      <c r="BI43" s="1129">
        <v>2148</v>
      </c>
      <c r="BJ43" s="1126">
        <v>106</v>
      </c>
      <c r="BK43" s="1126">
        <v>1272</v>
      </c>
      <c r="BL43" s="1130">
        <v>15</v>
      </c>
    </row>
    <row r="44" spans="1:64" s="1121" customFormat="1" ht="132" customHeight="1" thickBot="1">
      <c r="A44" s="1159">
        <v>38</v>
      </c>
      <c r="B44" s="1125" t="s">
        <v>1650</v>
      </c>
      <c r="C44" s="1126">
        <v>3392</v>
      </c>
      <c r="D44" s="1147">
        <v>35.299999999999997</v>
      </c>
      <c r="E44" s="1126">
        <v>1311</v>
      </c>
      <c r="F44" s="1129">
        <v>946</v>
      </c>
      <c r="G44" s="1129">
        <v>30</v>
      </c>
      <c r="H44" s="1128">
        <v>132</v>
      </c>
      <c r="I44" s="1128">
        <v>37</v>
      </c>
      <c r="J44" s="1128">
        <v>1</v>
      </c>
      <c r="K44" s="1128">
        <v>32</v>
      </c>
      <c r="L44" s="1128">
        <v>20</v>
      </c>
      <c r="M44" s="1128">
        <v>1</v>
      </c>
      <c r="N44" s="1128">
        <v>40</v>
      </c>
      <c r="O44" s="1128">
        <v>12</v>
      </c>
      <c r="P44" s="1128">
        <v>77</v>
      </c>
      <c r="Q44" s="1128">
        <v>23</v>
      </c>
      <c r="R44" s="1128">
        <v>57</v>
      </c>
      <c r="S44" s="1128">
        <v>5</v>
      </c>
      <c r="T44" s="1126">
        <v>13</v>
      </c>
      <c r="U44" s="1126">
        <v>4</v>
      </c>
      <c r="V44" s="1126">
        <v>0</v>
      </c>
      <c r="W44" s="1126">
        <v>29</v>
      </c>
      <c r="X44" s="1126">
        <v>76</v>
      </c>
      <c r="Y44" s="1126">
        <v>0</v>
      </c>
      <c r="Z44" s="1126">
        <v>1</v>
      </c>
      <c r="AA44" s="1126">
        <v>1</v>
      </c>
      <c r="AB44" s="1126">
        <v>0</v>
      </c>
      <c r="AC44" s="1126">
        <v>0</v>
      </c>
      <c r="AD44" s="1126">
        <v>63</v>
      </c>
      <c r="AE44" s="1126">
        <v>63</v>
      </c>
      <c r="AF44" s="1126">
        <v>2</v>
      </c>
      <c r="AG44" s="1126">
        <v>0</v>
      </c>
      <c r="AH44" s="1126">
        <v>8</v>
      </c>
      <c r="AI44" s="1126">
        <v>6</v>
      </c>
      <c r="AJ44" s="1126">
        <v>0</v>
      </c>
      <c r="AK44" s="1126">
        <v>0</v>
      </c>
      <c r="AL44" s="1126">
        <v>274</v>
      </c>
      <c r="AM44" s="1126">
        <v>274</v>
      </c>
      <c r="AN44" s="1126">
        <v>11</v>
      </c>
      <c r="AO44" s="1126">
        <v>22</v>
      </c>
      <c r="AP44" s="1126">
        <v>102</v>
      </c>
      <c r="AQ44" s="1126">
        <v>0</v>
      </c>
      <c r="AR44" s="1126">
        <v>0</v>
      </c>
      <c r="AS44" s="1126">
        <v>0</v>
      </c>
      <c r="AT44" s="1126">
        <v>114</v>
      </c>
      <c r="AU44" s="1126">
        <v>5</v>
      </c>
      <c r="AV44" s="1126">
        <v>5</v>
      </c>
      <c r="AW44" s="1126">
        <v>18</v>
      </c>
      <c r="AX44" s="1126">
        <v>1</v>
      </c>
      <c r="AY44" s="1126">
        <v>6</v>
      </c>
      <c r="AZ44" s="1126">
        <v>47</v>
      </c>
      <c r="BA44" s="1126">
        <v>39</v>
      </c>
      <c r="BB44" s="1126">
        <v>1839</v>
      </c>
      <c r="BC44" s="1126">
        <v>240</v>
      </c>
      <c r="BD44" s="1126">
        <v>172</v>
      </c>
      <c r="BE44" s="1126">
        <v>135</v>
      </c>
      <c r="BF44" s="1126">
        <v>40</v>
      </c>
      <c r="BG44" s="1126">
        <v>2078</v>
      </c>
      <c r="BH44" s="1126">
        <v>238</v>
      </c>
      <c r="BI44" s="1129">
        <v>2856</v>
      </c>
      <c r="BJ44" s="1126">
        <v>152</v>
      </c>
      <c r="BK44" s="1126">
        <v>1824</v>
      </c>
      <c r="BL44" s="1130">
        <v>21.3</v>
      </c>
    </row>
    <row r="45" spans="1:64" s="1121" customFormat="1" ht="129.94999999999999" customHeight="1" thickBot="1">
      <c r="A45" s="1159">
        <v>39</v>
      </c>
      <c r="B45" s="1125" t="s">
        <v>1750</v>
      </c>
      <c r="C45" s="1126">
        <v>1938</v>
      </c>
      <c r="D45" s="1135">
        <v>20.623603277641799</v>
      </c>
      <c r="E45" s="1126">
        <v>1095</v>
      </c>
      <c r="F45" s="1148">
        <v>528</v>
      </c>
      <c r="G45" s="1128">
        <v>0</v>
      </c>
      <c r="H45" s="1128">
        <v>5</v>
      </c>
      <c r="I45" s="1128">
        <v>0</v>
      </c>
      <c r="J45" s="1128">
        <v>9</v>
      </c>
      <c r="K45" s="1128">
        <v>42</v>
      </c>
      <c r="L45" s="1128">
        <v>18</v>
      </c>
      <c r="M45" s="1128">
        <v>0</v>
      </c>
      <c r="N45" s="1128">
        <v>81</v>
      </c>
      <c r="O45" s="1128">
        <v>25</v>
      </c>
      <c r="P45" s="1128">
        <v>93</v>
      </c>
      <c r="Q45" s="1128">
        <v>30</v>
      </c>
      <c r="R45" s="1128">
        <v>58</v>
      </c>
      <c r="S45" s="1128">
        <v>15</v>
      </c>
      <c r="T45" s="1126">
        <v>9</v>
      </c>
      <c r="U45" s="1126">
        <v>2</v>
      </c>
      <c r="V45" s="1126">
        <v>0</v>
      </c>
      <c r="W45" s="1126">
        <v>20</v>
      </c>
      <c r="X45" s="1126">
        <v>79</v>
      </c>
      <c r="Y45" s="1126">
        <v>0</v>
      </c>
      <c r="Z45" s="1126">
        <v>14</v>
      </c>
      <c r="AA45" s="1126">
        <v>2</v>
      </c>
      <c r="AB45" s="1126">
        <v>0</v>
      </c>
      <c r="AC45" s="1126">
        <v>0</v>
      </c>
      <c r="AD45" s="1126">
        <v>53</v>
      </c>
      <c r="AE45" s="1126">
        <v>53</v>
      </c>
      <c r="AF45" s="1126">
        <v>0</v>
      </c>
      <c r="AG45" s="1126">
        <v>0</v>
      </c>
      <c r="AH45" s="1126">
        <v>3</v>
      </c>
      <c r="AI45" s="1126">
        <v>12</v>
      </c>
      <c r="AJ45" s="1126">
        <v>6</v>
      </c>
      <c r="AK45" s="1126">
        <v>6</v>
      </c>
      <c r="AL45" s="1126">
        <v>132</v>
      </c>
      <c r="AM45" s="1126">
        <v>132</v>
      </c>
      <c r="AN45" s="1126">
        <v>0</v>
      </c>
      <c r="AO45" s="1126">
        <v>0</v>
      </c>
      <c r="AP45" s="1126">
        <v>0</v>
      </c>
      <c r="AQ45" s="1126">
        <v>0</v>
      </c>
      <c r="AR45" s="1126">
        <v>0</v>
      </c>
      <c r="AS45" s="1126">
        <v>0</v>
      </c>
      <c r="AT45" s="1126">
        <v>4</v>
      </c>
      <c r="AU45" s="1126">
        <v>4</v>
      </c>
      <c r="AV45" s="1126">
        <v>4</v>
      </c>
      <c r="AW45" s="1126">
        <v>3</v>
      </c>
      <c r="AX45" s="1126">
        <v>1</v>
      </c>
      <c r="AY45" s="1126">
        <v>3</v>
      </c>
      <c r="AZ45" s="1126">
        <v>45</v>
      </c>
      <c r="BA45" s="1126">
        <v>9</v>
      </c>
      <c r="BB45" s="1128">
        <v>692</v>
      </c>
      <c r="BC45" s="1126">
        <v>36</v>
      </c>
      <c r="BD45" s="1126">
        <v>36</v>
      </c>
      <c r="BE45" s="1126">
        <v>10</v>
      </c>
      <c r="BF45" s="1126">
        <v>12</v>
      </c>
      <c r="BG45" s="1126">
        <v>720</v>
      </c>
      <c r="BH45" s="1126">
        <v>81</v>
      </c>
      <c r="BI45" s="1136">
        <v>972</v>
      </c>
      <c r="BJ45" s="1126">
        <v>75</v>
      </c>
      <c r="BK45" s="1136">
        <v>900</v>
      </c>
      <c r="BL45" s="1130">
        <v>12</v>
      </c>
    </row>
    <row r="46" spans="1:64" s="1121" customFormat="1" ht="129.94999999999999" customHeight="1" thickBot="1">
      <c r="A46" s="1159">
        <v>40</v>
      </c>
      <c r="B46" s="1125" t="s">
        <v>1651</v>
      </c>
      <c r="C46" s="1126">
        <v>1382</v>
      </c>
      <c r="D46" s="1135">
        <v>14.439452512799081</v>
      </c>
      <c r="E46" s="1126">
        <v>833</v>
      </c>
      <c r="F46" s="1148">
        <v>590</v>
      </c>
      <c r="G46" s="1128">
        <v>1</v>
      </c>
      <c r="H46" s="1128">
        <v>21</v>
      </c>
      <c r="I46" s="1128">
        <v>0</v>
      </c>
      <c r="J46" s="1128">
        <v>5</v>
      </c>
      <c r="K46" s="1128">
        <v>46</v>
      </c>
      <c r="L46" s="1128">
        <v>0</v>
      </c>
      <c r="M46" s="1128">
        <v>0</v>
      </c>
      <c r="N46" s="1128">
        <v>25</v>
      </c>
      <c r="O46" s="1128">
        <v>6</v>
      </c>
      <c r="P46" s="1128">
        <v>116</v>
      </c>
      <c r="Q46" s="1128">
        <v>0</v>
      </c>
      <c r="R46" s="1128">
        <v>7</v>
      </c>
      <c r="S46" s="1128">
        <v>5</v>
      </c>
      <c r="T46" s="1126">
        <v>0</v>
      </c>
      <c r="U46" s="1126">
        <v>0</v>
      </c>
      <c r="V46" s="1126">
        <v>0</v>
      </c>
      <c r="W46" s="1126">
        <v>0</v>
      </c>
      <c r="X46" s="1126">
        <v>72</v>
      </c>
      <c r="Y46" s="1126">
        <v>0</v>
      </c>
      <c r="Z46" s="1126">
        <v>1</v>
      </c>
      <c r="AA46" s="1126">
        <v>1</v>
      </c>
      <c r="AB46" s="1126">
        <v>0</v>
      </c>
      <c r="AC46" s="1126">
        <v>0</v>
      </c>
      <c r="AD46" s="1126">
        <v>1</v>
      </c>
      <c r="AE46" s="1126">
        <v>1</v>
      </c>
      <c r="AF46" s="1126">
        <v>4</v>
      </c>
      <c r="AG46" s="1126">
        <v>0</v>
      </c>
      <c r="AH46" s="1126">
        <v>2</v>
      </c>
      <c r="AI46" s="1126">
        <v>5</v>
      </c>
      <c r="AJ46" s="1126">
        <v>0</v>
      </c>
      <c r="AK46" s="1126">
        <v>0</v>
      </c>
      <c r="AL46" s="1126">
        <v>122</v>
      </c>
      <c r="AM46" s="1126">
        <v>122</v>
      </c>
      <c r="AN46" s="1126">
        <v>0</v>
      </c>
      <c r="AO46" s="1126">
        <v>0</v>
      </c>
      <c r="AP46" s="1126">
        <v>0</v>
      </c>
      <c r="AQ46" s="1126">
        <v>0</v>
      </c>
      <c r="AR46" s="1126">
        <v>0</v>
      </c>
      <c r="AS46" s="1126">
        <v>0</v>
      </c>
      <c r="AT46" s="1126">
        <v>10</v>
      </c>
      <c r="AU46" s="1126">
        <v>1</v>
      </c>
      <c r="AV46" s="1126">
        <v>0</v>
      </c>
      <c r="AW46" s="1126">
        <v>4</v>
      </c>
      <c r="AX46" s="1126">
        <v>0</v>
      </c>
      <c r="AY46" s="1126">
        <v>0</v>
      </c>
      <c r="AZ46" s="1126">
        <v>36</v>
      </c>
      <c r="BA46" s="1126">
        <v>6</v>
      </c>
      <c r="BB46" s="1128">
        <v>759</v>
      </c>
      <c r="BC46" s="1126">
        <v>87</v>
      </c>
      <c r="BD46" s="1126">
        <v>74</v>
      </c>
      <c r="BE46" s="1126">
        <v>66</v>
      </c>
      <c r="BF46" s="1126">
        <v>30</v>
      </c>
      <c r="BG46" s="1126">
        <v>1132</v>
      </c>
      <c r="BH46" s="1126">
        <v>206</v>
      </c>
      <c r="BI46" s="1136">
        <v>2472</v>
      </c>
      <c r="BJ46" s="1126">
        <v>219</v>
      </c>
      <c r="BK46" s="1136">
        <v>2628</v>
      </c>
      <c r="BL46" s="1130">
        <v>9</v>
      </c>
    </row>
    <row r="47" spans="1:64" s="1121" customFormat="1" ht="129.94999999999999" customHeight="1" thickBot="1">
      <c r="A47" s="1159">
        <v>41</v>
      </c>
      <c r="B47" s="1125" t="s">
        <v>1652</v>
      </c>
      <c r="C47" s="1126">
        <v>1793</v>
      </c>
      <c r="D47" s="1135">
        <v>26.198129748684977</v>
      </c>
      <c r="E47" s="1126">
        <v>760</v>
      </c>
      <c r="F47" s="1148">
        <v>590</v>
      </c>
      <c r="G47" s="1128">
        <v>0</v>
      </c>
      <c r="H47" s="1128">
        <v>0</v>
      </c>
      <c r="I47" s="1128">
        <v>0</v>
      </c>
      <c r="J47" s="1128">
        <v>10</v>
      </c>
      <c r="K47" s="1128">
        <v>9</v>
      </c>
      <c r="L47" s="1128">
        <v>0</v>
      </c>
      <c r="M47" s="1128">
        <v>0</v>
      </c>
      <c r="N47" s="1128">
        <v>23</v>
      </c>
      <c r="O47" s="1128">
        <v>14</v>
      </c>
      <c r="P47" s="1128">
        <v>59</v>
      </c>
      <c r="Q47" s="1128">
        <v>0</v>
      </c>
      <c r="R47" s="1128">
        <v>29</v>
      </c>
      <c r="S47" s="1128">
        <v>1</v>
      </c>
      <c r="T47" s="1126">
        <v>14</v>
      </c>
      <c r="U47" s="1126">
        <v>0</v>
      </c>
      <c r="V47" s="1126">
        <v>0</v>
      </c>
      <c r="W47" s="1126">
        <v>3</v>
      </c>
      <c r="X47" s="1126">
        <v>201</v>
      </c>
      <c r="Y47" s="1126">
        <v>0</v>
      </c>
      <c r="Z47" s="1126">
        <v>25</v>
      </c>
      <c r="AA47" s="1126">
        <v>243</v>
      </c>
      <c r="AB47" s="1126">
        <v>2</v>
      </c>
      <c r="AC47" s="1126">
        <v>0</v>
      </c>
      <c r="AD47" s="1126">
        <v>0</v>
      </c>
      <c r="AE47" s="1126">
        <v>0</v>
      </c>
      <c r="AF47" s="1126">
        <v>0</v>
      </c>
      <c r="AG47" s="1126">
        <v>2</v>
      </c>
      <c r="AH47" s="1126">
        <v>1</v>
      </c>
      <c r="AI47" s="1126">
        <v>9</v>
      </c>
      <c r="AJ47" s="1126">
        <v>4</v>
      </c>
      <c r="AK47" s="1126">
        <v>0</v>
      </c>
      <c r="AL47" s="1126">
        <v>207</v>
      </c>
      <c r="AM47" s="1126">
        <v>207</v>
      </c>
      <c r="AN47" s="1126">
        <v>0</v>
      </c>
      <c r="AO47" s="1126">
        <v>0</v>
      </c>
      <c r="AP47" s="1126">
        <v>0</v>
      </c>
      <c r="AQ47" s="1126">
        <v>0</v>
      </c>
      <c r="AR47" s="1126">
        <v>0</v>
      </c>
      <c r="AS47" s="1126">
        <v>0</v>
      </c>
      <c r="AT47" s="1126">
        <v>1</v>
      </c>
      <c r="AU47" s="1126">
        <v>1</v>
      </c>
      <c r="AV47" s="1126">
        <v>5</v>
      </c>
      <c r="AW47" s="1126">
        <v>8</v>
      </c>
      <c r="AX47" s="1126">
        <v>2</v>
      </c>
      <c r="AY47" s="1126">
        <v>8</v>
      </c>
      <c r="AZ47" s="1126">
        <v>101</v>
      </c>
      <c r="BA47" s="1126">
        <v>40</v>
      </c>
      <c r="BB47" s="1156">
        <v>1019</v>
      </c>
      <c r="BC47" s="1126">
        <v>167</v>
      </c>
      <c r="BD47" s="1126">
        <v>100</v>
      </c>
      <c r="BE47" s="1126">
        <v>62</v>
      </c>
      <c r="BF47" s="1126">
        <v>44</v>
      </c>
      <c r="BG47" s="1126">
        <v>980</v>
      </c>
      <c r="BH47" s="1126">
        <v>93</v>
      </c>
      <c r="BI47" s="1136">
        <v>1116</v>
      </c>
      <c r="BJ47" s="1126">
        <v>67</v>
      </c>
      <c r="BK47" s="1136">
        <v>804</v>
      </c>
      <c r="BL47" s="1130">
        <v>12</v>
      </c>
    </row>
    <row r="48" spans="1:64" s="1121" customFormat="1" ht="129.94999999999999" customHeight="1" thickBot="1">
      <c r="A48" s="1159">
        <v>42</v>
      </c>
      <c r="B48" s="1125" t="s">
        <v>1653</v>
      </c>
      <c r="C48" s="1126">
        <v>1782</v>
      </c>
      <c r="D48" s="1135">
        <v>16.484736355226641</v>
      </c>
      <c r="E48" s="1126">
        <v>1042</v>
      </c>
      <c r="F48" s="1129">
        <v>1003</v>
      </c>
      <c r="G48" s="1129">
        <v>3</v>
      </c>
      <c r="H48" s="1128">
        <v>37</v>
      </c>
      <c r="I48" s="1128">
        <v>0</v>
      </c>
      <c r="J48" s="1128">
        <v>25</v>
      </c>
      <c r="K48" s="1128">
        <v>22</v>
      </c>
      <c r="L48" s="1128">
        <v>10</v>
      </c>
      <c r="M48" s="1128">
        <v>5</v>
      </c>
      <c r="N48" s="1128">
        <v>136</v>
      </c>
      <c r="O48" s="1128">
        <v>143</v>
      </c>
      <c r="P48" s="1128">
        <v>116</v>
      </c>
      <c r="Q48" s="1128">
        <v>46</v>
      </c>
      <c r="R48" s="1128">
        <v>324</v>
      </c>
      <c r="S48" s="1128">
        <v>8</v>
      </c>
      <c r="T48" s="1126">
        <v>17</v>
      </c>
      <c r="U48" s="1126">
        <v>0</v>
      </c>
      <c r="V48" s="1126">
        <v>1</v>
      </c>
      <c r="W48" s="1126">
        <v>1</v>
      </c>
      <c r="X48" s="1126">
        <v>48</v>
      </c>
      <c r="Y48" s="1126">
        <v>0</v>
      </c>
      <c r="Z48" s="1126">
        <v>0</v>
      </c>
      <c r="AA48" s="1126">
        <v>15</v>
      </c>
      <c r="AB48" s="1126">
        <v>0</v>
      </c>
      <c r="AC48" s="1126">
        <v>0</v>
      </c>
      <c r="AD48" s="1126">
        <v>56</v>
      </c>
      <c r="AE48" s="1126">
        <v>56</v>
      </c>
      <c r="AF48" s="1126">
        <v>3</v>
      </c>
      <c r="AG48" s="1126">
        <v>0</v>
      </c>
      <c r="AH48" s="1126">
        <v>0</v>
      </c>
      <c r="AI48" s="1126">
        <v>18</v>
      </c>
      <c r="AJ48" s="1126">
        <v>2</v>
      </c>
      <c r="AK48" s="1126">
        <v>0</v>
      </c>
      <c r="AL48" s="1126">
        <v>110</v>
      </c>
      <c r="AM48" s="1126">
        <v>110</v>
      </c>
      <c r="AN48" s="1126">
        <v>3</v>
      </c>
      <c r="AO48" s="1126">
        <v>10</v>
      </c>
      <c r="AP48" s="1126">
        <v>68</v>
      </c>
      <c r="AQ48" s="1126">
        <v>0</v>
      </c>
      <c r="AR48" s="1126">
        <v>0</v>
      </c>
      <c r="AS48" s="1126">
        <v>0</v>
      </c>
      <c r="AT48" s="1126">
        <v>4</v>
      </c>
      <c r="AU48" s="1126">
        <v>4</v>
      </c>
      <c r="AV48" s="1126">
        <v>1</v>
      </c>
      <c r="AW48" s="1126">
        <v>5</v>
      </c>
      <c r="AX48" s="1126">
        <v>1</v>
      </c>
      <c r="AY48" s="1126">
        <v>8</v>
      </c>
      <c r="AZ48" s="1126">
        <v>13</v>
      </c>
      <c r="BA48" s="1126">
        <v>22</v>
      </c>
      <c r="BB48" s="1126">
        <v>621</v>
      </c>
      <c r="BC48" s="1126">
        <v>104</v>
      </c>
      <c r="BD48" s="1126">
        <v>44</v>
      </c>
      <c r="BE48" s="1126">
        <v>30</v>
      </c>
      <c r="BF48" s="1126">
        <v>30</v>
      </c>
      <c r="BG48" s="1126">
        <v>330</v>
      </c>
      <c r="BH48" s="1126">
        <v>196</v>
      </c>
      <c r="BI48" s="1136">
        <v>2352</v>
      </c>
      <c r="BJ48" s="1126">
        <v>352</v>
      </c>
      <c r="BK48" s="1136">
        <v>4224</v>
      </c>
      <c r="BL48" s="1130">
        <v>8.3000000000000007</v>
      </c>
    </row>
    <row r="49" spans="1:65" s="1121" customFormat="1" ht="132" customHeight="1" thickBot="1">
      <c r="A49" s="1159">
        <v>43</v>
      </c>
      <c r="B49" s="1125" t="s">
        <v>1654</v>
      </c>
      <c r="C49" s="1126">
        <v>15705</v>
      </c>
      <c r="D49" s="1147">
        <v>95.3</v>
      </c>
      <c r="E49" s="1126">
        <v>4671</v>
      </c>
      <c r="F49" s="1148">
        <v>4361</v>
      </c>
      <c r="G49" s="1128">
        <v>55</v>
      </c>
      <c r="H49" s="1128">
        <v>201</v>
      </c>
      <c r="I49" s="1128">
        <v>42</v>
      </c>
      <c r="J49" s="1128">
        <v>3</v>
      </c>
      <c r="K49" s="1128">
        <v>256</v>
      </c>
      <c r="L49" s="1128">
        <v>198</v>
      </c>
      <c r="M49" s="1128">
        <v>44</v>
      </c>
      <c r="N49" s="1128">
        <v>330</v>
      </c>
      <c r="O49" s="1128">
        <v>10</v>
      </c>
      <c r="P49" s="1128">
        <v>394</v>
      </c>
      <c r="Q49" s="1128">
        <v>89</v>
      </c>
      <c r="R49" s="1128">
        <v>631</v>
      </c>
      <c r="S49" s="1128">
        <v>23</v>
      </c>
      <c r="T49" s="1126">
        <v>19</v>
      </c>
      <c r="U49" s="1126">
        <v>0</v>
      </c>
      <c r="V49" s="1126">
        <v>8</v>
      </c>
      <c r="W49" s="1126">
        <v>140</v>
      </c>
      <c r="X49" s="1126">
        <v>552</v>
      </c>
      <c r="Y49" s="1126">
        <v>0</v>
      </c>
      <c r="Z49" s="1126">
        <v>15</v>
      </c>
      <c r="AA49" s="1126">
        <v>50</v>
      </c>
      <c r="AB49" s="1126">
        <v>0</v>
      </c>
      <c r="AC49" s="1126">
        <v>0</v>
      </c>
      <c r="AD49" s="1126">
        <v>106</v>
      </c>
      <c r="AE49" s="1126">
        <v>106</v>
      </c>
      <c r="AF49" s="1126">
        <v>3</v>
      </c>
      <c r="AG49" s="1126">
        <v>1</v>
      </c>
      <c r="AH49" s="1126">
        <v>11</v>
      </c>
      <c r="AI49" s="1126">
        <v>102</v>
      </c>
      <c r="AJ49" s="1126">
        <v>4</v>
      </c>
      <c r="AK49" s="1126">
        <v>0</v>
      </c>
      <c r="AL49" s="1126">
        <v>2167</v>
      </c>
      <c r="AM49" s="1126">
        <v>2167</v>
      </c>
      <c r="AN49" s="1126">
        <v>169</v>
      </c>
      <c r="AO49" s="1126">
        <v>68</v>
      </c>
      <c r="AP49" s="1126">
        <v>1054</v>
      </c>
      <c r="AQ49" s="1126">
        <v>0</v>
      </c>
      <c r="AR49" s="1126">
        <v>52</v>
      </c>
      <c r="AS49" s="1126">
        <v>12</v>
      </c>
      <c r="AT49" s="1126">
        <v>340</v>
      </c>
      <c r="AU49" s="1126">
        <v>46</v>
      </c>
      <c r="AV49" s="1126">
        <v>40</v>
      </c>
      <c r="AW49" s="1126">
        <v>76</v>
      </c>
      <c r="AX49" s="1126">
        <v>2</v>
      </c>
      <c r="AY49" s="1126">
        <v>136</v>
      </c>
      <c r="AZ49" s="1126">
        <v>429</v>
      </c>
      <c r="BA49" s="1126">
        <v>172</v>
      </c>
      <c r="BB49" s="1128">
        <v>9166</v>
      </c>
      <c r="BC49" s="1126">
        <v>176</v>
      </c>
      <c r="BD49" s="1126">
        <v>148</v>
      </c>
      <c r="BE49" s="1126">
        <v>96</v>
      </c>
      <c r="BF49" s="1126">
        <v>61</v>
      </c>
      <c r="BG49" s="1126">
        <v>14921</v>
      </c>
      <c r="BH49" s="1126">
        <v>764</v>
      </c>
      <c r="BI49" s="1126">
        <v>9168</v>
      </c>
      <c r="BJ49" s="1126">
        <v>407</v>
      </c>
      <c r="BK49" s="1126">
        <v>4884</v>
      </c>
      <c r="BL49" s="1130">
        <v>10</v>
      </c>
    </row>
    <row r="50" spans="1:65" s="1121" customFormat="1" ht="132" customHeight="1" thickBot="1">
      <c r="A50" s="1159">
        <v>44</v>
      </c>
      <c r="B50" s="1125" t="s">
        <v>1655</v>
      </c>
      <c r="C50" s="1126">
        <v>6816</v>
      </c>
      <c r="D50" s="1147">
        <v>33.299999999999997</v>
      </c>
      <c r="E50" s="1126">
        <v>2945</v>
      </c>
      <c r="F50" s="1148">
        <v>1912</v>
      </c>
      <c r="G50" s="1128">
        <v>15</v>
      </c>
      <c r="H50" s="1128">
        <v>233</v>
      </c>
      <c r="I50" s="1128">
        <v>32</v>
      </c>
      <c r="J50" s="1128">
        <v>26</v>
      </c>
      <c r="K50" s="1128">
        <v>58</v>
      </c>
      <c r="L50" s="1128">
        <v>18</v>
      </c>
      <c r="M50" s="1128">
        <v>24</v>
      </c>
      <c r="N50" s="1128">
        <v>85</v>
      </c>
      <c r="O50" s="1128">
        <v>17</v>
      </c>
      <c r="P50" s="1128">
        <v>156</v>
      </c>
      <c r="Q50" s="1128">
        <v>55</v>
      </c>
      <c r="R50" s="1128">
        <v>191</v>
      </c>
      <c r="S50" s="1128">
        <v>48</v>
      </c>
      <c r="T50" s="1126">
        <v>75</v>
      </c>
      <c r="U50" s="1126">
        <v>22</v>
      </c>
      <c r="V50" s="1126">
        <v>17</v>
      </c>
      <c r="W50" s="1126">
        <v>55</v>
      </c>
      <c r="X50" s="1126">
        <v>331</v>
      </c>
      <c r="Y50" s="1126">
        <v>0</v>
      </c>
      <c r="Z50" s="1126">
        <v>0</v>
      </c>
      <c r="AA50" s="1126">
        <v>5</v>
      </c>
      <c r="AB50" s="1126">
        <v>1</v>
      </c>
      <c r="AC50" s="1126">
        <v>0</v>
      </c>
      <c r="AD50" s="1126">
        <v>59</v>
      </c>
      <c r="AE50" s="1126">
        <v>59</v>
      </c>
      <c r="AF50" s="1126">
        <v>5</v>
      </c>
      <c r="AG50" s="1126">
        <v>5</v>
      </c>
      <c r="AH50" s="1126">
        <v>3</v>
      </c>
      <c r="AI50" s="1126">
        <v>47</v>
      </c>
      <c r="AJ50" s="1126">
        <v>16</v>
      </c>
      <c r="AK50" s="1126">
        <v>11</v>
      </c>
      <c r="AL50" s="1126">
        <v>779</v>
      </c>
      <c r="AM50" s="1126">
        <v>788</v>
      </c>
      <c r="AN50" s="1126">
        <v>39</v>
      </c>
      <c r="AO50" s="1126">
        <v>100</v>
      </c>
      <c r="AP50" s="1126">
        <v>192</v>
      </c>
      <c r="AQ50" s="1126">
        <v>0</v>
      </c>
      <c r="AR50" s="1126">
        <v>21</v>
      </c>
      <c r="AS50" s="1126">
        <v>153</v>
      </c>
      <c r="AT50" s="1126">
        <v>67</v>
      </c>
      <c r="AU50" s="1126">
        <v>3</v>
      </c>
      <c r="AV50" s="1126">
        <v>8</v>
      </c>
      <c r="AW50" s="1126">
        <v>5</v>
      </c>
      <c r="AX50" s="1126">
        <v>7</v>
      </c>
      <c r="AY50" s="1126">
        <v>24</v>
      </c>
      <c r="AZ50" s="1126">
        <v>167</v>
      </c>
      <c r="BA50" s="1126">
        <v>84</v>
      </c>
      <c r="BB50" s="1128">
        <v>3117</v>
      </c>
      <c r="BC50" s="1126">
        <v>256</v>
      </c>
      <c r="BD50" s="1126">
        <v>200</v>
      </c>
      <c r="BE50" s="1126">
        <v>90</v>
      </c>
      <c r="BF50" s="1126">
        <v>39</v>
      </c>
      <c r="BG50" s="1126">
        <v>1526</v>
      </c>
      <c r="BH50" s="1126">
        <v>459</v>
      </c>
      <c r="BI50" s="1126">
        <v>5508</v>
      </c>
      <c r="BJ50" s="1126">
        <v>1206</v>
      </c>
      <c r="BK50" s="1126">
        <v>14472</v>
      </c>
      <c r="BL50" s="1130">
        <v>4</v>
      </c>
    </row>
    <row r="51" spans="1:65" s="1121" customFormat="1" ht="132" customHeight="1" thickBot="1">
      <c r="A51" s="1159">
        <v>45</v>
      </c>
      <c r="B51" s="1125" t="s">
        <v>1656</v>
      </c>
      <c r="C51" s="1126">
        <v>7915</v>
      </c>
      <c r="D51" s="1147">
        <v>30</v>
      </c>
      <c r="E51" s="1126">
        <v>2381</v>
      </c>
      <c r="F51" s="1148">
        <v>1427</v>
      </c>
      <c r="G51" s="1128">
        <v>17</v>
      </c>
      <c r="H51" s="1128">
        <v>161</v>
      </c>
      <c r="I51" s="1128">
        <v>35</v>
      </c>
      <c r="J51" s="1128">
        <v>7</v>
      </c>
      <c r="K51" s="1128">
        <v>70</v>
      </c>
      <c r="L51" s="1128">
        <v>34</v>
      </c>
      <c r="M51" s="1128">
        <v>14</v>
      </c>
      <c r="N51" s="1128">
        <v>104</v>
      </c>
      <c r="O51" s="1128">
        <v>24</v>
      </c>
      <c r="P51" s="1128">
        <v>177</v>
      </c>
      <c r="Q51" s="1128">
        <v>74</v>
      </c>
      <c r="R51" s="1128">
        <v>1500</v>
      </c>
      <c r="S51" s="1128">
        <v>15</v>
      </c>
      <c r="T51" s="1126">
        <v>50</v>
      </c>
      <c r="U51" s="1126">
        <v>30</v>
      </c>
      <c r="V51" s="1126">
        <v>0</v>
      </c>
      <c r="W51" s="1126">
        <v>41</v>
      </c>
      <c r="X51" s="1126">
        <v>181</v>
      </c>
      <c r="Y51" s="1126">
        <v>0</v>
      </c>
      <c r="Z51" s="1126">
        <v>12</v>
      </c>
      <c r="AA51" s="1126">
        <v>9</v>
      </c>
      <c r="AB51" s="1126">
        <v>0</v>
      </c>
      <c r="AC51" s="1126">
        <v>0</v>
      </c>
      <c r="AD51" s="1126">
        <v>25</v>
      </c>
      <c r="AE51" s="1126">
        <v>25</v>
      </c>
      <c r="AF51" s="1126">
        <v>1</v>
      </c>
      <c r="AG51" s="1126">
        <v>3</v>
      </c>
      <c r="AH51" s="1126">
        <v>3</v>
      </c>
      <c r="AI51" s="1126">
        <v>26</v>
      </c>
      <c r="AJ51" s="1126">
        <v>23</v>
      </c>
      <c r="AK51" s="1126">
        <v>18</v>
      </c>
      <c r="AL51" s="1126">
        <v>834</v>
      </c>
      <c r="AM51" s="1126">
        <v>734</v>
      </c>
      <c r="AN51" s="1126">
        <v>322</v>
      </c>
      <c r="AO51" s="1126">
        <v>11</v>
      </c>
      <c r="AP51" s="1126">
        <v>166</v>
      </c>
      <c r="AQ51" s="1126">
        <v>0</v>
      </c>
      <c r="AR51" s="1126">
        <v>49</v>
      </c>
      <c r="AS51" s="1126">
        <v>51</v>
      </c>
      <c r="AT51" s="1126">
        <v>53</v>
      </c>
      <c r="AU51" s="1126">
        <v>3</v>
      </c>
      <c r="AV51" s="1126">
        <v>3</v>
      </c>
      <c r="AW51" s="1126">
        <v>17</v>
      </c>
      <c r="AX51" s="1126">
        <v>0</v>
      </c>
      <c r="AY51" s="1126">
        <v>1</v>
      </c>
      <c r="AZ51" s="1126">
        <v>89</v>
      </c>
      <c r="BA51" s="1126">
        <v>82</v>
      </c>
      <c r="BB51" s="1128">
        <v>3867</v>
      </c>
      <c r="BC51" s="1126">
        <v>892</v>
      </c>
      <c r="BD51" s="1126">
        <v>432</v>
      </c>
      <c r="BE51" s="1126">
        <v>74</v>
      </c>
      <c r="BF51" s="1126">
        <v>743</v>
      </c>
      <c r="BG51" s="1126">
        <v>1483</v>
      </c>
      <c r="BH51" s="1126">
        <v>674</v>
      </c>
      <c r="BI51" s="1126">
        <v>8088</v>
      </c>
      <c r="BJ51" s="1126">
        <v>1259</v>
      </c>
      <c r="BK51" s="1126">
        <v>15108</v>
      </c>
      <c r="BL51" s="1130">
        <v>9</v>
      </c>
    </row>
    <row r="52" spans="1:65" s="1121" customFormat="1" ht="132" customHeight="1" thickBot="1">
      <c r="A52" s="1159">
        <v>46</v>
      </c>
      <c r="B52" s="1125" t="s">
        <v>1657</v>
      </c>
      <c r="C52" s="1126">
        <v>5458</v>
      </c>
      <c r="D52" s="1147">
        <v>25.1</v>
      </c>
      <c r="E52" s="1126">
        <v>2452</v>
      </c>
      <c r="F52" s="1148">
        <v>1898</v>
      </c>
      <c r="G52" s="1128">
        <v>8</v>
      </c>
      <c r="H52" s="1128">
        <v>130</v>
      </c>
      <c r="I52" s="1128">
        <v>21</v>
      </c>
      <c r="J52" s="1128">
        <v>0</v>
      </c>
      <c r="K52" s="1128">
        <v>79</v>
      </c>
      <c r="L52" s="1128">
        <v>30</v>
      </c>
      <c r="M52" s="1128">
        <v>2</v>
      </c>
      <c r="N52" s="1128">
        <v>122</v>
      </c>
      <c r="O52" s="1128">
        <v>7</v>
      </c>
      <c r="P52" s="1128">
        <v>225</v>
      </c>
      <c r="Q52" s="1128">
        <v>113</v>
      </c>
      <c r="R52" s="1128">
        <v>113</v>
      </c>
      <c r="S52" s="1128">
        <v>4</v>
      </c>
      <c r="T52" s="1126">
        <v>20</v>
      </c>
      <c r="U52" s="1126">
        <v>11</v>
      </c>
      <c r="V52" s="1126">
        <v>12</v>
      </c>
      <c r="W52" s="1126">
        <v>57</v>
      </c>
      <c r="X52" s="1126">
        <v>195</v>
      </c>
      <c r="Y52" s="1126">
        <v>0</v>
      </c>
      <c r="Z52" s="1126">
        <v>6</v>
      </c>
      <c r="AA52" s="1126">
        <v>7</v>
      </c>
      <c r="AB52" s="1126">
        <v>0</v>
      </c>
      <c r="AC52" s="1126">
        <v>0</v>
      </c>
      <c r="AD52" s="1126">
        <v>45</v>
      </c>
      <c r="AE52" s="1126">
        <v>45</v>
      </c>
      <c r="AF52" s="1126">
        <v>1</v>
      </c>
      <c r="AG52" s="1126">
        <v>0</v>
      </c>
      <c r="AH52" s="1126">
        <v>1</v>
      </c>
      <c r="AI52" s="1126">
        <v>11</v>
      </c>
      <c r="AJ52" s="1126">
        <v>11</v>
      </c>
      <c r="AK52" s="1126">
        <v>9</v>
      </c>
      <c r="AL52" s="1126">
        <v>664</v>
      </c>
      <c r="AM52" s="1126">
        <v>664</v>
      </c>
      <c r="AN52" s="1126">
        <v>0</v>
      </c>
      <c r="AO52" s="1126">
        <v>58</v>
      </c>
      <c r="AP52" s="1126">
        <v>213</v>
      </c>
      <c r="AQ52" s="1126">
        <v>0</v>
      </c>
      <c r="AR52" s="1126">
        <v>0</v>
      </c>
      <c r="AS52" s="1126">
        <v>15</v>
      </c>
      <c r="AT52" s="1126">
        <v>151</v>
      </c>
      <c r="AU52" s="1126">
        <v>15</v>
      </c>
      <c r="AV52" s="1126">
        <v>14</v>
      </c>
      <c r="AW52" s="1126">
        <v>27</v>
      </c>
      <c r="AX52" s="1126">
        <v>2</v>
      </c>
      <c r="AY52" s="1126">
        <v>10</v>
      </c>
      <c r="AZ52" s="1126">
        <v>100</v>
      </c>
      <c r="BA52" s="1126">
        <v>61</v>
      </c>
      <c r="BB52" s="1128">
        <v>3429</v>
      </c>
      <c r="BC52" s="1126">
        <v>322</v>
      </c>
      <c r="BD52" s="1126">
        <v>274</v>
      </c>
      <c r="BE52" s="1126">
        <v>98</v>
      </c>
      <c r="BF52" s="1126">
        <v>101</v>
      </c>
      <c r="BG52" s="1126">
        <v>4642</v>
      </c>
      <c r="BH52" s="1126">
        <v>586</v>
      </c>
      <c r="BI52" s="1126">
        <v>7032</v>
      </c>
      <c r="BJ52" s="1126">
        <v>634</v>
      </c>
      <c r="BK52" s="1126">
        <v>7608</v>
      </c>
      <c r="BL52" s="1130">
        <v>5</v>
      </c>
    </row>
    <row r="53" spans="1:65" s="1121" customFormat="1" ht="132" customHeight="1" thickBot="1">
      <c r="A53" s="1159">
        <v>47</v>
      </c>
      <c r="B53" s="1125" t="s">
        <v>1658</v>
      </c>
      <c r="C53" s="1126">
        <v>3519</v>
      </c>
      <c r="D53" s="1147">
        <v>24.1</v>
      </c>
      <c r="E53" s="1126">
        <v>1216</v>
      </c>
      <c r="F53" s="1148">
        <v>931</v>
      </c>
      <c r="G53" s="1128">
        <v>3</v>
      </c>
      <c r="H53" s="1128">
        <v>63</v>
      </c>
      <c r="I53" s="1128">
        <v>12</v>
      </c>
      <c r="J53" s="1128">
        <v>4</v>
      </c>
      <c r="K53" s="1128">
        <v>35</v>
      </c>
      <c r="L53" s="1128">
        <v>18</v>
      </c>
      <c r="M53" s="1128">
        <v>5</v>
      </c>
      <c r="N53" s="1128">
        <v>40</v>
      </c>
      <c r="O53" s="1128">
        <v>4</v>
      </c>
      <c r="P53" s="1128">
        <v>132</v>
      </c>
      <c r="Q53" s="1128">
        <v>63</v>
      </c>
      <c r="R53" s="1128">
        <v>812</v>
      </c>
      <c r="S53" s="1128">
        <v>12</v>
      </c>
      <c r="T53" s="1126">
        <v>29</v>
      </c>
      <c r="U53" s="1126">
        <v>0</v>
      </c>
      <c r="V53" s="1126">
        <v>0</v>
      </c>
      <c r="W53" s="1126">
        <v>63</v>
      </c>
      <c r="X53" s="1126">
        <v>139</v>
      </c>
      <c r="Y53" s="1126">
        <v>0</v>
      </c>
      <c r="Z53" s="1126">
        <v>18</v>
      </c>
      <c r="AA53" s="1126">
        <v>61</v>
      </c>
      <c r="AB53" s="1126">
        <v>0</v>
      </c>
      <c r="AC53" s="1126">
        <v>0</v>
      </c>
      <c r="AD53" s="1126">
        <v>23</v>
      </c>
      <c r="AE53" s="1126">
        <v>23</v>
      </c>
      <c r="AF53" s="1126">
        <v>1</v>
      </c>
      <c r="AG53" s="1126">
        <v>10</v>
      </c>
      <c r="AH53" s="1126">
        <v>1</v>
      </c>
      <c r="AI53" s="1126">
        <v>24</v>
      </c>
      <c r="AJ53" s="1126">
        <v>7</v>
      </c>
      <c r="AK53" s="1126">
        <v>6</v>
      </c>
      <c r="AL53" s="1126">
        <v>268</v>
      </c>
      <c r="AM53" s="1126">
        <v>250</v>
      </c>
      <c r="AN53" s="1126">
        <v>12</v>
      </c>
      <c r="AO53" s="1126">
        <v>11</v>
      </c>
      <c r="AP53" s="1126">
        <v>81</v>
      </c>
      <c r="AQ53" s="1126">
        <v>0</v>
      </c>
      <c r="AR53" s="1126">
        <v>198</v>
      </c>
      <c r="AS53" s="1126">
        <v>0</v>
      </c>
      <c r="AT53" s="1126">
        <v>24</v>
      </c>
      <c r="AU53" s="1126">
        <v>6</v>
      </c>
      <c r="AV53" s="1126">
        <v>0</v>
      </c>
      <c r="AW53" s="1126">
        <v>29</v>
      </c>
      <c r="AX53" s="1126">
        <v>2</v>
      </c>
      <c r="AY53" s="1126">
        <v>1</v>
      </c>
      <c r="AZ53" s="1126">
        <v>65</v>
      </c>
      <c r="BA53" s="1126">
        <v>28</v>
      </c>
      <c r="BB53" s="1128">
        <v>1380</v>
      </c>
      <c r="BC53" s="1126">
        <v>194</v>
      </c>
      <c r="BD53" s="1126">
        <v>200</v>
      </c>
      <c r="BE53" s="1126">
        <v>48</v>
      </c>
      <c r="BF53" s="1126">
        <v>12</v>
      </c>
      <c r="BG53" s="1126">
        <v>3118</v>
      </c>
      <c r="BH53" s="1126">
        <v>129</v>
      </c>
      <c r="BI53" s="1126">
        <v>1548</v>
      </c>
      <c r="BJ53" s="1126">
        <v>800</v>
      </c>
      <c r="BK53" s="1126">
        <v>9600</v>
      </c>
      <c r="BL53" s="1130">
        <v>4</v>
      </c>
    </row>
    <row r="54" spans="1:65" s="1121" customFormat="1" ht="132" customHeight="1" thickBot="1">
      <c r="A54" s="1159">
        <v>48</v>
      </c>
      <c r="B54" s="1125" t="s">
        <v>1659</v>
      </c>
      <c r="C54" s="1126">
        <v>4091</v>
      </c>
      <c r="D54" s="1147">
        <v>21.1</v>
      </c>
      <c r="E54" s="1126">
        <v>1824</v>
      </c>
      <c r="F54" s="1148">
        <v>1560</v>
      </c>
      <c r="G54" s="1128">
        <v>2</v>
      </c>
      <c r="H54" s="1128">
        <v>67</v>
      </c>
      <c r="I54" s="1128">
        <v>0</v>
      </c>
      <c r="J54" s="1128">
        <v>27</v>
      </c>
      <c r="K54" s="1128">
        <v>35</v>
      </c>
      <c r="L54" s="1128">
        <v>4</v>
      </c>
      <c r="M54" s="1128">
        <v>21</v>
      </c>
      <c r="N54" s="1128">
        <v>70</v>
      </c>
      <c r="O54" s="1128">
        <v>15</v>
      </c>
      <c r="P54" s="1128">
        <v>211</v>
      </c>
      <c r="Q54" s="1128">
        <v>186</v>
      </c>
      <c r="R54" s="1128">
        <v>134</v>
      </c>
      <c r="S54" s="1128">
        <v>27</v>
      </c>
      <c r="T54" s="1126">
        <v>10</v>
      </c>
      <c r="U54" s="1126">
        <v>0</v>
      </c>
      <c r="V54" s="1126">
        <v>6</v>
      </c>
      <c r="W54" s="1126">
        <v>25</v>
      </c>
      <c r="X54" s="1126">
        <v>125</v>
      </c>
      <c r="Y54" s="1126">
        <v>0</v>
      </c>
      <c r="Z54" s="1126">
        <v>11</v>
      </c>
      <c r="AA54" s="1126">
        <v>106</v>
      </c>
      <c r="AB54" s="1126">
        <v>1</v>
      </c>
      <c r="AC54" s="1126">
        <v>0</v>
      </c>
      <c r="AD54" s="1126">
        <v>70</v>
      </c>
      <c r="AE54" s="1126">
        <v>70</v>
      </c>
      <c r="AF54" s="1126">
        <v>6</v>
      </c>
      <c r="AG54" s="1126">
        <v>2</v>
      </c>
      <c r="AH54" s="1126">
        <v>4</v>
      </c>
      <c r="AI54" s="1126">
        <v>16</v>
      </c>
      <c r="AJ54" s="1126">
        <v>1</v>
      </c>
      <c r="AK54" s="1126">
        <v>0</v>
      </c>
      <c r="AL54" s="1126">
        <v>208</v>
      </c>
      <c r="AM54" s="1126">
        <v>199</v>
      </c>
      <c r="AN54" s="1126">
        <v>17</v>
      </c>
      <c r="AO54" s="1126">
        <v>19</v>
      </c>
      <c r="AP54" s="1126">
        <v>76</v>
      </c>
      <c r="AQ54" s="1126">
        <v>0</v>
      </c>
      <c r="AR54" s="1126">
        <v>11</v>
      </c>
      <c r="AS54" s="1126">
        <v>2</v>
      </c>
      <c r="AT54" s="1126">
        <v>57</v>
      </c>
      <c r="AU54" s="1126">
        <v>4</v>
      </c>
      <c r="AV54" s="1126">
        <v>5</v>
      </c>
      <c r="AW54" s="1126">
        <v>14</v>
      </c>
      <c r="AX54" s="1126">
        <v>1</v>
      </c>
      <c r="AY54" s="1126">
        <v>2</v>
      </c>
      <c r="AZ54" s="1126">
        <v>26</v>
      </c>
      <c r="BA54" s="1126">
        <v>26</v>
      </c>
      <c r="BB54" s="1128">
        <v>2217</v>
      </c>
      <c r="BC54" s="1126">
        <v>254</v>
      </c>
      <c r="BD54" s="1126">
        <v>214</v>
      </c>
      <c r="BE54" s="1126">
        <v>130</v>
      </c>
      <c r="BF54" s="1126">
        <v>58</v>
      </c>
      <c r="BG54" s="1126">
        <v>968</v>
      </c>
      <c r="BH54" s="1126">
        <v>269</v>
      </c>
      <c r="BI54" s="1126">
        <v>3228</v>
      </c>
      <c r="BJ54" s="1126">
        <v>275</v>
      </c>
      <c r="BK54" s="1126">
        <v>3300</v>
      </c>
      <c r="BL54" s="1130">
        <v>5.9</v>
      </c>
    </row>
    <row r="55" spans="1:65" s="1121" customFormat="1" ht="129.94999999999999" customHeight="1" thickBot="1">
      <c r="A55" s="1159">
        <v>49</v>
      </c>
      <c r="B55" s="1137" t="s">
        <v>1729</v>
      </c>
      <c r="C55" s="1126">
        <v>4121</v>
      </c>
      <c r="D55" s="1135">
        <v>26.640377529252053</v>
      </c>
      <c r="E55" s="1126">
        <v>1728</v>
      </c>
      <c r="F55" s="1148">
        <v>1749</v>
      </c>
      <c r="G55" s="1128">
        <v>2</v>
      </c>
      <c r="H55" s="1128">
        <v>120</v>
      </c>
      <c r="I55" s="1128">
        <v>8</v>
      </c>
      <c r="J55" s="1128">
        <v>3</v>
      </c>
      <c r="K55" s="1128">
        <v>68</v>
      </c>
      <c r="L55" s="1128">
        <v>18</v>
      </c>
      <c r="M55" s="1128">
        <v>3</v>
      </c>
      <c r="N55" s="1128">
        <v>126</v>
      </c>
      <c r="O55" s="1128">
        <v>6</v>
      </c>
      <c r="P55" s="1128">
        <v>159</v>
      </c>
      <c r="Q55" s="1128">
        <v>47</v>
      </c>
      <c r="R55" s="1128">
        <v>177</v>
      </c>
      <c r="S55" s="1128">
        <v>6</v>
      </c>
      <c r="T55" s="1126">
        <v>21</v>
      </c>
      <c r="U55" s="1126">
        <v>2</v>
      </c>
      <c r="V55" s="1126">
        <v>0</v>
      </c>
      <c r="W55" s="1126">
        <v>68</v>
      </c>
      <c r="X55" s="1126">
        <v>151</v>
      </c>
      <c r="Y55" s="1126">
        <v>0</v>
      </c>
      <c r="Z55" s="1126">
        <v>5</v>
      </c>
      <c r="AA55" s="1126">
        <v>14</v>
      </c>
      <c r="AB55" s="1126">
        <v>3</v>
      </c>
      <c r="AC55" s="1126">
        <v>0</v>
      </c>
      <c r="AD55" s="1126">
        <v>87</v>
      </c>
      <c r="AE55" s="1126">
        <v>87</v>
      </c>
      <c r="AF55" s="1126">
        <v>2</v>
      </c>
      <c r="AG55" s="1126">
        <v>5</v>
      </c>
      <c r="AH55" s="1126">
        <v>2</v>
      </c>
      <c r="AI55" s="1126">
        <v>20</v>
      </c>
      <c r="AJ55" s="1126">
        <v>11</v>
      </c>
      <c r="AK55" s="1126">
        <v>7</v>
      </c>
      <c r="AL55" s="1126">
        <v>489</v>
      </c>
      <c r="AM55" s="1126">
        <v>489</v>
      </c>
      <c r="AN55" s="1126">
        <v>24</v>
      </c>
      <c r="AO55" s="1126">
        <v>57</v>
      </c>
      <c r="AP55" s="1126">
        <v>176</v>
      </c>
      <c r="AQ55" s="1126">
        <v>0</v>
      </c>
      <c r="AR55" s="1126">
        <v>0</v>
      </c>
      <c r="AS55" s="1126">
        <v>1</v>
      </c>
      <c r="AT55" s="1126">
        <v>184</v>
      </c>
      <c r="AU55" s="1126">
        <v>4</v>
      </c>
      <c r="AV55" s="1126">
        <v>34</v>
      </c>
      <c r="AW55" s="1126">
        <v>28</v>
      </c>
      <c r="AX55" s="1126">
        <v>1</v>
      </c>
      <c r="AY55" s="1126">
        <v>17</v>
      </c>
      <c r="AZ55" s="1126">
        <v>88</v>
      </c>
      <c r="BA55" s="1126">
        <v>58</v>
      </c>
      <c r="BB55" s="1128">
        <v>2200</v>
      </c>
      <c r="BC55" s="1126">
        <v>401</v>
      </c>
      <c r="BD55" s="1126">
        <v>401</v>
      </c>
      <c r="BE55" s="1126">
        <v>285</v>
      </c>
      <c r="BF55" s="1126">
        <v>130</v>
      </c>
      <c r="BG55" s="1126">
        <v>1196</v>
      </c>
      <c r="BH55" s="1126">
        <v>213</v>
      </c>
      <c r="BI55" s="1136">
        <v>2556</v>
      </c>
      <c r="BJ55" s="1126">
        <v>237</v>
      </c>
      <c r="BK55" s="1136">
        <v>2844</v>
      </c>
      <c r="BL55" s="1130">
        <v>5</v>
      </c>
    </row>
    <row r="56" spans="1:65" s="1121" customFormat="1" ht="129.94999999999999" customHeight="1" thickBot="1">
      <c r="A56" s="1159">
        <v>50</v>
      </c>
      <c r="B56" s="1137" t="s">
        <v>1660</v>
      </c>
      <c r="C56" s="1136">
        <v>850</v>
      </c>
      <c r="D56" s="1138">
        <v>11.066267413097252</v>
      </c>
      <c r="E56" s="1136">
        <v>393</v>
      </c>
      <c r="F56" s="1149">
        <v>245</v>
      </c>
      <c r="G56" s="1139">
        <v>1</v>
      </c>
      <c r="H56" s="1139">
        <v>26</v>
      </c>
      <c r="I56" s="1139">
        <v>0</v>
      </c>
      <c r="J56" s="1139">
        <v>3</v>
      </c>
      <c r="K56" s="1139">
        <v>19</v>
      </c>
      <c r="L56" s="1139">
        <v>0</v>
      </c>
      <c r="M56" s="1139">
        <v>1</v>
      </c>
      <c r="N56" s="1139">
        <v>16</v>
      </c>
      <c r="O56" s="1139">
        <v>4</v>
      </c>
      <c r="P56" s="1139">
        <v>59</v>
      </c>
      <c r="Q56" s="1139">
        <v>0</v>
      </c>
      <c r="R56" s="1139">
        <v>100</v>
      </c>
      <c r="S56" s="1139">
        <v>4</v>
      </c>
      <c r="T56" s="1136">
        <v>3</v>
      </c>
      <c r="U56" s="1136">
        <v>0</v>
      </c>
      <c r="V56" s="1136">
        <v>0</v>
      </c>
      <c r="W56" s="1136">
        <v>0</v>
      </c>
      <c r="X56" s="1136">
        <v>17</v>
      </c>
      <c r="Y56" s="1136">
        <v>0</v>
      </c>
      <c r="Z56" s="1136">
        <v>0</v>
      </c>
      <c r="AA56" s="1136">
        <v>1</v>
      </c>
      <c r="AB56" s="1136">
        <v>0</v>
      </c>
      <c r="AC56" s="1136">
        <v>0</v>
      </c>
      <c r="AD56" s="1136">
        <v>0</v>
      </c>
      <c r="AE56" s="1136">
        <v>0</v>
      </c>
      <c r="AF56" s="1136">
        <v>0</v>
      </c>
      <c r="AG56" s="1136">
        <v>0</v>
      </c>
      <c r="AH56" s="1136">
        <v>0</v>
      </c>
      <c r="AI56" s="1136">
        <v>1</v>
      </c>
      <c r="AJ56" s="1136">
        <v>0</v>
      </c>
      <c r="AK56" s="1136">
        <v>0</v>
      </c>
      <c r="AL56" s="1136">
        <v>52</v>
      </c>
      <c r="AM56" s="1136">
        <v>52</v>
      </c>
      <c r="AN56" s="1136">
        <v>0</v>
      </c>
      <c r="AO56" s="1136">
        <v>0</v>
      </c>
      <c r="AP56" s="1136">
        <v>0</v>
      </c>
      <c r="AQ56" s="1136">
        <v>0</v>
      </c>
      <c r="AR56" s="1136">
        <v>0</v>
      </c>
      <c r="AS56" s="1136">
        <v>0</v>
      </c>
      <c r="AT56" s="1136">
        <v>17</v>
      </c>
      <c r="AU56" s="1136">
        <v>1</v>
      </c>
      <c r="AV56" s="1136">
        <v>0</v>
      </c>
      <c r="AW56" s="1136">
        <v>4</v>
      </c>
      <c r="AX56" s="1136">
        <v>1</v>
      </c>
      <c r="AY56" s="1136">
        <v>0</v>
      </c>
      <c r="AZ56" s="1136">
        <v>9</v>
      </c>
      <c r="BA56" s="1136">
        <v>4</v>
      </c>
      <c r="BB56" s="1139">
        <v>704</v>
      </c>
      <c r="BC56" s="1136">
        <v>84</v>
      </c>
      <c r="BD56" s="1136">
        <v>72</v>
      </c>
      <c r="BE56" s="1136">
        <v>2</v>
      </c>
      <c r="BF56" s="1136">
        <v>2</v>
      </c>
      <c r="BG56" s="1136">
        <v>212</v>
      </c>
      <c r="BH56" s="1136">
        <v>42</v>
      </c>
      <c r="BI56" s="1136">
        <v>504</v>
      </c>
      <c r="BJ56" s="1136">
        <v>48</v>
      </c>
      <c r="BK56" s="1136">
        <v>576</v>
      </c>
      <c r="BL56" s="1140">
        <v>1</v>
      </c>
    </row>
    <row r="57" spans="1:65" s="1122" customFormat="1" ht="129.94999999999999" customHeight="1" thickBot="1">
      <c r="A57" s="1159">
        <v>51</v>
      </c>
      <c r="B57" s="1125" t="s">
        <v>1661</v>
      </c>
      <c r="C57" s="1126">
        <v>1484</v>
      </c>
      <c r="D57" s="1135">
        <v>18.12187080229576</v>
      </c>
      <c r="E57" s="1126">
        <v>962</v>
      </c>
      <c r="F57" s="1148">
        <v>646</v>
      </c>
      <c r="G57" s="1128">
        <v>0</v>
      </c>
      <c r="H57" s="1128">
        <v>39</v>
      </c>
      <c r="I57" s="1128">
        <v>0</v>
      </c>
      <c r="J57" s="1128">
        <v>0</v>
      </c>
      <c r="K57" s="1128">
        <v>16</v>
      </c>
      <c r="L57" s="1128">
        <v>0</v>
      </c>
      <c r="M57" s="1128">
        <v>0</v>
      </c>
      <c r="N57" s="1128">
        <v>44</v>
      </c>
      <c r="O57" s="1128">
        <v>6</v>
      </c>
      <c r="P57" s="1128">
        <v>43</v>
      </c>
      <c r="Q57" s="1128">
        <v>0</v>
      </c>
      <c r="R57" s="1128">
        <v>133</v>
      </c>
      <c r="S57" s="1128">
        <v>4</v>
      </c>
      <c r="T57" s="1126">
        <v>2</v>
      </c>
      <c r="U57" s="1126">
        <v>0</v>
      </c>
      <c r="V57" s="1126">
        <v>0</v>
      </c>
      <c r="W57" s="1126">
        <v>32</v>
      </c>
      <c r="X57" s="1126">
        <v>82</v>
      </c>
      <c r="Y57" s="1126">
        <v>0</v>
      </c>
      <c r="Z57" s="1126">
        <v>3</v>
      </c>
      <c r="AA57" s="1126">
        <v>50</v>
      </c>
      <c r="AB57" s="1126">
        <v>0</v>
      </c>
      <c r="AC57" s="1126">
        <v>0</v>
      </c>
      <c r="AD57" s="1126">
        <v>11</v>
      </c>
      <c r="AE57" s="1126">
        <v>11</v>
      </c>
      <c r="AF57" s="1126">
        <v>0</v>
      </c>
      <c r="AG57" s="1126">
        <v>0</v>
      </c>
      <c r="AH57" s="1126">
        <v>1</v>
      </c>
      <c r="AI57" s="1126">
        <v>12</v>
      </c>
      <c r="AJ57" s="1126">
        <v>4</v>
      </c>
      <c r="AK57" s="1126">
        <v>0</v>
      </c>
      <c r="AL57" s="1126">
        <v>211</v>
      </c>
      <c r="AM57" s="1126">
        <v>149</v>
      </c>
      <c r="AN57" s="1126">
        <v>0</v>
      </c>
      <c r="AO57" s="1126">
        <v>3</v>
      </c>
      <c r="AP57" s="1126">
        <v>0</v>
      </c>
      <c r="AQ57" s="1126">
        <v>0</v>
      </c>
      <c r="AR57" s="1126">
        <v>8</v>
      </c>
      <c r="AS57" s="1126">
        <v>54</v>
      </c>
      <c r="AT57" s="1126">
        <v>21</v>
      </c>
      <c r="AU57" s="1126">
        <v>4</v>
      </c>
      <c r="AV57" s="1126">
        <v>0</v>
      </c>
      <c r="AW57" s="1126">
        <v>2</v>
      </c>
      <c r="AX57" s="1126">
        <v>0</v>
      </c>
      <c r="AY57" s="1126">
        <v>1</v>
      </c>
      <c r="AZ57" s="1126">
        <v>42</v>
      </c>
      <c r="BA57" s="1126">
        <v>16</v>
      </c>
      <c r="BB57" s="1128">
        <v>1254</v>
      </c>
      <c r="BC57" s="1126">
        <v>187</v>
      </c>
      <c r="BD57" s="1126">
        <v>109</v>
      </c>
      <c r="BE57" s="1126">
        <v>79</v>
      </c>
      <c r="BF57" s="1126">
        <v>50</v>
      </c>
      <c r="BG57" s="1126">
        <v>1516</v>
      </c>
      <c r="BH57" s="1126">
        <v>54</v>
      </c>
      <c r="BI57" s="1136">
        <v>648</v>
      </c>
      <c r="BJ57" s="1126">
        <v>44</v>
      </c>
      <c r="BK57" s="1136">
        <v>528</v>
      </c>
      <c r="BL57" s="1130">
        <v>0.68</v>
      </c>
    </row>
    <row r="58" spans="1:65" s="1121" customFormat="1" ht="129.94999999999999" customHeight="1" thickBot="1">
      <c r="A58" s="1159">
        <v>52</v>
      </c>
      <c r="B58" s="1137" t="s">
        <v>1662</v>
      </c>
      <c r="C58" s="1126">
        <v>3117</v>
      </c>
      <c r="D58" s="1135">
        <v>17.375550476615196</v>
      </c>
      <c r="E58" s="1126">
        <v>1528</v>
      </c>
      <c r="F58" s="1148">
        <v>1125</v>
      </c>
      <c r="G58" s="1128">
        <v>2</v>
      </c>
      <c r="H58" s="1128">
        <v>63</v>
      </c>
      <c r="I58" s="1128">
        <v>0</v>
      </c>
      <c r="J58" s="1128">
        <v>3</v>
      </c>
      <c r="K58" s="1128">
        <v>30</v>
      </c>
      <c r="L58" s="1128">
        <v>12</v>
      </c>
      <c r="M58" s="1128">
        <v>5</v>
      </c>
      <c r="N58" s="1128">
        <v>79</v>
      </c>
      <c r="O58" s="1128">
        <v>11</v>
      </c>
      <c r="P58" s="1128">
        <v>111</v>
      </c>
      <c r="Q58" s="1128">
        <v>39</v>
      </c>
      <c r="R58" s="1128">
        <v>80</v>
      </c>
      <c r="S58" s="1128">
        <v>4</v>
      </c>
      <c r="T58" s="1126">
        <v>16</v>
      </c>
      <c r="U58" s="1126">
        <v>0</v>
      </c>
      <c r="V58" s="1126">
        <v>0</v>
      </c>
      <c r="W58" s="1126">
        <v>10</v>
      </c>
      <c r="X58" s="1126">
        <v>119</v>
      </c>
      <c r="Y58" s="1126">
        <v>0</v>
      </c>
      <c r="Z58" s="1126">
        <v>2</v>
      </c>
      <c r="AA58" s="1126">
        <v>30</v>
      </c>
      <c r="AB58" s="1126">
        <v>0</v>
      </c>
      <c r="AC58" s="1126">
        <v>0</v>
      </c>
      <c r="AD58" s="1126">
        <v>24</v>
      </c>
      <c r="AE58" s="1126">
        <v>24</v>
      </c>
      <c r="AF58" s="1126">
        <v>2</v>
      </c>
      <c r="AG58" s="1126">
        <v>0</v>
      </c>
      <c r="AH58" s="1126">
        <v>3</v>
      </c>
      <c r="AI58" s="1126">
        <v>6</v>
      </c>
      <c r="AJ58" s="1126">
        <v>8</v>
      </c>
      <c r="AK58" s="1126">
        <v>0</v>
      </c>
      <c r="AL58" s="1126">
        <v>428</v>
      </c>
      <c r="AM58" s="1126">
        <v>425</v>
      </c>
      <c r="AN58" s="1126">
        <v>27</v>
      </c>
      <c r="AO58" s="1126">
        <v>36</v>
      </c>
      <c r="AP58" s="1126">
        <v>138</v>
      </c>
      <c r="AQ58" s="1126">
        <v>0</v>
      </c>
      <c r="AR58" s="1126">
        <v>19</v>
      </c>
      <c r="AS58" s="1126">
        <v>0</v>
      </c>
      <c r="AT58" s="1126">
        <v>144</v>
      </c>
      <c r="AU58" s="1126">
        <v>7</v>
      </c>
      <c r="AV58" s="1126">
        <v>8</v>
      </c>
      <c r="AW58" s="1126">
        <v>20</v>
      </c>
      <c r="AX58" s="1126">
        <v>2</v>
      </c>
      <c r="AY58" s="1126">
        <v>5</v>
      </c>
      <c r="AZ58" s="1126">
        <v>99</v>
      </c>
      <c r="BA58" s="1126">
        <v>33</v>
      </c>
      <c r="BB58" s="1128">
        <v>2442</v>
      </c>
      <c r="BC58" s="1126">
        <v>262</v>
      </c>
      <c r="BD58" s="1126">
        <v>218</v>
      </c>
      <c r="BE58" s="1126">
        <v>91</v>
      </c>
      <c r="BF58" s="1126">
        <v>133</v>
      </c>
      <c r="BG58" s="1126">
        <v>411</v>
      </c>
      <c r="BH58" s="1126">
        <v>106</v>
      </c>
      <c r="BI58" s="1136">
        <v>1272</v>
      </c>
      <c r="BJ58" s="1126">
        <v>349</v>
      </c>
      <c r="BK58" s="1136">
        <v>4188</v>
      </c>
      <c r="BL58" s="1130">
        <v>3.3</v>
      </c>
    </row>
    <row r="59" spans="1:65" s="1121" customFormat="1" ht="129.94999999999999" customHeight="1" thickBot="1">
      <c r="A59" s="1159">
        <v>53</v>
      </c>
      <c r="B59" s="1137" t="s">
        <v>1663</v>
      </c>
      <c r="C59" s="1126">
        <v>3264</v>
      </c>
      <c r="D59" s="1135">
        <v>25.121219117986609</v>
      </c>
      <c r="E59" s="1126">
        <v>1422</v>
      </c>
      <c r="F59" s="1148">
        <v>829</v>
      </c>
      <c r="G59" s="1128">
        <v>7</v>
      </c>
      <c r="H59" s="1128">
        <v>105</v>
      </c>
      <c r="I59" s="1128">
        <v>0</v>
      </c>
      <c r="J59" s="1128">
        <v>2</v>
      </c>
      <c r="K59" s="1128">
        <v>35</v>
      </c>
      <c r="L59" s="1128">
        <v>5</v>
      </c>
      <c r="M59" s="1128">
        <v>9</v>
      </c>
      <c r="N59" s="1128">
        <v>90</v>
      </c>
      <c r="O59" s="1128">
        <v>7</v>
      </c>
      <c r="P59" s="1128">
        <v>101</v>
      </c>
      <c r="Q59" s="1128">
        <v>23</v>
      </c>
      <c r="R59" s="1128">
        <v>148</v>
      </c>
      <c r="S59" s="1128">
        <v>16</v>
      </c>
      <c r="T59" s="1126">
        <v>24</v>
      </c>
      <c r="U59" s="1126">
        <v>0</v>
      </c>
      <c r="V59" s="1126">
        <v>0</v>
      </c>
      <c r="W59" s="1126">
        <v>9</v>
      </c>
      <c r="X59" s="1126">
        <v>88</v>
      </c>
      <c r="Y59" s="1126">
        <v>0</v>
      </c>
      <c r="Z59" s="1126">
        <v>12</v>
      </c>
      <c r="AA59" s="1126">
        <v>0</v>
      </c>
      <c r="AB59" s="1126">
        <v>0</v>
      </c>
      <c r="AC59" s="1126">
        <v>0</v>
      </c>
      <c r="AD59" s="1126">
        <v>34</v>
      </c>
      <c r="AE59" s="1126">
        <v>34</v>
      </c>
      <c r="AF59" s="1126">
        <v>0</v>
      </c>
      <c r="AG59" s="1126">
        <v>0</v>
      </c>
      <c r="AH59" s="1126">
        <v>0</v>
      </c>
      <c r="AI59" s="1126">
        <v>29</v>
      </c>
      <c r="AJ59" s="1126">
        <v>7</v>
      </c>
      <c r="AK59" s="1126">
        <v>0</v>
      </c>
      <c r="AL59" s="1126">
        <v>212</v>
      </c>
      <c r="AM59" s="1126">
        <v>200</v>
      </c>
      <c r="AN59" s="1126">
        <v>8</v>
      </c>
      <c r="AO59" s="1126">
        <v>12</v>
      </c>
      <c r="AP59" s="1126">
        <v>59</v>
      </c>
      <c r="AQ59" s="1126">
        <v>0</v>
      </c>
      <c r="AR59" s="1126">
        <v>0</v>
      </c>
      <c r="AS59" s="1126">
        <v>0</v>
      </c>
      <c r="AT59" s="1126">
        <v>47</v>
      </c>
      <c r="AU59" s="1126">
        <v>4</v>
      </c>
      <c r="AV59" s="1126">
        <v>4</v>
      </c>
      <c r="AW59" s="1126">
        <v>5</v>
      </c>
      <c r="AX59" s="1126">
        <v>0</v>
      </c>
      <c r="AY59" s="1126">
        <v>1</v>
      </c>
      <c r="AZ59" s="1126">
        <v>53</v>
      </c>
      <c r="BA59" s="1126">
        <v>23</v>
      </c>
      <c r="BB59" s="1128">
        <v>1529</v>
      </c>
      <c r="BC59" s="1126">
        <v>58</v>
      </c>
      <c r="BD59" s="1126">
        <v>50</v>
      </c>
      <c r="BE59" s="1126">
        <v>47</v>
      </c>
      <c r="BF59" s="1126">
        <v>17</v>
      </c>
      <c r="BG59" s="1126">
        <v>622</v>
      </c>
      <c r="BH59" s="1126">
        <v>157</v>
      </c>
      <c r="BI59" s="1136">
        <v>1884</v>
      </c>
      <c r="BJ59" s="1126">
        <v>215</v>
      </c>
      <c r="BK59" s="1136">
        <v>2580</v>
      </c>
      <c r="BL59" s="1130">
        <v>4.4000000000000004</v>
      </c>
    </row>
    <row r="60" spans="1:65" s="1121" customFormat="1" ht="129.94999999999999" customHeight="1" thickBot="1">
      <c r="A60" s="1159">
        <v>54</v>
      </c>
      <c r="B60" s="1137" t="s">
        <v>1664</v>
      </c>
      <c r="C60" s="1126">
        <v>2084</v>
      </c>
      <c r="D60" s="1135">
        <v>21.221995926680247</v>
      </c>
      <c r="E60" s="1126">
        <v>988</v>
      </c>
      <c r="F60" s="1148">
        <v>551</v>
      </c>
      <c r="G60" s="1128">
        <v>0</v>
      </c>
      <c r="H60" s="1128">
        <v>82</v>
      </c>
      <c r="I60" s="1128">
        <v>0</v>
      </c>
      <c r="J60" s="1128">
        <v>0</v>
      </c>
      <c r="K60" s="1128">
        <v>30</v>
      </c>
      <c r="L60" s="1128">
        <v>0</v>
      </c>
      <c r="M60" s="1128">
        <v>12</v>
      </c>
      <c r="N60" s="1128">
        <v>17</v>
      </c>
      <c r="O60" s="1128">
        <v>26</v>
      </c>
      <c r="P60" s="1128">
        <v>97</v>
      </c>
      <c r="Q60" s="1128">
        <v>0</v>
      </c>
      <c r="R60" s="1128">
        <v>45</v>
      </c>
      <c r="S60" s="1128">
        <v>3</v>
      </c>
      <c r="T60" s="1126">
        <v>3</v>
      </c>
      <c r="U60" s="1126">
        <v>0</v>
      </c>
      <c r="V60" s="1126">
        <v>0</v>
      </c>
      <c r="W60" s="1126">
        <v>0</v>
      </c>
      <c r="X60" s="1126">
        <v>82</v>
      </c>
      <c r="Y60" s="1126">
        <v>0</v>
      </c>
      <c r="Z60" s="1126">
        <v>1</v>
      </c>
      <c r="AA60" s="1126">
        <v>0</v>
      </c>
      <c r="AB60" s="1126">
        <v>0</v>
      </c>
      <c r="AC60" s="1126">
        <v>0</v>
      </c>
      <c r="AD60" s="1126">
        <v>10</v>
      </c>
      <c r="AE60" s="1126">
        <v>0</v>
      </c>
      <c r="AF60" s="1126">
        <v>0</v>
      </c>
      <c r="AG60" s="1126">
        <v>2</v>
      </c>
      <c r="AH60" s="1126">
        <v>2</v>
      </c>
      <c r="AI60" s="1126">
        <v>4</v>
      </c>
      <c r="AJ60" s="1126">
        <v>1</v>
      </c>
      <c r="AK60" s="1126">
        <v>0</v>
      </c>
      <c r="AL60" s="1126">
        <v>275</v>
      </c>
      <c r="AM60" s="1126">
        <v>269</v>
      </c>
      <c r="AN60" s="1126">
        <v>8</v>
      </c>
      <c r="AO60" s="1126">
        <v>0</v>
      </c>
      <c r="AP60" s="1126">
        <v>193</v>
      </c>
      <c r="AQ60" s="1126">
        <v>0</v>
      </c>
      <c r="AR60" s="1126">
        <v>0</v>
      </c>
      <c r="AS60" s="1126">
        <v>3</v>
      </c>
      <c r="AT60" s="1126">
        <v>78</v>
      </c>
      <c r="AU60" s="1126">
        <v>8</v>
      </c>
      <c r="AV60" s="1126">
        <v>5</v>
      </c>
      <c r="AW60" s="1126">
        <v>18</v>
      </c>
      <c r="AX60" s="1126">
        <v>0</v>
      </c>
      <c r="AY60" s="1126">
        <v>3</v>
      </c>
      <c r="AZ60" s="1126">
        <v>66</v>
      </c>
      <c r="BA60" s="1126">
        <v>37</v>
      </c>
      <c r="BB60" s="1128">
        <v>1329</v>
      </c>
      <c r="BC60" s="1126">
        <v>138</v>
      </c>
      <c r="BD60" s="1126">
        <v>113</v>
      </c>
      <c r="BE60" s="1126">
        <v>64</v>
      </c>
      <c r="BF60" s="1126">
        <v>99</v>
      </c>
      <c r="BG60" s="1126">
        <v>1001</v>
      </c>
      <c r="BH60" s="1126">
        <v>68</v>
      </c>
      <c r="BI60" s="1136">
        <v>816</v>
      </c>
      <c r="BJ60" s="1126">
        <v>81</v>
      </c>
      <c r="BK60" s="1136">
        <v>972</v>
      </c>
      <c r="BL60" s="1130">
        <v>3</v>
      </c>
    </row>
    <row r="61" spans="1:65" s="1122" customFormat="1" ht="129.94999999999999" customHeight="1" thickBot="1">
      <c r="A61" s="1159">
        <v>55</v>
      </c>
      <c r="B61" s="1125" t="s">
        <v>1665</v>
      </c>
      <c r="C61" s="1126">
        <v>2008</v>
      </c>
      <c r="D61" s="1135">
        <v>21.391285820816023</v>
      </c>
      <c r="E61" s="1126">
        <v>955</v>
      </c>
      <c r="F61" s="1148">
        <v>658</v>
      </c>
      <c r="G61" s="1128">
        <v>6</v>
      </c>
      <c r="H61" s="1128">
        <v>54</v>
      </c>
      <c r="I61" s="1128">
        <v>0</v>
      </c>
      <c r="J61" s="1128">
        <v>2</v>
      </c>
      <c r="K61" s="1128">
        <v>14</v>
      </c>
      <c r="L61" s="1128">
        <v>0</v>
      </c>
      <c r="M61" s="1128">
        <v>0</v>
      </c>
      <c r="N61" s="1128">
        <v>22</v>
      </c>
      <c r="O61" s="1128">
        <v>7</v>
      </c>
      <c r="P61" s="1128">
        <v>46</v>
      </c>
      <c r="Q61" s="1128">
        <v>18</v>
      </c>
      <c r="R61" s="1128">
        <v>875</v>
      </c>
      <c r="S61" s="1128">
        <v>11</v>
      </c>
      <c r="T61" s="1126">
        <v>6</v>
      </c>
      <c r="U61" s="1126">
        <v>0</v>
      </c>
      <c r="V61" s="1126">
        <v>0</v>
      </c>
      <c r="W61" s="1126">
        <v>8</v>
      </c>
      <c r="X61" s="1126">
        <v>119</v>
      </c>
      <c r="Y61" s="1126">
        <v>0</v>
      </c>
      <c r="Z61" s="1126">
        <v>1</v>
      </c>
      <c r="AA61" s="1126">
        <v>11</v>
      </c>
      <c r="AB61" s="1126">
        <v>0</v>
      </c>
      <c r="AC61" s="1126">
        <v>0</v>
      </c>
      <c r="AD61" s="1126">
        <v>25</v>
      </c>
      <c r="AE61" s="1126">
        <v>25</v>
      </c>
      <c r="AF61" s="1126">
        <v>1</v>
      </c>
      <c r="AG61" s="1126">
        <v>0</v>
      </c>
      <c r="AH61" s="1126">
        <v>0</v>
      </c>
      <c r="AI61" s="1126">
        <v>10</v>
      </c>
      <c r="AJ61" s="1126">
        <v>0</v>
      </c>
      <c r="AK61" s="1126">
        <v>0</v>
      </c>
      <c r="AL61" s="1126">
        <v>224</v>
      </c>
      <c r="AM61" s="1126">
        <v>216</v>
      </c>
      <c r="AN61" s="1126">
        <v>0</v>
      </c>
      <c r="AO61" s="1126">
        <v>6</v>
      </c>
      <c r="AP61" s="1126">
        <v>50</v>
      </c>
      <c r="AQ61" s="1126">
        <v>0</v>
      </c>
      <c r="AR61" s="1126">
        <v>0</v>
      </c>
      <c r="AS61" s="1126">
        <v>16</v>
      </c>
      <c r="AT61" s="1126">
        <v>37</v>
      </c>
      <c r="AU61" s="1126">
        <v>1</v>
      </c>
      <c r="AV61" s="1126">
        <v>3</v>
      </c>
      <c r="AW61" s="1126">
        <v>3</v>
      </c>
      <c r="AX61" s="1126">
        <v>0</v>
      </c>
      <c r="AY61" s="1126">
        <v>0</v>
      </c>
      <c r="AZ61" s="1126">
        <v>93</v>
      </c>
      <c r="BA61" s="1126">
        <v>62</v>
      </c>
      <c r="BB61" s="1128">
        <v>540</v>
      </c>
      <c r="BC61" s="1126">
        <v>129</v>
      </c>
      <c r="BD61" s="1126">
        <v>66</v>
      </c>
      <c r="BE61" s="1126">
        <v>58</v>
      </c>
      <c r="BF61" s="1126">
        <v>91</v>
      </c>
      <c r="BG61" s="1126">
        <v>326</v>
      </c>
      <c r="BH61" s="1126">
        <v>309</v>
      </c>
      <c r="BI61" s="1136">
        <v>3708</v>
      </c>
      <c r="BJ61" s="1126">
        <v>563</v>
      </c>
      <c r="BK61" s="1136">
        <v>6756</v>
      </c>
      <c r="BL61" s="1130">
        <v>2</v>
      </c>
      <c r="BM61" s="1121"/>
    </row>
    <row r="62" spans="1:65" s="1121" customFormat="1" ht="129.94999999999999" customHeight="1" thickBot="1">
      <c r="A62" s="1159">
        <v>56</v>
      </c>
      <c r="B62" s="1137" t="s">
        <v>1666</v>
      </c>
      <c r="C62" s="1126">
        <v>1727</v>
      </c>
      <c r="D62" s="1135">
        <v>18.482448630136986</v>
      </c>
      <c r="E62" s="1126">
        <v>897</v>
      </c>
      <c r="F62" s="1148">
        <v>466</v>
      </c>
      <c r="G62" s="1128">
        <v>15</v>
      </c>
      <c r="H62" s="1128">
        <v>56</v>
      </c>
      <c r="I62" s="1128">
        <v>0</v>
      </c>
      <c r="J62" s="1128">
        <v>1</v>
      </c>
      <c r="K62" s="1128">
        <v>17</v>
      </c>
      <c r="L62" s="1128">
        <v>0</v>
      </c>
      <c r="M62" s="1128">
        <v>1</v>
      </c>
      <c r="N62" s="1128">
        <v>27</v>
      </c>
      <c r="O62" s="1128">
        <v>7</v>
      </c>
      <c r="P62" s="1128">
        <v>52</v>
      </c>
      <c r="Q62" s="1128">
        <v>30</v>
      </c>
      <c r="R62" s="1128">
        <v>8</v>
      </c>
      <c r="S62" s="1128">
        <v>2</v>
      </c>
      <c r="T62" s="1126">
        <v>4</v>
      </c>
      <c r="U62" s="1126">
        <v>0</v>
      </c>
      <c r="V62" s="1126">
        <v>0</v>
      </c>
      <c r="W62" s="1126">
        <v>1</v>
      </c>
      <c r="X62" s="1126">
        <v>26</v>
      </c>
      <c r="Y62" s="1126">
        <v>0</v>
      </c>
      <c r="Z62" s="1126">
        <v>3</v>
      </c>
      <c r="AA62" s="1126">
        <v>10</v>
      </c>
      <c r="AB62" s="1126">
        <v>0</v>
      </c>
      <c r="AC62" s="1126">
        <v>0</v>
      </c>
      <c r="AD62" s="1126">
        <v>23</v>
      </c>
      <c r="AE62" s="1126">
        <v>23</v>
      </c>
      <c r="AF62" s="1126">
        <v>1</v>
      </c>
      <c r="AG62" s="1126">
        <v>0</v>
      </c>
      <c r="AH62" s="1126">
        <v>0</v>
      </c>
      <c r="AI62" s="1126">
        <v>1</v>
      </c>
      <c r="AJ62" s="1126">
        <v>0</v>
      </c>
      <c r="AK62" s="1126">
        <v>0</v>
      </c>
      <c r="AL62" s="1126">
        <v>252</v>
      </c>
      <c r="AM62" s="1126">
        <v>252</v>
      </c>
      <c r="AN62" s="1126">
        <v>6</v>
      </c>
      <c r="AO62" s="1126">
        <v>10</v>
      </c>
      <c r="AP62" s="1126">
        <v>105</v>
      </c>
      <c r="AQ62" s="1126">
        <v>0</v>
      </c>
      <c r="AR62" s="1126">
        <v>0</v>
      </c>
      <c r="AS62" s="1126">
        <v>1</v>
      </c>
      <c r="AT62" s="1126">
        <v>50</v>
      </c>
      <c r="AU62" s="1126">
        <v>1</v>
      </c>
      <c r="AV62" s="1126">
        <v>2</v>
      </c>
      <c r="AW62" s="1126">
        <v>0</v>
      </c>
      <c r="AX62" s="1126">
        <v>0</v>
      </c>
      <c r="AY62" s="1126">
        <v>0</v>
      </c>
      <c r="AZ62" s="1126">
        <v>22</v>
      </c>
      <c r="BA62" s="1126">
        <v>31</v>
      </c>
      <c r="BB62" s="1128">
        <v>922</v>
      </c>
      <c r="BC62" s="1126">
        <v>240</v>
      </c>
      <c r="BD62" s="1126">
        <v>211</v>
      </c>
      <c r="BE62" s="1126">
        <v>22</v>
      </c>
      <c r="BF62" s="1126">
        <v>60</v>
      </c>
      <c r="BG62" s="1126">
        <v>3500</v>
      </c>
      <c r="BH62" s="1126">
        <v>78</v>
      </c>
      <c r="BI62" s="1136">
        <v>936</v>
      </c>
      <c r="BJ62" s="1126">
        <v>18</v>
      </c>
      <c r="BK62" s="1136">
        <v>216</v>
      </c>
      <c r="BL62" s="1130">
        <v>2</v>
      </c>
    </row>
    <row r="63" spans="1:65" s="1121" customFormat="1" ht="129.94999999999999" customHeight="1" thickBot="1">
      <c r="A63" s="1159">
        <v>57</v>
      </c>
      <c r="B63" s="1137" t="s">
        <v>1667</v>
      </c>
      <c r="C63" s="1126">
        <v>2288</v>
      </c>
      <c r="D63" s="1135">
        <v>15.781487101669194</v>
      </c>
      <c r="E63" s="1126">
        <v>1574</v>
      </c>
      <c r="F63" s="1148">
        <v>846</v>
      </c>
      <c r="G63" s="1128">
        <v>2</v>
      </c>
      <c r="H63" s="1128">
        <v>68</v>
      </c>
      <c r="I63" s="1128">
        <v>10</v>
      </c>
      <c r="J63" s="1128">
        <v>10</v>
      </c>
      <c r="K63" s="1128">
        <v>31</v>
      </c>
      <c r="L63" s="1128">
        <v>23</v>
      </c>
      <c r="M63" s="1128">
        <v>11</v>
      </c>
      <c r="N63" s="1128">
        <v>69</v>
      </c>
      <c r="O63" s="1128">
        <v>11</v>
      </c>
      <c r="P63" s="1128">
        <v>104</v>
      </c>
      <c r="Q63" s="1128">
        <v>47</v>
      </c>
      <c r="R63" s="1128">
        <v>117</v>
      </c>
      <c r="S63" s="1128">
        <v>19</v>
      </c>
      <c r="T63" s="1126">
        <v>4</v>
      </c>
      <c r="U63" s="1126">
        <v>0</v>
      </c>
      <c r="V63" s="1126">
        <v>0</v>
      </c>
      <c r="W63" s="1126">
        <v>2</v>
      </c>
      <c r="X63" s="1126">
        <v>116</v>
      </c>
      <c r="Y63" s="1126">
        <v>0</v>
      </c>
      <c r="Z63" s="1126">
        <v>18</v>
      </c>
      <c r="AA63" s="1126">
        <v>0</v>
      </c>
      <c r="AB63" s="1126">
        <v>0</v>
      </c>
      <c r="AC63" s="1126">
        <v>0</v>
      </c>
      <c r="AD63" s="1126">
        <v>31</v>
      </c>
      <c r="AE63" s="1126">
        <v>31</v>
      </c>
      <c r="AF63" s="1126">
        <v>3</v>
      </c>
      <c r="AG63" s="1126">
        <v>0</v>
      </c>
      <c r="AH63" s="1126">
        <v>0</v>
      </c>
      <c r="AI63" s="1126">
        <v>24</v>
      </c>
      <c r="AJ63" s="1126">
        <v>0</v>
      </c>
      <c r="AK63" s="1126">
        <v>0</v>
      </c>
      <c r="AL63" s="1126">
        <v>254</v>
      </c>
      <c r="AM63" s="1126">
        <v>254</v>
      </c>
      <c r="AN63" s="1126">
        <v>0</v>
      </c>
      <c r="AO63" s="1126">
        <v>5</v>
      </c>
      <c r="AP63" s="1126">
        <v>23</v>
      </c>
      <c r="AQ63" s="1126">
        <v>0</v>
      </c>
      <c r="AR63" s="1126">
        <v>0</v>
      </c>
      <c r="AS63" s="1126">
        <v>0</v>
      </c>
      <c r="AT63" s="1126">
        <v>37</v>
      </c>
      <c r="AU63" s="1126">
        <v>9</v>
      </c>
      <c r="AV63" s="1126">
        <v>4</v>
      </c>
      <c r="AW63" s="1126">
        <v>9</v>
      </c>
      <c r="AX63" s="1126">
        <v>2</v>
      </c>
      <c r="AY63" s="1126">
        <v>4</v>
      </c>
      <c r="AZ63" s="1126">
        <v>94</v>
      </c>
      <c r="BA63" s="1126">
        <v>18</v>
      </c>
      <c r="BB63" s="1128">
        <v>2752</v>
      </c>
      <c r="BC63" s="1126">
        <v>344</v>
      </c>
      <c r="BD63" s="1126">
        <v>319</v>
      </c>
      <c r="BE63" s="1126">
        <v>27</v>
      </c>
      <c r="BF63" s="1126">
        <v>154</v>
      </c>
      <c r="BG63" s="1126">
        <v>1391</v>
      </c>
      <c r="BH63" s="1126">
        <v>54</v>
      </c>
      <c r="BI63" s="1136">
        <v>648</v>
      </c>
      <c r="BJ63" s="1126">
        <v>5</v>
      </c>
      <c r="BK63" s="1136">
        <v>60</v>
      </c>
      <c r="BL63" s="1130">
        <v>3</v>
      </c>
    </row>
    <row r="64" spans="1:65" s="1121" customFormat="1" ht="129.94999999999999" customHeight="1" thickBot="1">
      <c r="A64" s="1159">
        <v>58</v>
      </c>
      <c r="B64" s="1125" t="s">
        <v>1668</v>
      </c>
      <c r="C64" s="1126">
        <v>605</v>
      </c>
      <c r="D64" s="1135">
        <v>5.4080629301868237</v>
      </c>
      <c r="E64" s="1126">
        <v>362</v>
      </c>
      <c r="F64" s="1148">
        <v>287</v>
      </c>
      <c r="G64" s="1128">
        <v>0</v>
      </c>
      <c r="H64" s="1128">
        <v>0</v>
      </c>
      <c r="I64" s="1128">
        <v>0</v>
      </c>
      <c r="J64" s="1128">
        <v>2</v>
      </c>
      <c r="K64" s="1128">
        <v>13</v>
      </c>
      <c r="L64" s="1128">
        <v>3</v>
      </c>
      <c r="M64" s="1128">
        <v>1</v>
      </c>
      <c r="N64" s="1128">
        <v>24</v>
      </c>
      <c r="O64" s="1128">
        <v>3</v>
      </c>
      <c r="P64" s="1128">
        <v>53</v>
      </c>
      <c r="Q64" s="1128">
        <v>21</v>
      </c>
      <c r="R64" s="1128">
        <v>26</v>
      </c>
      <c r="S64" s="1128">
        <v>0</v>
      </c>
      <c r="T64" s="1126">
        <v>0</v>
      </c>
      <c r="U64" s="1126">
        <v>0</v>
      </c>
      <c r="V64" s="1126">
        <v>0</v>
      </c>
      <c r="W64" s="1126">
        <v>6</v>
      </c>
      <c r="X64" s="1126">
        <v>28</v>
      </c>
      <c r="Y64" s="1126">
        <v>0</v>
      </c>
      <c r="Z64" s="1126">
        <v>2</v>
      </c>
      <c r="AA64" s="1126">
        <v>4</v>
      </c>
      <c r="AB64" s="1126">
        <v>0</v>
      </c>
      <c r="AC64" s="1126">
        <v>0</v>
      </c>
      <c r="AD64" s="1126">
        <v>29</v>
      </c>
      <c r="AE64" s="1126">
        <v>29</v>
      </c>
      <c r="AF64" s="1126">
        <v>0</v>
      </c>
      <c r="AG64" s="1126">
        <v>0</v>
      </c>
      <c r="AH64" s="1126">
        <v>0</v>
      </c>
      <c r="AI64" s="1126">
        <v>1</v>
      </c>
      <c r="AJ64" s="1126">
        <v>0</v>
      </c>
      <c r="AK64" s="1126">
        <v>0</v>
      </c>
      <c r="AL64" s="1126">
        <v>0</v>
      </c>
      <c r="AM64" s="1126">
        <v>0</v>
      </c>
      <c r="AN64" s="1126">
        <v>0</v>
      </c>
      <c r="AO64" s="1126">
        <v>0</v>
      </c>
      <c r="AP64" s="1126">
        <v>0</v>
      </c>
      <c r="AQ64" s="1126">
        <v>0</v>
      </c>
      <c r="AR64" s="1126">
        <v>0</v>
      </c>
      <c r="AS64" s="1126">
        <v>0</v>
      </c>
      <c r="AT64" s="1126">
        <v>0</v>
      </c>
      <c r="AU64" s="1126">
        <v>0</v>
      </c>
      <c r="AV64" s="1126">
        <v>0</v>
      </c>
      <c r="AW64" s="1126">
        <v>0</v>
      </c>
      <c r="AX64" s="1126">
        <v>0</v>
      </c>
      <c r="AY64" s="1126">
        <v>0</v>
      </c>
      <c r="AZ64" s="1126">
        <v>0</v>
      </c>
      <c r="BA64" s="1126">
        <v>0</v>
      </c>
      <c r="BB64" s="1128">
        <v>1150</v>
      </c>
      <c r="BC64" s="1126">
        <v>192</v>
      </c>
      <c r="BD64" s="1126">
        <v>87</v>
      </c>
      <c r="BE64" s="1126">
        <v>142</v>
      </c>
      <c r="BF64" s="1126">
        <v>51</v>
      </c>
      <c r="BG64" s="1126">
        <v>569</v>
      </c>
      <c r="BH64" s="1126">
        <v>66</v>
      </c>
      <c r="BI64" s="1136">
        <v>792</v>
      </c>
      <c r="BJ64" s="1126">
        <v>23</v>
      </c>
      <c r="BK64" s="1136">
        <v>276</v>
      </c>
      <c r="BL64" s="1130">
        <v>1</v>
      </c>
    </row>
    <row r="65" spans="1:64" s="1121" customFormat="1" ht="129.94999999999999" customHeight="1" thickBot="1">
      <c r="A65" s="1159">
        <v>59</v>
      </c>
      <c r="B65" s="1137" t="s">
        <v>1669</v>
      </c>
      <c r="C65" s="1126">
        <v>2022</v>
      </c>
      <c r="D65" s="1135">
        <v>14.532125916343253</v>
      </c>
      <c r="E65" s="1126">
        <v>929</v>
      </c>
      <c r="F65" s="1148">
        <v>629</v>
      </c>
      <c r="G65" s="1128">
        <v>4</v>
      </c>
      <c r="H65" s="1128">
        <v>24</v>
      </c>
      <c r="I65" s="1128">
        <v>0</v>
      </c>
      <c r="J65" s="1128">
        <v>3</v>
      </c>
      <c r="K65" s="1128">
        <v>33</v>
      </c>
      <c r="L65" s="1128">
        <v>0</v>
      </c>
      <c r="M65" s="1128">
        <v>0</v>
      </c>
      <c r="N65" s="1128">
        <v>47</v>
      </c>
      <c r="O65" s="1128">
        <v>6</v>
      </c>
      <c r="P65" s="1128">
        <v>84</v>
      </c>
      <c r="Q65" s="1128">
        <v>0</v>
      </c>
      <c r="R65" s="1128">
        <v>194</v>
      </c>
      <c r="S65" s="1128">
        <v>2</v>
      </c>
      <c r="T65" s="1126">
        <v>12</v>
      </c>
      <c r="U65" s="1126">
        <v>0</v>
      </c>
      <c r="V65" s="1126">
        <v>11</v>
      </c>
      <c r="W65" s="1126">
        <v>15</v>
      </c>
      <c r="X65" s="1126">
        <v>91</v>
      </c>
      <c r="Y65" s="1126">
        <v>0</v>
      </c>
      <c r="Z65" s="1126">
        <v>12</v>
      </c>
      <c r="AA65" s="1126">
        <v>168</v>
      </c>
      <c r="AB65" s="1126">
        <v>0</v>
      </c>
      <c r="AC65" s="1126">
        <v>0</v>
      </c>
      <c r="AD65" s="1126">
        <v>0</v>
      </c>
      <c r="AE65" s="1126">
        <v>0</v>
      </c>
      <c r="AF65" s="1126">
        <v>0</v>
      </c>
      <c r="AG65" s="1126">
        <v>0</v>
      </c>
      <c r="AH65" s="1126">
        <v>0</v>
      </c>
      <c r="AI65" s="1126">
        <v>14</v>
      </c>
      <c r="AJ65" s="1126">
        <v>0</v>
      </c>
      <c r="AK65" s="1126">
        <v>0</v>
      </c>
      <c r="AL65" s="1126">
        <v>174</v>
      </c>
      <c r="AM65" s="1126">
        <v>174</v>
      </c>
      <c r="AN65" s="1126">
        <v>2</v>
      </c>
      <c r="AO65" s="1126">
        <v>10</v>
      </c>
      <c r="AP65" s="1126">
        <v>21</v>
      </c>
      <c r="AQ65" s="1126">
        <v>0</v>
      </c>
      <c r="AR65" s="1126">
        <v>0</v>
      </c>
      <c r="AS65" s="1126">
        <v>0</v>
      </c>
      <c r="AT65" s="1126">
        <v>49</v>
      </c>
      <c r="AU65" s="1126">
        <v>1</v>
      </c>
      <c r="AV65" s="1126">
        <v>9</v>
      </c>
      <c r="AW65" s="1126">
        <v>11</v>
      </c>
      <c r="AX65" s="1126">
        <v>0</v>
      </c>
      <c r="AY65" s="1126">
        <v>6</v>
      </c>
      <c r="AZ65" s="1126">
        <v>74</v>
      </c>
      <c r="BA65" s="1126">
        <v>4</v>
      </c>
      <c r="BB65" s="1128">
        <v>1190</v>
      </c>
      <c r="BC65" s="1126">
        <v>185</v>
      </c>
      <c r="BD65" s="1126">
        <v>185</v>
      </c>
      <c r="BE65" s="1126">
        <v>153</v>
      </c>
      <c r="BF65" s="1126">
        <v>62</v>
      </c>
      <c r="BG65" s="1126">
        <v>1056</v>
      </c>
      <c r="BH65" s="1126">
        <v>51</v>
      </c>
      <c r="BI65" s="1136">
        <v>612</v>
      </c>
      <c r="BJ65" s="1126">
        <v>80</v>
      </c>
      <c r="BK65" s="1136">
        <v>960</v>
      </c>
      <c r="BL65" s="1130">
        <v>2</v>
      </c>
    </row>
    <row r="66" spans="1:64" s="1121" customFormat="1" ht="129.94999999999999" customHeight="1" thickBot="1">
      <c r="A66" s="1159">
        <v>60</v>
      </c>
      <c r="B66" s="1137" t="s">
        <v>1670</v>
      </c>
      <c r="C66" s="1126">
        <v>1142</v>
      </c>
      <c r="D66" s="1135">
        <v>12.160579278032159</v>
      </c>
      <c r="E66" s="1126">
        <v>606</v>
      </c>
      <c r="F66" s="1148">
        <v>462</v>
      </c>
      <c r="G66" s="1128">
        <v>0</v>
      </c>
      <c r="H66" s="1128">
        <v>0</v>
      </c>
      <c r="I66" s="1128">
        <v>0</v>
      </c>
      <c r="J66" s="1128">
        <v>32</v>
      </c>
      <c r="K66" s="1128">
        <v>7</v>
      </c>
      <c r="L66" s="1128">
        <v>0</v>
      </c>
      <c r="M66" s="1128">
        <v>1</v>
      </c>
      <c r="N66" s="1128">
        <v>51</v>
      </c>
      <c r="O66" s="1128">
        <v>18</v>
      </c>
      <c r="P66" s="1128">
        <v>80</v>
      </c>
      <c r="Q66" s="1128">
        <v>0</v>
      </c>
      <c r="R66" s="1128">
        <v>42</v>
      </c>
      <c r="S66" s="1128">
        <v>1</v>
      </c>
      <c r="T66" s="1126">
        <v>0</v>
      </c>
      <c r="U66" s="1126">
        <v>0</v>
      </c>
      <c r="V66" s="1126">
        <v>0</v>
      </c>
      <c r="W66" s="1126">
        <v>1</v>
      </c>
      <c r="X66" s="1126">
        <v>32</v>
      </c>
      <c r="Y66" s="1126">
        <v>0</v>
      </c>
      <c r="Z66" s="1126">
        <v>0</v>
      </c>
      <c r="AA66" s="1126">
        <v>0</v>
      </c>
      <c r="AB66" s="1126">
        <v>1</v>
      </c>
      <c r="AC66" s="1126">
        <v>0</v>
      </c>
      <c r="AD66" s="1126">
        <v>0</v>
      </c>
      <c r="AE66" s="1126">
        <v>0</v>
      </c>
      <c r="AF66" s="1126">
        <v>2</v>
      </c>
      <c r="AG66" s="1126">
        <v>0</v>
      </c>
      <c r="AH66" s="1126">
        <v>0</v>
      </c>
      <c r="AI66" s="1126">
        <v>6</v>
      </c>
      <c r="AJ66" s="1126">
        <v>0</v>
      </c>
      <c r="AK66" s="1126">
        <v>0</v>
      </c>
      <c r="AL66" s="1126">
        <v>212</v>
      </c>
      <c r="AM66" s="1126">
        <v>212</v>
      </c>
      <c r="AN66" s="1126">
        <v>14</v>
      </c>
      <c r="AO66" s="1126">
        <v>24</v>
      </c>
      <c r="AP66" s="1126">
        <v>87</v>
      </c>
      <c r="AQ66" s="1126">
        <v>0</v>
      </c>
      <c r="AR66" s="1126">
        <v>0</v>
      </c>
      <c r="AS66" s="1126">
        <v>0</v>
      </c>
      <c r="AT66" s="1126">
        <v>25</v>
      </c>
      <c r="AU66" s="1126">
        <v>8</v>
      </c>
      <c r="AV66" s="1126">
        <v>3</v>
      </c>
      <c r="AW66" s="1126">
        <v>31</v>
      </c>
      <c r="AX66" s="1126">
        <v>0</v>
      </c>
      <c r="AY66" s="1126">
        <v>2</v>
      </c>
      <c r="AZ66" s="1126">
        <v>31</v>
      </c>
      <c r="BA66" s="1126">
        <v>54</v>
      </c>
      <c r="BB66" s="1128">
        <v>564</v>
      </c>
      <c r="BC66" s="1126">
        <v>211</v>
      </c>
      <c r="BD66" s="1126">
        <v>126</v>
      </c>
      <c r="BE66" s="1126">
        <v>84</v>
      </c>
      <c r="BF66" s="1126">
        <v>21</v>
      </c>
      <c r="BG66" s="1126">
        <v>103</v>
      </c>
      <c r="BH66" s="1126">
        <v>37</v>
      </c>
      <c r="BI66" s="1136">
        <v>444</v>
      </c>
      <c r="BJ66" s="1126">
        <v>5</v>
      </c>
      <c r="BK66" s="1136">
        <v>60</v>
      </c>
      <c r="BL66" s="1130">
        <v>2</v>
      </c>
    </row>
    <row r="67" spans="1:64" s="1121" customFormat="1" ht="129.94999999999999" customHeight="1" thickBot="1">
      <c r="A67" s="1159">
        <v>61</v>
      </c>
      <c r="B67" s="1125" t="s">
        <v>1671</v>
      </c>
      <c r="C67" s="1126">
        <v>1087</v>
      </c>
      <c r="D67" s="1135">
        <v>18.180297708646933</v>
      </c>
      <c r="E67" s="1126">
        <v>672</v>
      </c>
      <c r="F67" s="1148">
        <v>376</v>
      </c>
      <c r="G67" s="1128">
        <v>2</v>
      </c>
      <c r="H67" s="1128">
        <v>19</v>
      </c>
      <c r="I67" s="1128">
        <v>0</v>
      </c>
      <c r="J67" s="1128">
        <v>0</v>
      </c>
      <c r="K67" s="1128">
        <v>33</v>
      </c>
      <c r="L67" s="1128">
        <v>0</v>
      </c>
      <c r="M67" s="1128">
        <v>4</v>
      </c>
      <c r="N67" s="1128">
        <v>71</v>
      </c>
      <c r="O67" s="1128">
        <v>6</v>
      </c>
      <c r="P67" s="1128">
        <v>83</v>
      </c>
      <c r="Q67" s="1128">
        <v>0</v>
      </c>
      <c r="R67" s="1128">
        <v>94</v>
      </c>
      <c r="S67" s="1128">
        <v>2</v>
      </c>
      <c r="T67" s="1126">
        <v>5</v>
      </c>
      <c r="U67" s="1126">
        <v>0</v>
      </c>
      <c r="V67" s="1126">
        <v>1</v>
      </c>
      <c r="W67" s="1126">
        <v>0</v>
      </c>
      <c r="X67" s="1126">
        <v>49</v>
      </c>
      <c r="Y67" s="1126">
        <v>0</v>
      </c>
      <c r="Z67" s="1126">
        <v>6</v>
      </c>
      <c r="AA67" s="1126">
        <v>10</v>
      </c>
      <c r="AB67" s="1126">
        <v>0</v>
      </c>
      <c r="AC67" s="1126">
        <v>0</v>
      </c>
      <c r="AD67" s="1126">
        <v>0</v>
      </c>
      <c r="AE67" s="1126">
        <v>0</v>
      </c>
      <c r="AF67" s="1126">
        <v>0</v>
      </c>
      <c r="AG67" s="1126">
        <v>0</v>
      </c>
      <c r="AH67" s="1126">
        <v>0</v>
      </c>
      <c r="AI67" s="1126">
        <v>1</v>
      </c>
      <c r="AJ67" s="1126">
        <v>0</v>
      </c>
      <c r="AK67" s="1126">
        <v>0</v>
      </c>
      <c r="AL67" s="1126">
        <v>0</v>
      </c>
      <c r="AM67" s="1126">
        <v>0</v>
      </c>
      <c r="AN67" s="1126">
        <v>0</v>
      </c>
      <c r="AO67" s="1126">
        <v>0</v>
      </c>
      <c r="AP67" s="1126">
        <v>0</v>
      </c>
      <c r="AQ67" s="1126">
        <v>0</v>
      </c>
      <c r="AR67" s="1126">
        <v>0</v>
      </c>
      <c r="AS67" s="1126">
        <v>0</v>
      </c>
      <c r="AT67" s="1126">
        <v>0</v>
      </c>
      <c r="AU67" s="1126">
        <v>0</v>
      </c>
      <c r="AV67" s="1126">
        <v>0</v>
      </c>
      <c r="AW67" s="1126">
        <v>0</v>
      </c>
      <c r="AX67" s="1126">
        <v>0</v>
      </c>
      <c r="AY67" s="1126">
        <v>0</v>
      </c>
      <c r="AZ67" s="1126">
        <v>0</v>
      </c>
      <c r="BA67" s="1126">
        <v>0</v>
      </c>
      <c r="BB67" s="1128">
        <v>1398</v>
      </c>
      <c r="BC67" s="1126">
        <v>129</v>
      </c>
      <c r="BD67" s="1126">
        <v>116</v>
      </c>
      <c r="BE67" s="1126">
        <v>73</v>
      </c>
      <c r="BF67" s="1126">
        <v>31</v>
      </c>
      <c r="BG67" s="1126">
        <v>681</v>
      </c>
      <c r="BH67" s="1126">
        <v>213</v>
      </c>
      <c r="BI67" s="1136">
        <v>2556</v>
      </c>
      <c r="BJ67" s="1126">
        <v>4</v>
      </c>
      <c r="BK67" s="1136">
        <v>48</v>
      </c>
      <c r="BL67" s="1130">
        <v>0</v>
      </c>
    </row>
    <row r="68" spans="1:64" s="1121" customFormat="1" ht="129.94999999999999" customHeight="1" thickBot="1">
      <c r="A68" s="1159">
        <v>62</v>
      </c>
      <c r="B68" s="1137" t="s">
        <v>1672</v>
      </c>
      <c r="C68" s="1126">
        <v>1496</v>
      </c>
      <c r="D68" s="1135">
        <v>25.700051537536506</v>
      </c>
      <c r="E68" s="1126">
        <v>630</v>
      </c>
      <c r="F68" s="1148">
        <v>309</v>
      </c>
      <c r="G68" s="1128">
        <v>3</v>
      </c>
      <c r="H68" s="1128">
        <v>31</v>
      </c>
      <c r="I68" s="1128">
        <v>0</v>
      </c>
      <c r="J68" s="1128">
        <v>1</v>
      </c>
      <c r="K68" s="1128">
        <v>22</v>
      </c>
      <c r="L68" s="1128">
        <v>0</v>
      </c>
      <c r="M68" s="1128">
        <v>0</v>
      </c>
      <c r="N68" s="1128">
        <v>29</v>
      </c>
      <c r="O68" s="1128">
        <v>7</v>
      </c>
      <c r="P68" s="1128">
        <v>55</v>
      </c>
      <c r="Q68" s="1128">
        <v>0</v>
      </c>
      <c r="R68" s="1128">
        <v>22</v>
      </c>
      <c r="S68" s="1128">
        <v>4</v>
      </c>
      <c r="T68" s="1126">
        <v>3</v>
      </c>
      <c r="U68" s="1126">
        <v>0</v>
      </c>
      <c r="V68" s="1126">
        <v>0</v>
      </c>
      <c r="W68" s="1126">
        <v>16</v>
      </c>
      <c r="X68" s="1126">
        <v>71</v>
      </c>
      <c r="Y68" s="1126">
        <v>0</v>
      </c>
      <c r="Z68" s="1126">
        <v>2</v>
      </c>
      <c r="AA68" s="1126">
        <v>0</v>
      </c>
      <c r="AB68" s="1126">
        <v>0</v>
      </c>
      <c r="AC68" s="1126">
        <v>0</v>
      </c>
      <c r="AD68" s="1126">
        <v>0</v>
      </c>
      <c r="AE68" s="1126">
        <v>0</v>
      </c>
      <c r="AF68" s="1126">
        <v>0</v>
      </c>
      <c r="AG68" s="1126">
        <v>0</v>
      </c>
      <c r="AH68" s="1126">
        <v>0</v>
      </c>
      <c r="AI68" s="1126">
        <v>2</v>
      </c>
      <c r="AJ68" s="1126">
        <v>0</v>
      </c>
      <c r="AK68" s="1126">
        <v>0</v>
      </c>
      <c r="AL68" s="1126">
        <v>177</v>
      </c>
      <c r="AM68" s="1126">
        <v>177</v>
      </c>
      <c r="AN68" s="1126">
        <v>0</v>
      </c>
      <c r="AO68" s="1126">
        <v>2</v>
      </c>
      <c r="AP68" s="1126">
        <v>23</v>
      </c>
      <c r="AQ68" s="1126">
        <v>0</v>
      </c>
      <c r="AR68" s="1126">
        <v>0</v>
      </c>
      <c r="AS68" s="1126">
        <v>0</v>
      </c>
      <c r="AT68" s="1126">
        <v>31</v>
      </c>
      <c r="AU68" s="1126">
        <v>0</v>
      </c>
      <c r="AV68" s="1126">
        <v>2</v>
      </c>
      <c r="AW68" s="1126">
        <v>12</v>
      </c>
      <c r="AX68" s="1126">
        <v>0</v>
      </c>
      <c r="AY68" s="1126">
        <v>3</v>
      </c>
      <c r="AZ68" s="1126">
        <v>61</v>
      </c>
      <c r="BA68" s="1126">
        <v>23</v>
      </c>
      <c r="BB68" s="1128">
        <v>1569</v>
      </c>
      <c r="BC68" s="1126">
        <v>66</v>
      </c>
      <c r="BD68" s="1126">
        <v>59</v>
      </c>
      <c r="BE68" s="1126">
        <v>47</v>
      </c>
      <c r="BF68" s="1126">
        <v>59</v>
      </c>
      <c r="BG68" s="1126">
        <v>370</v>
      </c>
      <c r="BH68" s="1126">
        <v>73</v>
      </c>
      <c r="BI68" s="1136">
        <v>876</v>
      </c>
      <c r="BJ68" s="1126">
        <v>3</v>
      </c>
      <c r="BK68" s="1136">
        <v>36</v>
      </c>
      <c r="BL68" s="1130">
        <v>2.1</v>
      </c>
    </row>
    <row r="69" spans="1:64" s="1121" customFormat="1" ht="129.94999999999999" customHeight="1" thickBot="1">
      <c r="A69" s="1159">
        <v>63</v>
      </c>
      <c r="B69" s="1125" t="s">
        <v>1673</v>
      </c>
      <c r="C69" s="1126">
        <v>586</v>
      </c>
      <c r="D69" s="1135">
        <v>10.191304347826087</v>
      </c>
      <c r="E69" s="1126">
        <v>334</v>
      </c>
      <c r="F69" s="1148">
        <v>266</v>
      </c>
      <c r="G69" s="1128">
        <v>0</v>
      </c>
      <c r="H69" s="1128">
        <v>9</v>
      </c>
      <c r="I69" s="1128">
        <v>0</v>
      </c>
      <c r="J69" s="1128">
        <v>10</v>
      </c>
      <c r="K69" s="1128">
        <v>7</v>
      </c>
      <c r="L69" s="1128">
        <v>0</v>
      </c>
      <c r="M69" s="1128">
        <v>0</v>
      </c>
      <c r="N69" s="1128">
        <v>20</v>
      </c>
      <c r="O69" s="1128">
        <v>13</v>
      </c>
      <c r="P69" s="1128">
        <v>52</v>
      </c>
      <c r="Q69" s="1128">
        <v>0</v>
      </c>
      <c r="R69" s="1128">
        <v>10</v>
      </c>
      <c r="S69" s="1128">
        <v>7</v>
      </c>
      <c r="T69" s="1126">
        <v>0</v>
      </c>
      <c r="U69" s="1126">
        <v>0</v>
      </c>
      <c r="V69" s="1126">
        <v>0</v>
      </c>
      <c r="W69" s="1126">
        <v>4</v>
      </c>
      <c r="X69" s="1126">
        <v>0</v>
      </c>
      <c r="Y69" s="1126">
        <v>0</v>
      </c>
      <c r="Z69" s="1126">
        <v>0</v>
      </c>
      <c r="AA69" s="1126">
        <v>0</v>
      </c>
      <c r="AB69" s="1126">
        <v>0</v>
      </c>
      <c r="AC69" s="1126">
        <v>0</v>
      </c>
      <c r="AD69" s="1126">
        <v>0</v>
      </c>
      <c r="AE69" s="1126">
        <v>0</v>
      </c>
      <c r="AF69" s="1126">
        <v>1</v>
      </c>
      <c r="AG69" s="1126">
        <v>0</v>
      </c>
      <c r="AH69" s="1126">
        <v>0</v>
      </c>
      <c r="AI69" s="1126">
        <v>2</v>
      </c>
      <c r="AJ69" s="1126">
        <v>0</v>
      </c>
      <c r="AK69" s="1126">
        <v>0</v>
      </c>
      <c r="AL69" s="1126">
        <v>0</v>
      </c>
      <c r="AM69" s="1126">
        <v>0</v>
      </c>
      <c r="AN69" s="1126">
        <v>0</v>
      </c>
      <c r="AO69" s="1126">
        <v>0</v>
      </c>
      <c r="AP69" s="1126">
        <v>0</v>
      </c>
      <c r="AQ69" s="1126">
        <v>0</v>
      </c>
      <c r="AR69" s="1126">
        <v>0</v>
      </c>
      <c r="AS69" s="1126">
        <v>0</v>
      </c>
      <c r="AT69" s="1126">
        <v>0</v>
      </c>
      <c r="AU69" s="1126">
        <v>0</v>
      </c>
      <c r="AV69" s="1126">
        <v>0</v>
      </c>
      <c r="AW69" s="1126">
        <v>0</v>
      </c>
      <c r="AX69" s="1126">
        <v>0</v>
      </c>
      <c r="AY69" s="1126">
        <v>0</v>
      </c>
      <c r="AZ69" s="1126">
        <v>0</v>
      </c>
      <c r="BA69" s="1126">
        <v>0</v>
      </c>
      <c r="BB69" s="1128">
        <v>423</v>
      </c>
      <c r="BC69" s="1126">
        <v>125</v>
      </c>
      <c r="BD69" s="1126">
        <v>72</v>
      </c>
      <c r="BE69" s="1126">
        <v>28</v>
      </c>
      <c r="BF69" s="1126">
        <v>31</v>
      </c>
      <c r="BG69" s="1126">
        <v>46</v>
      </c>
      <c r="BH69" s="1126">
        <v>34</v>
      </c>
      <c r="BI69" s="1136">
        <v>408</v>
      </c>
      <c r="BJ69" s="1126">
        <v>17</v>
      </c>
      <c r="BK69" s="1136">
        <v>204</v>
      </c>
      <c r="BL69" s="1130">
        <v>0.1</v>
      </c>
    </row>
    <row r="70" spans="1:64" s="1121" customFormat="1" ht="129.94999999999999" customHeight="1" thickBot="1">
      <c r="A70" s="1159">
        <v>64</v>
      </c>
      <c r="B70" s="1125" t="s">
        <v>1674</v>
      </c>
      <c r="C70" s="1126">
        <v>218</v>
      </c>
      <c r="D70" s="1135">
        <v>8.7374749498998003</v>
      </c>
      <c r="E70" s="1126">
        <v>216</v>
      </c>
      <c r="F70" s="1148">
        <v>203</v>
      </c>
      <c r="G70" s="1128">
        <v>0</v>
      </c>
      <c r="H70" s="1128">
        <v>0</v>
      </c>
      <c r="I70" s="1128">
        <v>0</v>
      </c>
      <c r="J70" s="1128">
        <v>4</v>
      </c>
      <c r="K70" s="1128">
        <v>3</v>
      </c>
      <c r="L70" s="1128">
        <v>0</v>
      </c>
      <c r="M70" s="1128">
        <v>1</v>
      </c>
      <c r="N70" s="1128">
        <v>7</v>
      </c>
      <c r="O70" s="1128">
        <v>5</v>
      </c>
      <c r="P70" s="1128">
        <v>29</v>
      </c>
      <c r="Q70" s="1128">
        <v>0</v>
      </c>
      <c r="R70" s="1128">
        <v>51</v>
      </c>
      <c r="S70" s="1128">
        <v>1</v>
      </c>
      <c r="T70" s="1126">
        <v>11</v>
      </c>
      <c r="U70" s="1126">
        <v>0</v>
      </c>
      <c r="V70" s="1126">
        <v>0</v>
      </c>
      <c r="W70" s="1126">
        <v>9</v>
      </c>
      <c r="X70" s="1126">
        <v>9</v>
      </c>
      <c r="Y70" s="1126">
        <v>0</v>
      </c>
      <c r="Z70" s="1126">
        <v>0</v>
      </c>
      <c r="AA70" s="1126">
        <v>0</v>
      </c>
      <c r="AB70" s="1126">
        <v>0</v>
      </c>
      <c r="AC70" s="1126">
        <v>0</v>
      </c>
      <c r="AD70" s="1126">
        <v>0</v>
      </c>
      <c r="AE70" s="1126">
        <v>0</v>
      </c>
      <c r="AF70" s="1126">
        <v>0</v>
      </c>
      <c r="AG70" s="1126">
        <v>1</v>
      </c>
      <c r="AH70" s="1126">
        <v>3</v>
      </c>
      <c r="AI70" s="1126">
        <v>1</v>
      </c>
      <c r="AJ70" s="1126">
        <v>0</v>
      </c>
      <c r="AK70" s="1126">
        <v>0</v>
      </c>
      <c r="AL70" s="1126">
        <v>0</v>
      </c>
      <c r="AM70" s="1126">
        <v>0</v>
      </c>
      <c r="AN70" s="1126">
        <v>0</v>
      </c>
      <c r="AO70" s="1126">
        <v>0</v>
      </c>
      <c r="AP70" s="1126">
        <v>0</v>
      </c>
      <c r="AQ70" s="1126">
        <v>0</v>
      </c>
      <c r="AR70" s="1126">
        <v>0</v>
      </c>
      <c r="AS70" s="1126">
        <v>0</v>
      </c>
      <c r="AT70" s="1126">
        <v>0</v>
      </c>
      <c r="AU70" s="1126">
        <v>0</v>
      </c>
      <c r="AV70" s="1126">
        <v>0</v>
      </c>
      <c r="AW70" s="1126">
        <v>0</v>
      </c>
      <c r="AX70" s="1126">
        <v>0</v>
      </c>
      <c r="AY70" s="1126">
        <v>0</v>
      </c>
      <c r="AZ70" s="1126">
        <v>0</v>
      </c>
      <c r="BA70" s="1126">
        <v>0</v>
      </c>
      <c r="BB70" s="1128">
        <v>474</v>
      </c>
      <c r="BC70" s="1126">
        <v>45</v>
      </c>
      <c r="BD70" s="1126">
        <v>35</v>
      </c>
      <c r="BE70" s="1126">
        <v>12</v>
      </c>
      <c r="BF70" s="1126">
        <v>15</v>
      </c>
      <c r="BG70" s="1126">
        <v>193</v>
      </c>
      <c r="BH70" s="1126">
        <v>10</v>
      </c>
      <c r="BI70" s="1136">
        <v>120</v>
      </c>
      <c r="BJ70" s="1126">
        <v>10</v>
      </c>
      <c r="BK70" s="1136">
        <v>120</v>
      </c>
      <c r="BL70" s="1130">
        <v>0</v>
      </c>
    </row>
    <row r="71" spans="1:64" ht="188.25" customHeight="1">
      <c r="D71" s="1124"/>
    </row>
    <row r="77" spans="1:64" ht="15" customHeight="1">
      <c r="D77" s="108"/>
    </row>
    <row r="78" spans="1:64">
      <c r="D78" s="108"/>
    </row>
    <row r="79" spans="1:64">
      <c r="D79" s="108"/>
    </row>
    <row r="80" spans="1:64">
      <c r="D80" s="108"/>
    </row>
    <row r="81" spans="4:4">
      <c r="D81" s="108"/>
    </row>
    <row r="82" spans="4:4">
      <c r="D82" s="108"/>
    </row>
    <row r="83" spans="4:4">
      <c r="D83" s="108"/>
    </row>
    <row r="84" spans="4:4">
      <c r="D84" s="108"/>
    </row>
    <row r="85" spans="4:4">
      <c r="D85" s="108"/>
    </row>
    <row r="86" spans="4:4">
      <c r="D86" s="108"/>
    </row>
    <row r="87" spans="4:4">
      <c r="D87" s="108"/>
    </row>
  </sheetData>
  <mergeCells count="76">
    <mergeCell ref="B3:B6"/>
    <mergeCell ref="C3:D3"/>
    <mergeCell ref="F3:AJ3"/>
    <mergeCell ref="AL3:BA3"/>
    <mergeCell ref="X4:AB4"/>
    <mergeCell ref="AC4:AE4"/>
    <mergeCell ref="AF4:AG4"/>
    <mergeCell ref="AI4:AK4"/>
    <mergeCell ref="P5:Q5"/>
    <mergeCell ref="R5:R6"/>
    <mergeCell ref="S5:S6"/>
    <mergeCell ref="T5:U5"/>
    <mergeCell ref="V5:V6"/>
    <mergeCell ref="W5:W6"/>
    <mergeCell ref="X5:X6"/>
    <mergeCell ref="Y5:Y6"/>
    <mergeCell ref="BH3:BK3"/>
    <mergeCell ref="C4:C6"/>
    <mergeCell ref="D4:D6"/>
    <mergeCell ref="E4:E6"/>
    <mergeCell ref="F4:F6"/>
    <mergeCell ref="G4:I4"/>
    <mergeCell ref="J4:N4"/>
    <mergeCell ref="O4:R4"/>
    <mergeCell ref="S4:W4"/>
    <mergeCell ref="AR5:AR6"/>
    <mergeCell ref="AS5:AS6"/>
    <mergeCell ref="AT5:AT6"/>
    <mergeCell ref="AU5:AU6"/>
    <mergeCell ref="BC3:BF3"/>
    <mergeCell ref="BG4:BG6"/>
    <mergeCell ref="BH4:BI4"/>
    <mergeCell ref="BJ4:BK4"/>
    <mergeCell ref="BL4:BL6"/>
    <mergeCell ref="G5:G6"/>
    <mergeCell ref="H5:I5"/>
    <mergeCell ref="J5:J6"/>
    <mergeCell ref="K5:L5"/>
    <mergeCell ref="M5:M6"/>
    <mergeCell ref="N5:N6"/>
    <mergeCell ref="AL4:AL6"/>
    <mergeCell ref="AM4:AS4"/>
    <mergeCell ref="AT4:BA4"/>
    <mergeCell ref="BB4:BB6"/>
    <mergeCell ref="BC4:BC6"/>
    <mergeCell ref="BD4:BF4"/>
    <mergeCell ref="AB5:AB6"/>
    <mergeCell ref="O5:O6"/>
    <mergeCell ref="Z5:Z6"/>
    <mergeCell ref="AA5:AA6"/>
    <mergeCell ref="AN5:AN6"/>
    <mergeCell ref="AO5:AO6"/>
    <mergeCell ref="AP5:AP6"/>
    <mergeCell ref="AQ5:AQ6"/>
    <mergeCell ref="AC5:AC6"/>
    <mergeCell ref="AD5:AE5"/>
    <mergeCell ref="AF5:AF6"/>
    <mergeCell ref="AG5:AG6"/>
    <mergeCell ref="AH5:AH6"/>
    <mergeCell ref="AI5:AI6"/>
    <mergeCell ref="A3:A6"/>
    <mergeCell ref="BK5:BK6"/>
    <mergeCell ref="BD5:BD6"/>
    <mergeCell ref="BE5:BE6"/>
    <mergeCell ref="BF5:BF6"/>
    <mergeCell ref="BH5:BH6"/>
    <mergeCell ref="BI5:BI6"/>
    <mergeCell ref="BJ5:BJ6"/>
    <mergeCell ref="AV5:AV6"/>
    <mergeCell ref="AW5:AW6"/>
    <mergeCell ref="AX5:AX6"/>
    <mergeCell ref="AY5:AY6"/>
    <mergeCell ref="AZ5:AZ6"/>
    <mergeCell ref="BA5:BA6"/>
    <mergeCell ref="AJ5:AK5"/>
    <mergeCell ref="AM5:AM6"/>
  </mergeCells>
  <phoneticPr fontId="11"/>
  <dataValidations count="5">
    <dataValidation type="decimal" operator="greaterThanOrEqual" allowBlank="1" showInputMessage="1" showErrorMessage="1" prompt="自動計算_x000a_" sqref="D27:D29 E8 D25 F45:F47 F15:F43 E14:E70 F49:F70" xr:uid="{49D5BC4D-9C5E-4042-A4FE-386C6BD201FD}">
      <formula1>0</formula1>
    </dataValidation>
    <dataValidation type="whole" operator="greaterThanOrEqual" allowBlank="1" showInputMessage="1" showErrorMessage="1" error="整数を入力" prompt="整数を入力" sqref="C43 C49 C45:C47 BB44 BB48 C15:C24 C55:C70" xr:uid="{3D4F1C3F-46B5-4DC5-B769-894B39C36B26}">
      <formula1>0</formula1>
    </dataValidation>
    <dataValidation type="whole" imeMode="disabled" operator="greaterThanOrEqual" allowBlank="1" showInputMessage="1" showErrorMessage="1" error="整数を入力" prompt="整数で入力" sqref="C7:C14 C44 C25:C42 C48 C50:C54 BJ7:BJ70 BC7:BH70 BL7:BL70 T7:BA70" xr:uid="{DB148BB3-B687-4B55-A75F-76771EE5A826}">
      <formula1>0</formula1>
    </dataValidation>
    <dataValidation type="whole" imeMode="disabled" operator="greaterThanOrEqual" allowBlank="1" showInputMessage="1" showErrorMessage="1" prompt="整数で入力" sqref="G45:G47 G43 F7:S14 BB45:BB47 G15:S42 BB7:BB43 H43:S70 BB49:BB70 G49:G70" xr:uid="{45AC77A5-9413-4E6E-B757-153D0244BE70}">
      <formula1>0</formula1>
    </dataValidation>
    <dataValidation type="whole" imeMode="halfAlpha" operator="greaterThanOrEqual" allowBlank="1" showInputMessage="1" showErrorMessage="1" prompt="整数を入力" sqref="F44:G44 F48:G48" xr:uid="{37A199F6-1EC3-4BC9-A86F-0305161EF138}">
      <formula1>0</formula1>
    </dataValidation>
  </dataValidations>
  <pageMargins left="0.70866141732283472" right="0.31496062992125984" top="0.35433070866141736" bottom="0.35433070866141736" header="0" footer="0"/>
  <pageSetup paperSize="8" scale="23" fitToHeight="0" orientation="landscape" r:id="rId1"/>
  <rowBreaks count="1" manualBreakCount="1">
    <brk id="73" max="16383" man="1"/>
  </rowBreaks>
  <colBreaks count="1" manualBreakCount="1">
    <brk id="13" max="1048575" man="1"/>
  </colBreaks>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3">
    <tabColor theme="0"/>
    <pageSetUpPr fitToPage="1"/>
  </sheetPr>
  <dimension ref="A1:AD337"/>
  <sheetViews>
    <sheetView view="pageBreakPreview" zoomScale="55" zoomScaleNormal="90" zoomScaleSheetLayoutView="55" workbookViewId="0"/>
  </sheetViews>
  <sheetFormatPr defaultColWidth="9" defaultRowHeight="20.100000000000001" customHeight="1"/>
  <cols>
    <col min="1" max="1" width="1.875" style="141" customWidth="1"/>
    <col min="2" max="2" width="3.375" style="141" customWidth="1"/>
    <col min="3" max="3" width="6" style="141" customWidth="1"/>
    <col min="4" max="4" width="2.625" style="141" customWidth="1"/>
    <col min="5" max="5" width="2.875" style="141" customWidth="1"/>
    <col min="6" max="6" width="14.75" style="3" customWidth="1"/>
    <col min="7" max="7" width="37.75" style="142" customWidth="1"/>
    <col min="8" max="8" width="45.875" style="7" customWidth="1"/>
    <col min="9" max="9" width="10.625" style="143" customWidth="1"/>
    <col min="10" max="10" width="18.625" style="8" customWidth="1"/>
    <col min="11" max="11" width="2.375" style="8" customWidth="1"/>
    <col min="12" max="13" width="5.625" style="8" customWidth="1"/>
    <col min="14" max="14" width="7" style="8" customWidth="1"/>
    <col min="15" max="17" width="5.625" style="8" customWidth="1"/>
    <col min="18" max="18" width="13.625" style="143" customWidth="1"/>
    <col min="19" max="19" width="5.625" style="8" customWidth="1"/>
    <col min="20" max="20" width="10.625" style="3" customWidth="1"/>
    <col min="21" max="21" width="14.5" style="8" customWidth="1"/>
    <col min="22" max="22" width="6.375" style="42" customWidth="1"/>
    <col min="23" max="23" width="12.875" style="143" customWidth="1"/>
    <col min="24" max="24" width="4.625" style="3" customWidth="1"/>
    <col min="25" max="25" width="94" style="145" customWidth="1"/>
    <col min="26" max="26" width="0" style="3" hidden="1" customWidth="1"/>
    <col min="27" max="27" width="11.75" style="3" hidden="1" customWidth="1"/>
    <col min="28" max="29" width="0" style="3" hidden="1" customWidth="1"/>
    <col min="30" max="30" width="9" style="3"/>
    <col min="31" max="16384" width="9" style="141"/>
  </cols>
  <sheetData>
    <row r="1" spans="1:26" ht="17.25" customHeight="1">
      <c r="A1" s="3"/>
      <c r="U1" s="144"/>
      <c r="V1" s="1227" t="str">
        <f>IF(COUNTIF((W6:W320),"未入力あり"),"※このシートには未入力があります。「未入力あり」の行を確認してください。↓","✔チェック欄に未入力なし")</f>
        <v>✔チェック欄に未入力なし</v>
      </c>
      <c r="W1" s="1227"/>
    </row>
    <row r="2" spans="1:26" ht="28.5" customHeight="1">
      <c r="A2" s="1234" t="s">
        <v>1677</v>
      </c>
      <c r="B2" s="1234"/>
      <c r="C2" s="1234"/>
      <c r="D2" s="1234"/>
      <c r="E2" s="1234"/>
      <c r="F2" s="1234"/>
      <c r="G2" s="1234"/>
      <c r="H2" s="1234"/>
      <c r="I2" s="1234"/>
      <c r="J2" s="1234"/>
      <c r="K2" s="1234"/>
      <c r="L2" s="1234"/>
      <c r="M2" s="1234"/>
      <c r="N2" s="1234"/>
      <c r="O2" s="1234"/>
      <c r="P2" s="1234"/>
      <c r="Q2" s="1234"/>
      <c r="R2" s="1234"/>
      <c r="S2" s="1234"/>
      <c r="T2" s="1234"/>
      <c r="U2" s="1234"/>
      <c r="V2" s="1227"/>
      <c r="W2" s="1227"/>
      <c r="X2" s="141"/>
      <c r="Y2" s="146"/>
    </row>
    <row r="3" spans="1:26" ht="24.95" customHeight="1">
      <c r="A3" s="1241" t="s">
        <v>1711</v>
      </c>
      <c r="B3" s="1241"/>
      <c r="C3" s="1241"/>
      <c r="D3" s="1241"/>
      <c r="E3" s="1241"/>
      <c r="F3" s="1241"/>
      <c r="G3" s="1241"/>
      <c r="H3" s="1241"/>
      <c r="I3" s="1241"/>
      <c r="J3" s="1241"/>
      <c r="K3" s="1241"/>
      <c r="L3" s="1241"/>
      <c r="M3" s="1241"/>
      <c r="N3" s="1241"/>
      <c r="O3" s="1241"/>
      <c r="P3" s="1241"/>
      <c r="Q3" s="1241"/>
      <c r="R3" s="1241"/>
      <c r="S3" s="1241"/>
      <c r="T3" s="1241"/>
      <c r="U3" s="1241"/>
      <c r="V3" s="1227"/>
      <c r="W3" s="1227"/>
      <c r="Y3" s="147" t="s">
        <v>205</v>
      </c>
    </row>
    <row r="4" spans="1:26" ht="12" customHeight="1" thickBot="1">
      <c r="A4" s="825"/>
      <c r="B4" s="825"/>
      <c r="C4" s="825"/>
      <c r="D4" s="825"/>
      <c r="E4" s="825"/>
      <c r="F4" s="825"/>
      <c r="G4" s="825"/>
      <c r="H4" s="825"/>
      <c r="I4" s="825"/>
      <c r="J4" s="825"/>
      <c r="K4" s="825"/>
      <c r="L4" s="825"/>
      <c r="M4" s="825"/>
      <c r="N4" s="825"/>
      <c r="O4" s="825"/>
      <c r="P4" s="825"/>
      <c r="Q4" s="825"/>
      <c r="R4" s="825"/>
      <c r="S4" s="825"/>
      <c r="T4" s="825"/>
      <c r="U4" s="825"/>
      <c r="V4" s="1227"/>
      <c r="W4" s="1227"/>
      <c r="Y4" s="826"/>
    </row>
    <row r="5" spans="1:26" ht="25.5" customHeight="1" thickBot="1">
      <c r="A5" s="141" t="s">
        <v>1698</v>
      </c>
      <c r="G5" s="1169" t="s">
        <v>1823</v>
      </c>
      <c r="H5" s="3" t="s">
        <v>1731</v>
      </c>
      <c r="P5" s="1218" t="s">
        <v>1898</v>
      </c>
      <c r="Q5" s="1219"/>
      <c r="R5" s="1220"/>
      <c r="V5" s="1227"/>
      <c r="W5" s="1227"/>
      <c r="Y5" s="115"/>
    </row>
    <row r="6" spans="1:26" ht="20.100000000000001" customHeight="1" thickBot="1">
      <c r="B6" s="3"/>
      <c r="C6" s="3"/>
      <c r="D6" s="3"/>
      <c r="E6" s="3"/>
      <c r="G6" s="1169" t="s">
        <v>1823</v>
      </c>
      <c r="H6" s="3" t="s">
        <v>1712</v>
      </c>
      <c r="I6" s="141"/>
      <c r="J6" s="141"/>
      <c r="L6" s="141"/>
      <c r="M6" s="141"/>
      <c r="N6" s="141"/>
      <c r="O6" s="141"/>
      <c r="P6" s="8" t="s">
        <v>1225</v>
      </c>
      <c r="Q6" s="141"/>
      <c r="R6" s="141"/>
      <c r="S6" s="141"/>
      <c r="Y6" s="115"/>
    </row>
    <row r="7" spans="1:26" ht="20.100000000000001" customHeight="1">
      <c r="B7" s="3"/>
      <c r="C7" s="3"/>
      <c r="D7" s="3"/>
      <c r="E7" s="3"/>
      <c r="G7" s="141"/>
      <c r="H7" s="141"/>
      <c r="I7" s="141"/>
      <c r="J7" s="141"/>
      <c r="L7" s="141"/>
      <c r="M7" s="141"/>
      <c r="N7" s="141"/>
      <c r="O7" s="141"/>
      <c r="Q7" s="141"/>
      <c r="R7" s="141"/>
      <c r="S7" s="141"/>
      <c r="Y7" s="115"/>
    </row>
    <row r="8" spans="1:26" ht="20.100000000000001" customHeight="1">
      <c r="A8" s="3"/>
      <c r="B8" s="3"/>
      <c r="C8" s="1170" t="s">
        <v>1709</v>
      </c>
      <c r="D8" s="3"/>
      <c r="E8" s="3"/>
      <c r="G8" s="7"/>
      <c r="H8" s="3"/>
      <c r="I8" s="8"/>
      <c r="J8" s="141"/>
      <c r="L8" s="141"/>
      <c r="M8" s="141"/>
      <c r="N8" s="141"/>
      <c r="O8" s="141"/>
      <c r="P8" s="141"/>
      <c r="Q8" s="141"/>
      <c r="R8" s="141"/>
      <c r="S8" s="141"/>
      <c r="Y8" s="115"/>
    </row>
    <row r="9" spans="1:26" ht="20.100000000000001" customHeight="1">
      <c r="A9" s="3"/>
      <c r="B9" s="3"/>
      <c r="C9" s="3"/>
      <c r="D9" s="3"/>
      <c r="E9" s="3"/>
      <c r="G9" s="7"/>
      <c r="H9" s="3"/>
      <c r="I9" s="8"/>
      <c r="J9" s="141"/>
      <c r="L9" s="141"/>
      <c r="M9" s="141"/>
      <c r="N9" s="141"/>
      <c r="O9" s="141"/>
      <c r="P9" s="141"/>
      <c r="Q9" s="141"/>
      <c r="R9" s="141"/>
      <c r="S9" s="141"/>
      <c r="Y9" s="115"/>
    </row>
    <row r="10" spans="1:26" ht="20.100000000000001" customHeight="1">
      <c r="A10" s="141" t="s">
        <v>206</v>
      </c>
      <c r="T10" s="143"/>
      <c r="U10" s="151"/>
      <c r="W10" s="141"/>
      <c r="Y10" s="115"/>
    </row>
    <row r="11" spans="1:26" ht="21.75" customHeight="1">
      <c r="A11" s="152" t="s">
        <v>207</v>
      </c>
      <c r="B11" s="153"/>
      <c r="C11" s="153"/>
      <c r="D11" s="153"/>
      <c r="E11" s="153"/>
      <c r="F11" s="154"/>
      <c r="G11" s="155"/>
      <c r="H11" s="1235" t="str">
        <f>表紙!E2</f>
        <v>医療法人徳洲会　岸和田徳洲会病院</v>
      </c>
      <c r="I11" s="1236"/>
      <c r="J11" s="1236"/>
      <c r="K11" s="1236"/>
      <c r="L11" s="1236"/>
      <c r="M11" s="1236"/>
      <c r="N11" s="1236"/>
      <c r="O11" s="1236"/>
      <c r="P11" s="1236"/>
      <c r="Q11" s="1236"/>
      <c r="R11" s="1236"/>
      <c r="S11" s="1236"/>
      <c r="T11" s="1237"/>
      <c r="U11" s="156"/>
      <c r="V11" s="42">
        <f>+ROW()</f>
        <v>11</v>
      </c>
      <c r="Y11" s="115"/>
    </row>
    <row r="12" spans="1:26" ht="18" thickBot="1">
      <c r="A12" s="157"/>
      <c r="B12" s="158"/>
      <c r="C12" s="158"/>
      <c r="D12" s="158"/>
      <c r="E12" s="158"/>
      <c r="F12" s="159"/>
      <c r="G12" s="160"/>
      <c r="H12" s="161"/>
      <c r="I12" s="162"/>
      <c r="J12" s="162"/>
      <c r="K12" s="162"/>
      <c r="L12" s="162"/>
      <c r="M12" s="162"/>
      <c r="N12" s="162"/>
      <c r="O12" s="162"/>
      <c r="P12" s="162"/>
      <c r="Q12" s="162"/>
      <c r="R12" s="162"/>
      <c r="S12" s="162"/>
      <c r="T12" s="163"/>
      <c r="U12" s="164"/>
      <c r="V12" s="42">
        <f t="shared" ref="V12:V78" si="0">+ROW()</f>
        <v>12</v>
      </c>
      <c r="Y12" s="115"/>
    </row>
    <row r="13" spans="1:26" ht="20.100000000000001" customHeight="1" thickBot="1">
      <c r="A13" s="165"/>
      <c r="B13" s="166" t="s">
        <v>208</v>
      </c>
      <c r="C13" s="166"/>
      <c r="D13" s="166"/>
      <c r="E13" s="166"/>
      <c r="F13" s="167"/>
      <c r="G13" s="168"/>
      <c r="H13" s="1242" t="s">
        <v>1771</v>
      </c>
      <c r="I13" s="1243"/>
      <c r="J13" s="1243"/>
      <c r="K13" s="1243"/>
      <c r="L13" s="1243"/>
      <c r="M13" s="1243"/>
      <c r="N13" s="1243"/>
      <c r="O13" s="1243"/>
      <c r="P13" s="1243"/>
      <c r="Q13" s="1243"/>
      <c r="R13" s="1243"/>
      <c r="S13" s="1243"/>
      <c r="T13" s="1244"/>
      <c r="U13" s="169"/>
      <c r="V13" s="42">
        <f t="shared" si="0"/>
        <v>13</v>
      </c>
      <c r="Y13" s="115"/>
    </row>
    <row r="14" spans="1:26" ht="20.100000000000001" customHeight="1">
      <c r="A14" s="170"/>
      <c r="B14" s="166"/>
      <c r="C14" s="166"/>
      <c r="D14" s="166"/>
      <c r="E14" s="166"/>
      <c r="F14" s="167"/>
      <c r="G14" s="168"/>
      <c r="H14" s="171"/>
      <c r="I14" s="171"/>
      <c r="J14" s="171"/>
      <c r="K14" s="171"/>
      <c r="L14" s="171"/>
      <c r="M14" s="171"/>
      <c r="N14" s="171"/>
      <c r="O14" s="171"/>
      <c r="P14" s="171"/>
      <c r="Q14" s="171"/>
      <c r="R14" s="171"/>
      <c r="S14" s="171"/>
      <c r="T14" s="171"/>
      <c r="U14" s="169"/>
      <c r="V14" s="42">
        <f t="shared" si="0"/>
        <v>14</v>
      </c>
      <c r="Y14" s="115"/>
    </row>
    <row r="15" spans="1:26" ht="20.100000000000001" customHeight="1" thickBot="1">
      <c r="A15" s="165" t="s">
        <v>209</v>
      </c>
      <c r="B15" s="166"/>
      <c r="C15" s="166"/>
      <c r="D15" s="166"/>
      <c r="E15" s="166"/>
      <c r="F15" s="167"/>
      <c r="G15" s="168"/>
      <c r="H15" s="172"/>
      <c r="I15" s="167"/>
      <c r="J15" s="167"/>
      <c r="K15" s="167"/>
      <c r="L15" s="167"/>
      <c r="M15" s="167"/>
      <c r="N15" s="167"/>
      <c r="O15" s="167"/>
      <c r="P15" s="167"/>
      <c r="Q15" s="167"/>
      <c r="R15" s="167"/>
      <c r="S15" s="167"/>
      <c r="T15" s="167"/>
      <c r="U15" s="173"/>
      <c r="V15" s="42">
        <f t="shared" si="0"/>
        <v>15</v>
      </c>
      <c r="Y15" s="115"/>
      <c r="Z15" s="1226"/>
    </row>
    <row r="16" spans="1:26" ht="20.100000000000001" customHeight="1" thickBot="1">
      <c r="A16" s="165"/>
      <c r="B16" s="166" t="s">
        <v>210</v>
      </c>
      <c r="C16" s="166"/>
      <c r="D16" s="166"/>
      <c r="E16" s="166"/>
      <c r="F16" s="167"/>
      <c r="G16" s="174" t="s">
        <v>211</v>
      </c>
      <c r="H16" s="96" t="s">
        <v>1772</v>
      </c>
      <c r="I16" s="175"/>
      <c r="J16" s="175"/>
      <c r="K16" s="175"/>
      <c r="L16" s="175"/>
      <c r="M16" s="175"/>
      <c r="N16" s="175"/>
      <c r="O16" s="175"/>
      <c r="P16" s="175"/>
      <c r="Q16" s="175"/>
      <c r="R16" s="175"/>
      <c r="S16" s="175"/>
      <c r="T16" s="175"/>
      <c r="U16" s="173"/>
      <c r="V16" s="42">
        <f t="shared" si="0"/>
        <v>16</v>
      </c>
      <c r="Y16" s="115"/>
      <c r="Z16" s="1226"/>
    </row>
    <row r="17" spans="1:30" ht="20.100000000000001" customHeight="1" thickBot="1">
      <c r="A17" s="165"/>
      <c r="B17" s="166" t="s">
        <v>212</v>
      </c>
      <c r="C17" s="168"/>
      <c r="D17" s="168"/>
      <c r="E17" s="168"/>
      <c r="F17" s="167"/>
      <c r="G17" s="40"/>
      <c r="H17" s="97" t="s">
        <v>1769</v>
      </c>
      <c r="I17" s="1245" t="s">
        <v>1773</v>
      </c>
      <c r="J17" s="1246"/>
      <c r="K17" s="1246"/>
      <c r="L17" s="1246"/>
      <c r="M17" s="1246"/>
      <c r="N17" s="1246"/>
      <c r="O17" s="1246"/>
      <c r="P17" s="1246"/>
      <c r="Q17" s="1246"/>
      <c r="R17" s="1246"/>
      <c r="S17" s="1246"/>
      <c r="T17" s="1247"/>
      <c r="U17" s="173"/>
      <c r="V17" s="42">
        <f t="shared" si="0"/>
        <v>17</v>
      </c>
      <c r="Y17" s="115"/>
      <c r="Z17" s="1226"/>
    </row>
    <row r="18" spans="1:30" ht="21" customHeight="1" thickBot="1">
      <c r="A18" s="157"/>
      <c r="B18" s="158" t="s">
        <v>208</v>
      </c>
      <c r="C18" s="160"/>
      <c r="D18" s="160"/>
      <c r="E18" s="160"/>
      <c r="F18" s="159"/>
      <c r="G18" s="41"/>
      <c r="H18" s="1"/>
      <c r="I18" s="1228"/>
      <c r="J18" s="1229"/>
      <c r="K18" s="1229"/>
      <c r="L18" s="1229"/>
      <c r="M18" s="1229"/>
      <c r="N18" s="1229"/>
      <c r="O18" s="1229"/>
      <c r="P18" s="1229"/>
      <c r="Q18" s="1229"/>
      <c r="R18" s="1229"/>
      <c r="S18" s="1229"/>
      <c r="T18" s="1230"/>
      <c r="U18" s="176"/>
      <c r="V18" s="42">
        <f t="shared" si="0"/>
        <v>18</v>
      </c>
      <c r="Y18" s="115"/>
      <c r="Z18" s="1226"/>
      <c r="AA18" s="141"/>
      <c r="AB18" s="141"/>
      <c r="AC18" s="141"/>
      <c r="AD18" s="141"/>
    </row>
    <row r="19" spans="1:30" ht="20.100000000000001" customHeight="1" thickBot="1">
      <c r="A19" s="165"/>
      <c r="B19" s="166" t="s">
        <v>213</v>
      </c>
      <c r="C19" s="168"/>
      <c r="D19" s="168"/>
      <c r="E19" s="168"/>
      <c r="F19" s="167"/>
      <c r="G19" s="168"/>
      <c r="H19" s="1221" t="s">
        <v>1774</v>
      </c>
      <c r="I19" s="1222"/>
      <c r="J19" s="1222"/>
      <c r="K19" s="1222"/>
      <c r="L19" s="1222"/>
      <c r="M19" s="1222"/>
      <c r="N19" s="1222"/>
      <c r="O19" s="1222"/>
      <c r="P19" s="1222"/>
      <c r="Q19" s="1222"/>
      <c r="R19" s="1222"/>
      <c r="S19" s="1222"/>
      <c r="T19" s="1223"/>
      <c r="U19" s="173"/>
      <c r="V19" s="42">
        <f t="shared" si="0"/>
        <v>19</v>
      </c>
      <c r="Y19" s="115"/>
      <c r="Z19" s="1226"/>
      <c r="AA19" s="141"/>
      <c r="AB19" s="141"/>
      <c r="AC19" s="141"/>
      <c r="AD19" s="141"/>
    </row>
    <row r="20" spans="1:30" ht="20.100000000000001" customHeight="1" thickBot="1">
      <c r="A20" s="165"/>
      <c r="B20" s="166" t="s">
        <v>214</v>
      </c>
      <c r="C20" s="168"/>
      <c r="D20" s="168"/>
      <c r="E20" s="168"/>
      <c r="F20" s="167"/>
      <c r="G20" s="168"/>
      <c r="H20" s="1221" t="s">
        <v>1807</v>
      </c>
      <c r="I20" s="1222"/>
      <c r="J20" s="1222"/>
      <c r="K20" s="1222"/>
      <c r="L20" s="1222"/>
      <c r="M20" s="1222"/>
      <c r="N20" s="1222"/>
      <c r="O20" s="1222"/>
      <c r="P20" s="1222"/>
      <c r="Q20" s="1222"/>
      <c r="R20" s="1222"/>
      <c r="S20" s="1222"/>
      <c r="T20" s="1223"/>
      <c r="U20" s="173"/>
      <c r="V20" s="42">
        <f t="shared" si="0"/>
        <v>20</v>
      </c>
      <c r="Y20" s="115"/>
      <c r="Z20" s="1226"/>
      <c r="AA20" s="141"/>
      <c r="AB20" s="141"/>
      <c r="AC20" s="141"/>
      <c r="AD20" s="141"/>
    </row>
    <row r="21" spans="1:30" ht="20.100000000000001" customHeight="1" thickBot="1">
      <c r="A21" s="165"/>
      <c r="B21" s="166" t="s">
        <v>215</v>
      </c>
      <c r="C21" s="168"/>
      <c r="D21" s="168"/>
      <c r="E21" s="168"/>
      <c r="F21" s="167"/>
      <c r="G21" s="168"/>
      <c r="H21" s="1231" t="s">
        <v>1808</v>
      </c>
      <c r="I21" s="1232"/>
      <c r="J21" s="1232"/>
      <c r="K21" s="1232"/>
      <c r="L21" s="1232"/>
      <c r="M21" s="1232"/>
      <c r="N21" s="1232"/>
      <c r="O21" s="1232"/>
      <c r="P21" s="1232"/>
      <c r="Q21" s="1232"/>
      <c r="R21" s="1232"/>
      <c r="S21" s="1232"/>
      <c r="T21" s="1233"/>
      <c r="U21" s="173"/>
      <c r="V21" s="42">
        <f t="shared" si="0"/>
        <v>21</v>
      </c>
      <c r="Y21" s="115"/>
      <c r="Z21" s="1226"/>
      <c r="AA21" s="141"/>
      <c r="AB21" s="141"/>
      <c r="AC21" s="141"/>
      <c r="AD21" s="141"/>
    </row>
    <row r="22" spans="1:30" ht="20.100000000000001" customHeight="1" thickBot="1">
      <c r="A22" s="165"/>
      <c r="B22" s="166" t="s">
        <v>216</v>
      </c>
      <c r="C22" s="168"/>
      <c r="D22" s="168"/>
      <c r="E22" s="168"/>
      <c r="F22" s="167"/>
      <c r="G22" s="168"/>
      <c r="H22" s="1221" t="s">
        <v>1809</v>
      </c>
      <c r="I22" s="1222"/>
      <c r="J22" s="1222"/>
      <c r="K22" s="1222"/>
      <c r="L22" s="1222"/>
      <c r="M22" s="1222"/>
      <c r="N22" s="1222"/>
      <c r="O22" s="1222"/>
      <c r="P22" s="1222"/>
      <c r="Q22" s="1222"/>
      <c r="R22" s="1222"/>
      <c r="S22" s="1222"/>
      <c r="T22" s="1223"/>
      <c r="U22" s="173"/>
      <c r="V22" s="42">
        <f t="shared" si="0"/>
        <v>22</v>
      </c>
      <c r="Y22" s="115"/>
      <c r="Z22" s="1226"/>
      <c r="AA22" s="141"/>
      <c r="AB22" s="141"/>
      <c r="AC22" s="141"/>
      <c r="AD22" s="141"/>
    </row>
    <row r="23" spans="1:30" ht="20.100000000000001" customHeight="1" thickBot="1">
      <c r="A23" s="165"/>
      <c r="B23" s="166" t="s">
        <v>217</v>
      </c>
      <c r="C23" s="166"/>
      <c r="D23" s="166"/>
      <c r="E23" s="166"/>
      <c r="F23" s="167"/>
      <c r="G23" s="168"/>
      <c r="H23" s="1238" t="s">
        <v>1810</v>
      </c>
      <c r="I23" s="1239"/>
      <c r="J23" s="1239"/>
      <c r="K23" s="1239"/>
      <c r="L23" s="1239"/>
      <c r="M23" s="1239"/>
      <c r="N23" s="1239"/>
      <c r="O23" s="1239"/>
      <c r="P23" s="1239"/>
      <c r="Q23" s="1239"/>
      <c r="R23" s="1239"/>
      <c r="S23" s="1239"/>
      <c r="T23" s="1240"/>
      <c r="U23" s="173"/>
      <c r="V23" s="42">
        <f t="shared" si="0"/>
        <v>23</v>
      </c>
      <c r="Y23" s="115"/>
      <c r="Z23" s="1226"/>
      <c r="AA23" s="141"/>
      <c r="AB23" s="141"/>
      <c r="AC23" s="141"/>
      <c r="AD23" s="141"/>
    </row>
    <row r="24" spans="1:30" ht="20.100000000000001" customHeight="1" thickBot="1">
      <c r="A24" s="165"/>
      <c r="B24" s="166" t="s">
        <v>218</v>
      </c>
      <c r="C24" s="166"/>
      <c r="D24" s="166"/>
      <c r="E24" s="166"/>
      <c r="F24" s="167"/>
      <c r="G24" s="168"/>
      <c r="H24" s="1238" t="s">
        <v>1810</v>
      </c>
      <c r="I24" s="1239"/>
      <c r="J24" s="1239"/>
      <c r="K24" s="1239"/>
      <c r="L24" s="1239"/>
      <c r="M24" s="1239"/>
      <c r="N24" s="1239"/>
      <c r="O24" s="1239"/>
      <c r="P24" s="1239"/>
      <c r="Q24" s="1239"/>
      <c r="R24" s="1239"/>
      <c r="S24" s="1239"/>
      <c r="T24" s="1240"/>
      <c r="U24" s="173"/>
      <c r="V24" s="42">
        <f t="shared" si="0"/>
        <v>24</v>
      </c>
      <c r="Y24" s="115"/>
      <c r="Z24" s="1226"/>
      <c r="AA24" s="141"/>
      <c r="AB24" s="141"/>
      <c r="AC24" s="141"/>
      <c r="AD24" s="141"/>
    </row>
    <row r="25" spans="1:30" ht="20.100000000000001" customHeight="1">
      <c r="A25" s="170"/>
      <c r="B25" s="166"/>
      <c r="C25" s="166"/>
      <c r="D25" s="166"/>
      <c r="E25" s="166"/>
      <c r="F25" s="167"/>
      <c r="G25" s="168"/>
      <c r="H25" s="177"/>
      <c r="I25" s="178"/>
      <c r="J25" s="177"/>
      <c r="K25" s="177"/>
      <c r="L25" s="177"/>
      <c r="M25" s="177"/>
      <c r="N25" s="177"/>
      <c r="O25" s="177"/>
      <c r="P25" s="177"/>
      <c r="Q25" s="177"/>
      <c r="R25" s="178"/>
      <c r="S25" s="179"/>
      <c r="T25" s="179"/>
      <c r="U25" s="180"/>
      <c r="V25" s="42">
        <f t="shared" si="0"/>
        <v>25</v>
      </c>
      <c r="Y25" s="115"/>
      <c r="Z25" s="1226"/>
      <c r="AA25" s="141"/>
      <c r="AB25" s="141"/>
      <c r="AC25" s="141"/>
      <c r="AD25" s="141"/>
    </row>
    <row r="26" spans="1:30" ht="27" customHeight="1">
      <c r="A26" s="165" t="s">
        <v>219</v>
      </c>
      <c r="B26" s="166"/>
      <c r="C26" s="166"/>
      <c r="D26" s="166"/>
      <c r="E26" s="166"/>
      <c r="F26" s="166"/>
      <c r="G26" s="168"/>
      <c r="H26" s="181"/>
      <c r="I26" s="182"/>
      <c r="J26" s="166"/>
      <c r="K26" s="166"/>
      <c r="L26" s="166"/>
      <c r="M26" s="166"/>
      <c r="N26" s="166"/>
      <c r="O26" s="166"/>
      <c r="P26" s="166"/>
      <c r="Q26" s="166"/>
      <c r="R26" s="182"/>
      <c r="S26" s="166"/>
      <c r="T26" s="166"/>
      <c r="U26" s="183"/>
      <c r="V26" s="42">
        <f t="shared" si="0"/>
        <v>26</v>
      </c>
      <c r="Y26" s="115"/>
      <c r="AA26" s="141"/>
      <c r="AB26" s="141"/>
      <c r="AC26" s="141"/>
      <c r="AD26" s="141"/>
    </row>
    <row r="27" spans="1:30" ht="18" thickBot="1">
      <c r="A27" s="165"/>
      <c r="B27" s="166" t="s">
        <v>220</v>
      </c>
      <c r="C27" s="166"/>
      <c r="D27" s="166"/>
      <c r="E27" s="166"/>
      <c r="F27" s="166"/>
      <c r="G27" s="168"/>
      <c r="H27" s="181"/>
      <c r="I27" s="184"/>
      <c r="J27" s="5"/>
      <c r="K27" s="5"/>
      <c r="L27" s="5"/>
      <c r="M27" s="5"/>
      <c r="N27" s="5"/>
      <c r="O27" s="5"/>
      <c r="P27" s="5"/>
      <c r="Q27" s="5"/>
      <c r="R27" s="184"/>
      <c r="S27" s="5"/>
      <c r="T27" s="181"/>
      <c r="U27" s="180"/>
      <c r="V27" s="42">
        <f t="shared" si="0"/>
        <v>27</v>
      </c>
      <c r="Y27" s="115"/>
      <c r="Z27" s="185" t="s">
        <v>221</v>
      </c>
      <c r="AA27" s="185" t="s">
        <v>222</v>
      </c>
      <c r="AB27" s="141"/>
      <c r="AC27" s="141"/>
      <c r="AD27" s="141"/>
    </row>
    <row r="28" spans="1:30" ht="20.100000000000001" customHeight="1" thickBot="1">
      <c r="A28" s="165"/>
      <c r="B28" s="166"/>
      <c r="C28" s="166" t="s">
        <v>223</v>
      </c>
      <c r="D28" s="168"/>
      <c r="E28" s="166"/>
      <c r="F28" s="167"/>
      <c r="G28" s="168"/>
      <c r="H28" s="181"/>
      <c r="I28" s="186"/>
      <c r="J28" s="5"/>
      <c r="K28" s="5"/>
      <c r="L28" s="5"/>
      <c r="M28" s="5"/>
      <c r="N28" s="5"/>
      <c r="O28" s="5"/>
      <c r="P28" s="5"/>
      <c r="Q28" s="5"/>
      <c r="R28" s="286">
        <v>400</v>
      </c>
      <c r="S28" s="167" t="s">
        <v>224</v>
      </c>
      <c r="T28" s="181"/>
      <c r="U28" s="180"/>
      <c r="V28" s="42">
        <f t="shared" si="0"/>
        <v>28</v>
      </c>
      <c r="W28" s="148" t="str">
        <f t="shared" ref="W28:W34" si="1">IF(R28="","未入力あり","✔")</f>
        <v>✔</v>
      </c>
      <c r="Y28" s="115"/>
      <c r="Z28" s="185">
        <v>0</v>
      </c>
      <c r="AA28" s="187">
        <v>1300</v>
      </c>
      <c r="AB28" s="141"/>
      <c r="AC28" s="141"/>
      <c r="AD28" s="141"/>
    </row>
    <row r="29" spans="1:30" ht="20.100000000000001" customHeight="1" thickBot="1">
      <c r="A29" s="165"/>
      <c r="B29" s="167"/>
      <c r="C29" s="166" t="s">
        <v>225</v>
      </c>
      <c r="D29" s="168"/>
      <c r="E29" s="166"/>
      <c r="F29" s="167"/>
      <c r="G29" s="168"/>
      <c r="H29" s="181"/>
      <c r="I29" s="186"/>
      <c r="J29" s="5"/>
      <c r="K29" s="5"/>
      <c r="L29" s="5"/>
      <c r="M29" s="5"/>
      <c r="N29" s="5"/>
      <c r="O29" s="5"/>
      <c r="P29" s="5"/>
      <c r="Q29" s="5"/>
      <c r="R29" s="286">
        <v>0</v>
      </c>
      <c r="S29" s="167" t="s">
        <v>224</v>
      </c>
      <c r="T29" s="181"/>
      <c r="U29" s="180"/>
      <c r="V29" s="42">
        <f t="shared" si="0"/>
        <v>29</v>
      </c>
      <c r="W29" s="148" t="str">
        <f t="shared" si="1"/>
        <v>✔</v>
      </c>
      <c r="Y29" s="115"/>
      <c r="Z29" s="185">
        <v>0</v>
      </c>
      <c r="AA29" s="187">
        <v>40</v>
      </c>
      <c r="AB29" s="141"/>
      <c r="AC29" s="141"/>
      <c r="AD29" s="141"/>
    </row>
    <row r="30" spans="1:30" ht="20.100000000000001" customHeight="1" thickBot="1">
      <c r="A30" s="165"/>
      <c r="B30" s="167"/>
      <c r="C30" s="166" t="s">
        <v>226</v>
      </c>
      <c r="D30" s="168"/>
      <c r="E30" s="166"/>
      <c r="F30" s="167"/>
      <c r="G30" s="168"/>
      <c r="H30" s="181"/>
      <c r="I30" s="186"/>
      <c r="J30" s="5"/>
      <c r="K30" s="5"/>
      <c r="L30" s="5"/>
      <c r="M30" s="5"/>
      <c r="N30" s="5"/>
      <c r="O30" s="5"/>
      <c r="P30" s="5"/>
      <c r="Q30" s="5"/>
      <c r="R30" s="286">
        <v>298</v>
      </c>
      <c r="S30" s="167" t="s">
        <v>224</v>
      </c>
      <c r="T30" s="181"/>
      <c r="U30" s="180"/>
      <c r="V30" s="42">
        <f t="shared" si="0"/>
        <v>30</v>
      </c>
      <c r="W30" s="148" t="str">
        <f t="shared" si="1"/>
        <v>✔</v>
      </c>
      <c r="Y30" s="115"/>
      <c r="Z30" s="185">
        <v>0</v>
      </c>
      <c r="AA30" s="187">
        <v>1200</v>
      </c>
      <c r="AB30" s="141"/>
      <c r="AC30" s="141"/>
      <c r="AD30" s="141"/>
    </row>
    <row r="31" spans="1:30" ht="20.100000000000001" customHeight="1" thickBot="1">
      <c r="A31" s="165"/>
      <c r="B31" s="166"/>
      <c r="C31" s="166" t="s">
        <v>227</v>
      </c>
      <c r="D31" s="166"/>
      <c r="E31" s="166"/>
      <c r="F31" s="167"/>
      <c r="G31" s="168"/>
      <c r="H31" s="181"/>
      <c r="I31" s="186"/>
      <c r="J31" s="5"/>
      <c r="K31" s="5"/>
      <c r="L31" s="5"/>
      <c r="M31" s="5"/>
      <c r="N31" s="5"/>
      <c r="O31" s="5"/>
      <c r="P31" s="5"/>
      <c r="Q31" s="5"/>
      <c r="R31" s="286">
        <v>82</v>
      </c>
      <c r="S31" s="167" t="s">
        <v>224</v>
      </c>
      <c r="T31" s="181"/>
      <c r="U31" s="180"/>
      <c r="V31" s="42">
        <f t="shared" si="0"/>
        <v>31</v>
      </c>
      <c r="W31" s="148" t="str">
        <f t="shared" si="1"/>
        <v>✔</v>
      </c>
      <c r="Y31" s="115"/>
      <c r="Z31" s="185">
        <v>0</v>
      </c>
      <c r="AA31" s="187">
        <v>420.34195260145873</v>
      </c>
      <c r="AB31" s="141"/>
      <c r="AC31" s="141"/>
      <c r="AD31" s="141"/>
    </row>
    <row r="32" spans="1:30" ht="19.5" customHeight="1" thickBot="1">
      <c r="A32" s="165"/>
      <c r="B32" s="167"/>
      <c r="C32" s="188" t="s">
        <v>228</v>
      </c>
      <c r="D32" s="188"/>
      <c r="E32" s="188"/>
      <c r="F32" s="189"/>
      <c r="G32" s="188"/>
      <c r="H32" s="181"/>
      <c r="I32" s="186"/>
      <c r="J32" s="5"/>
      <c r="K32" s="5"/>
      <c r="L32" s="5"/>
      <c r="M32" s="5"/>
      <c r="N32" s="5"/>
      <c r="O32" s="5"/>
      <c r="P32" s="5"/>
      <c r="Q32" s="5"/>
      <c r="R32" s="286">
        <v>20</v>
      </c>
      <c r="S32" s="167" t="s">
        <v>224</v>
      </c>
      <c r="T32" s="181"/>
      <c r="U32" s="180"/>
      <c r="V32" s="42">
        <f t="shared" si="0"/>
        <v>32</v>
      </c>
      <c r="W32" s="148" t="str">
        <f t="shared" si="1"/>
        <v>✔</v>
      </c>
      <c r="Y32" s="115"/>
      <c r="Z32" s="185">
        <v>0</v>
      </c>
      <c r="AA32" s="190">
        <v>100</v>
      </c>
      <c r="AB32" s="141"/>
      <c r="AC32" s="141"/>
      <c r="AD32" s="141"/>
    </row>
    <row r="33" spans="1:30" ht="18" customHeight="1" thickBot="1">
      <c r="A33" s="165"/>
      <c r="B33" s="166" t="s">
        <v>229</v>
      </c>
      <c r="C33" s="188"/>
      <c r="D33" s="188"/>
      <c r="E33" s="188"/>
      <c r="F33" s="189"/>
      <c r="G33" s="188"/>
      <c r="H33" s="181"/>
      <c r="I33" s="186"/>
      <c r="J33" s="5"/>
      <c r="K33" s="5"/>
      <c r="L33" s="5"/>
      <c r="M33" s="5"/>
      <c r="N33" s="5"/>
      <c r="O33" s="5"/>
      <c r="P33" s="5"/>
      <c r="Q33" s="5"/>
      <c r="R33" s="286">
        <v>17</v>
      </c>
      <c r="S33" s="167" t="s">
        <v>224</v>
      </c>
      <c r="T33" s="181"/>
      <c r="U33" s="180"/>
      <c r="V33" s="42">
        <v>37</v>
      </c>
      <c r="W33" s="148" t="str">
        <f>IF(R33="","未入力あり","✔")</f>
        <v>✔</v>
      </c>
      <c r="Y33" s="115"/>
      <c r="Z33" s="185">
        <v>0</v>
      </c>
      <c r="AA33" s="190">
        <v>100</v>
      </c>
      <c r="AB33" s="141"/>
      <c r="AC33" s="141"/>
      <c r="AD33" s="141"/>
    </row>
    <row r="34" spans="1:30" ht="47.25" customHeight="1" thickBot="1">
      <c r="A34" s="165" t="s">
        <v>230</v>
      </c>
      <c r="B34" s="166"/>
      <c r="C34" s="166"/>
      <c r="D34" s="166"/>
      <c r="E34" s="166"/>
      <c r="F34" s="167"/>
      <c r="G34" s="168"/>
      <c r="H34" s="168"/>
      <c r="I34" s="168"/>
      <c r="J34" s="168"/>
      <c r="K34" s="191"/>
      <c r="L34" s="191"/>
      <c r="M34" s="191"/>
      <c r="N34" s="191"/>
      <c r="O34" s="191"/>
      <c r="P34" s="191"/>
      <c r="Q34" s="192" t="s">
        <v>231</v>
      </c>
      <c r="R34" s="286">
        <v>1012</v>
      </c>
      <c r="S34" s="167" t="s">
        <v>232</v>
      </c>
      <c r="T34" s="167"/>
      <c r="U34" s="180"/>
      <c r="V34" s="42">
        <f t="shared" si="0"/>
        <v>34</v>
      </c>
      <c r="W34" s="148" t="str">
        <f t="shared" si="1"/>
        <v>✔</v>
      </c>
      <c r="Y34" s="115"/>
      <c r="Z34" s="193">
        <v>0</v>
      </c>
      <c r="AA34" s="193">
        <v>3000</v>
      </c>
      <c r="AB34" s="141"/>
      <c r="AC34" s="141"/>
      <c r="AD34" s="141"/>
    </row>
    <row r="35" spans="1:30" ht="51.75" customHeight="1">
      <c r="A35" s="165"/>
      <c r="B35" s="167"/>
      <c r="C35" s="166"/>
      <c r="D35" s="1248" t="s">
        <v>233</v>
      </c>
      <c r="E35" s="1249"/>
      <c r="F35" s="1249"/>
      <c r="G35" s="1249"/>
      <c r="H35" s="1249"/>
      <c r="I35" s="1249"/>
      <c r="J35" s="1249"/>
      <c r="K35" s="1249"/>
      <c r="L35" s="1249"/>
      <c r="M35" s="1249"/>
      <c r="N35" s="1249"/>
      <c r="O35" s="1249"/>
      <c r="P35" s="1249"/>
      <c r="Q35" s="1249"/>
      <c r="R35" s="1249"/>
      <c r="S35" s="1249"/>
      <c r="T35" s="1249"/>
      <c r="U35" s="180"/>
      <c r="V35" s="42">
        <f t="shared" si="0"/>
        <v>35</v>
      </c>
      <c r="Y35" s="115"/>
    </row>
    <row r="36" spans="1:30" ht="20.100000000000001" customHeight="1">
      <c r="A36" s="165"/>
      <c r="B36" s="166"/>
      <c r="C36" s="166"/>
      <c r="D36" s="166"/>
      <c r="E36" s="166"/>
      <c r="F36" s="167"/>
      <c r="G36" s="168"/>
      <c r="H36" s="181"/>
      <c r="I36" s="186"/>
      <c r="J36" s="5"/>
      <c r="K36" s="5"/>
      <c r="L36" s="5"/>
      <c r="M36" s="5"/>
      <c r="N36" s="5"/>
      <c r="O36" s="5"/>
      <c r="P36" s="5"/>
      <c r="Q36" s="5"/>
      <c r="R36" s="186"/>
      <c r="S36" s="5"/>
      <c r="T36" s="167"/>
      <c r="U36" s="180"/>
      <c r="V36" s="42">
        <f t="shared" si="0"/>
        <v>36</v>
      </c>
      <c r="Y36" s="115"/>
      <c r="Z36" s="141"/>
      <c r="AA36" s="141"/>
      <c r="AB36" s="141"/>
      <c r="AC36" s="141"/>
      <c r="AD36" s="141"/>
    </row>
    <row r="37" spans="1:30" ht="20.100000000000001" customHeight="1">
      <c r="A37" s="165"/>
      <c r="B37" s="166" t="s">
        <v>234</v>
      </c>
      <c r="C37" s="166"/>
      <c r="D37" s="166"/>
      <c r="E37" s="166"/>
      <c r="F37" s="167"/>
      <c r="G37" s="168"/>
      <c r="H37" s="181"/>
      <c r="I37" s="186"/>
      <c r="J37" s="5"/>
      <c r="K37" s="5"/>
      <c r="L37" s="5"/>
      <c r="M37" s="5"/>
      <c r="N37" s="5"/>
      <c r="O37" s="5"/>
      <c r="P37" s="5"/>
      <c r="Q37" s="5"/>
      <c r="R37" s="186"/>
      <c r="S37" s="5"/>
      <c r="T37" s="167"/>
      <c r="U37" s="180"/>
      <c r="V37" s="42">
        <f t="shared" si="0"/>
        <v>37</v>
      </c>
      <c r="Y37" s="115"/>
      <c r="Z37" s="141"/>
      <c r="AA37" s="141"/>
      <c r="AB37" s="141"/>
      <c r="AC37" s="141"/>
      <c r="AD37" s="141"/>
    </row>
    <row r="38" spans="1:30" ht="21.75" customHeight="1">
      <c r="A38" s="165"/>
      <c r="B38" s="167"/>
      <c r="C38" s="166"/>
      <c r="D38" s="167" t="s">
        <v>235</v>
      </c>
      <c r="E38" s="9"/>
      <c r="F38" s="9"/>
      <c r="G38" s="9"/>
      <c r="H38" s="9"/>
      <c r="I38" s="186" t="s">
        <v>236</v>
      </c>
      <c r="J38" s="184"/>
      <c r="K38" s="5"/>
      <c r="L38" s="5"/>
      <c r="M38" s="5"/>
      <c r="N38" s="5"/>
      <c r="O38" s="184"/>
      <c r="P38" s="184"/>
      <c r="Q38" s="184"/>
      <c r="R38" s="184" t="s">
        <v>237</v>
      </c>
      <c r="S38" s="39"/>
      <c r="T38" s="167"/>
      <c r="U38" s="180"/>
      <c r="V38" s="42">
        <f t="shared" si="0"/>
        <v>38</v>
      </c>
      <c r="Y38" s="115"/>
      <c r="Z38" s="141"/>
      <c r="AA38" s="141"/>
      <c r="AB38" s="141"/>
      <c r="AC38" s="141"/>
      <c r="AD38" s="141"/>
    </row>
    <row r="39" spans="1:30" ht="30" customHeight="1" thickBot="1">
      <c r="A39" s="165"/>
      <c r="B39" s="167"/>
      <c r="C39" s="166"/>
      <c r="D39" s="882" t="s">
        <v>1343</v>
      </c>
      <c r="E39" s="883"/>
      <c r="F39" s="883"/>
      <c r="G39" s="39"/>
      <c r="H39" s="39"/>
      <c r="I39" s="194" t="s">
        <v>238</v>
      </c>
      <c r="J39" s="167"/>
      <c r="K39" s="5"/>
      <c r="L39" s="5"/>
      <c r="M39" s="5"/>
      <c r="N39" s="5"/>
      <c r="O39" s="181"/>
      <c r="P39" s="181"/>
      <c r="Q39" s="181"/>
      <c r="R39" s="195"/>
      <c r="S39" s="39"/>
      <c r="T39" s="39"/>
      <c r="U39" s="180"/>
      <c r="V39" s="42">
        <f t="shared" si="0"/>
        <v>39</v>
      </c>
      <c r="Y39" s="115"/>
      <c r="Z39" s="141"/>
      <c r="AA39" s="141"/>
      <c r="AB39" s="141"/>
      <c r="AC39" s="141"/>
      <c r="AD39" s="141"/>
    </row>
    <row r="40" spans="1:30" ht="20.100000000000001" customHeight="1" thickBot="1">
      <c r="A40" s="165"/>
      <c r="B40" s="166"/>
      <c r="C40" s="166" t="s">
        <v>239</v>
      </c>
      <c r="D40" s="884"/>
      <c r="E40" s="884"/>
      <c r="F40" s="882"/>
      <c r="G40" s="168"/>
      <c r="H40" s="181"/>
      <c r="I40" s="286">
        <v>19.309999999999999</v>
      </c>
      <c r="J40" s="167" t="s">
        <v>232</v>
      </c>
      <c r="K40" s="5"/>
      <c r="L40" s="5"/>
      <c r="M40" s="5"/>
      <c r="N40" s="5"/>
      <c r="O40" s="167"/>
      <c r="P40" s="167"/>
      <c r="Q40" s="167"/>
      <c r="R40" s="286">
        <v>106</v>
      </c>
      <c r="S40" s="167" t="s">
        <v>232</v>
      </c>
      <c r="T40" s="167"/>
      <c r="U40" s="180"/>
      <c r="V40" s="42">
        <f t="shared" si="0"/>
        <v>40</v>
      </c>
      <c r="W40" s="148" t="str">
        <f t="shared" ref="W40:W63" si="2">IF(OR(I40="",R40=""),"未入力あり","✔")</f>
        <v>✔</v>
      </c>
      <c r="Y40" s="115"/>
      <c r="Z40" s="193">
        <v>0</v>
      </c>
      <c r="AA40" s="193">
        <v>220</v>
      </c>
      <c r="AB40" s="193">
        <v>0</v>
      </c>
      <c r="AC40" s="193">
        <v>700</v>
      </c>
      <c r="AD40" s="141"/>
    </row>
    <row r="41" spans="1:30" ht="20.100000000000001" customHeight="1" thickBot="1">
      <c r="A41" s="165"/>
      <c r="B41" s="166"/>
      <c r="C41" s="166" t="s">
        <v>240</v>
      </c>
      <c r="D41" s="166"/>
      <c r="E41" s="166"/>
      <c r="F41" s="167"/>
      <c r="G41" s="168"/>
      <c r="H41" s="181"/>
      <c r="I41" s="286">
        <v>0.84</v>
      </c>
      <c r="J41" s="167" t="s">
        <v>232</v>
      </c>
      <c r="K41" s="5"/>
      <c r="L41" s="5"/>
      <c r="M41" s="5"/>
      <c r="N41" s="5"/>
      <c r="O41" s="167"/>
      <c r="P41" s="167"/>
      <c r="Q41" s="167"/>
      <c r="R41" s="286">
        <v>6</v>
      </c>
      <c r="S41" s="167" t="s">
        <v>232</v>
      </c>
      <c r="T41" s="167"/>
      <c r="U41" s="180"/>
      <c r="V41" s="42">
        <f t="shared" si="0"/>
        <v>41</v>
      </c>
      <c r="W41" s="148" t="str">
        <f t="shared" si="2"/>
        <v>✔</v>
      </c>
      <c r="Y41" s="115"/>
      <c r="Z41" s="193">
        <v>0</v>
      </c>
      <c r="AA41" s="193">
        <v>30</v>
      </c>
      <c r="AB41" s="193">
        <v>0</v>
      </c>
      <c r="AC41" s="193">
        <v>70</v>
      </c>
      <c r="AD41" s="141"/>
    </row>
    <row r="42" spans="1:30" ht="20.100000000000001" customHeight="1" thickBot="1">
      <c r="A42" s="165"/>
      <c r="B42" s="166"/>
      <c r="C42" s="166" t="s">
        <v>241</v>
      </c>
      <c r="D42" s="166"/>
      <c r="E42" s="166"/>
      <c r="F42" s="167"/>
      <c r="G42" s="168"/>
      <c r="H42" s="181"/>
      <c r="I42" s="286">
        <v>4.76</v>
      </c>
      <c r="J42" s="167" t="s">
        <v>232</v>
      </c>
      <c r="K42" s="167"/>
      <c r="L42" s="167"/>
      <c r="M42" s="167"/>
      <c r="N42" s="167"/>
      <c r="O42" s="167"/>
      <c r="P42" s="167"/>
      <c r="Q42" s="167"/>
      <c r="R42" s="286">
        <v>36</v>
      </c>
      <c r="S42" s="167" t="s">
        <v>232</v>
      </c>
      <c r="T42" s="167"/>
      <c r="U42" s="180"/>
      <c r="V42" s="42">
        <f t="shared" si="0"/>
        <v>42</v>
      </c>
      <c r="W42" s="148" t="str">
        <f t="shared" si="2"/>
        <v>✔</v>
      </c>
      <c r="Y42" s="115"/>
      <c r="Z42" s="193">
        <v>0</v>
      </c>
      <c r="AA42" s="193">
        <v>10</v>
      </c>
      <c r="AB42" s="193">
        <v>0</v>
      </c>
      <c r="AC42" s="193">
        <v>100</v>
      </c>
      <c r="AD42" s="141"/>
    </row>
    <row r="43" spans="1:30" ht="20.100000000000001" customHeight="1" thickBot="1">
      <c r="A43" s="165"/>
      <c r="B43" s="166"/>
      <c r="C43" s="166" t="s">
        <v>242</v>
      </c>
      <c r="D43" s="166"/>
      <c r="E43" s="166"/>
      <c r="F43" s="167"/>
      <c r="G43" s="168"/>
      <c r="H43" s="181"/>
      <c r="I43" s="286">
        <v>0</v>
      </c>
      <c r="J43" s="167" t="s">
        <v>232</v>
      </c>
      <c r="K43" s="167"/>
      <c r="L43" s="167"/>
      <c r="M43" s="167"/>
      <c r="N43" s="167"/>
      <c r="O43" s="167"/>
      <c r="P43" s="167"/>
      <c r="Q43" s="167"/>
      <c r="R43" s="286">
        <v>0</v>
      </c>
      <c r="S43" s="167" t="s">
        <v>232</v>
      </c>
      <c r="T43" s="167"/>
      <c r="U43" s="180"/>
      <c r="V43" s="42">
        <f t="shared" si="0"/>
        <v>43</v>
      </c>
      <c r="W43" s="148" t="str">
        <f t="shared" si="2"/>
        <v>✔</v>
      </c>
      <c r="Y43" s="115"/>
      <c r="Z43" s="193">
        <v>0</v>
      </c>
      <c r="AA43" s="193">
        <v>10</v>
      </c>
      <c r="AB43" s="193">
        <v>0</v>
      </c>
      <c r="AC43" s="193">
        <v>50</v>
      </c>
      <c r="AD43" s="141"/>
    </row>
    <row r="44" spans="1:30" ht="20.100000000000001" customHeight="1" thickBot="1">
      <c r="A44" s="165"/>
      <c r="B44" s="166"/>
      <c r="C44" s="166" t="s">
        <v>243</v>
      </c>
      <c r="D44" s="166"/>
      <c r="E44" s="166"/>
      <c r="F44" s="167"/>
      <c r="G44" s="168"/>
      <c r="H44" s="181"/>
      <c r="I44" s="286">
        <v>1.93</v>
      </c>
      <c r="J44" s="167" t="s">
        <v>232</v>
      </c>
      <c r="K44" s="167"/>
      <c r="L44" s="167"/>
      <c r="M44" s="167"/>
      <c r="N44" s="167"/>
      <c r="O44" s="167"/>
      <c r="P44" s="167"/>
      <c r="Q44" s="167"/>
      <c r="R44" s="286">
        <v>3</v>
      </c>
      <c r="S44" s="167" t="s">
        <v>232</v>
      </c>
      <c r="T44" s="167"/>
      <c r="U44" s="180"/>
      <c r="V44" s="42">
        <f t="shared" si="0"/>
        <v>44</v>
      </c>
      <c r="W44" s="148" t="str">
        <f t="shared" si="2"/>
        <v>✔</v>
      </c>
      <c r="Y44" s="115"/>
      <c r="Z44" s="193">
        <v>0</v>
      </c>
      <c r="AA44" s="193">
        <v>10</v>
      </c>
      <c r="AB44" s="193">
        <v>0</v>
      </c>
      <c r="AC44" s="193">
        <v>90</v>
      </c>
      <c r="AD44" s="141"/>
    </row>
    <row r="45" spans="1:30" ht="20.100000000000001" customHeight="1" thickBot="1">
      <c r="A45" s="165"/>
      <c r="B45" s="166"/>
      <c r="C45" s="166" t="s">
        <v>244</v>
      </c>
      <c r="D45" s="166"/>
      <c r="E45" s="166"/>
      <c r="F45" s="167"/>
      <c r="G45" s="168"/>
      <c r="H45" s="181"/>
      <c r="I45" s="286">
        <v>30.02</v>
      </c>
      <c r="J45" s="167" t="s">
        <v>232</v>
      </c>
      <c r="K45" s="167"/>
      <c r="L45" s="167"/>
      <c r="M45" s="167"/>
      <c r="N45" s="167"/>
      <c r="O45" s="167"/>
      <c r="P45" s="167"/>
      <c r="Q45" s="167"/>
      <c r="R45" s="286">
        <v>444</v>
      </c>
      <c r="S45" s="167" t="s">
        <v>232</v>
      </c>
      <c r="T45" s="167"/>
      <c r="U45" s="180"/>
      <c r="V45" s="42">
        <f t="shared" si="0"/>
        <v>45</v>
      </c>
      <c r="W45" s="148" t="str">
        <f t="shared" si="2"/>
        <v>✔</v>
      </c>
      <c r="Y45" s="115"/>
      <c r="Z45" s="193">
        <v>0</v>
      </c>
      <c r="AA45" s="193">
        <v>70</v>
      </c>
      <c r="AB45" s="193">
        <v>0</v>
      </c>
      <c r="AC45" s="193">
        <v>1400</v>
      </c>
      <c r="AD45" s="141"/>
    </row>
    <row r="46" spans="1:30" ht="20.100000000000001" customHeight="1" thickBot="1">
      <c r="A46" s="165"/>
      <c r="B46" s="166"/>
      <c r="C46" s="166" t="s">
        <v>245</v>
      </c>
      <c r="D46" s="166"/>
      <c r="E46" s="166"/>
      <c r="F46" s="167"/>
      <c r="G46" s="168"/>
      <c r="H46" s="181"/>
      <c r="I46" s="286">
        <v>8.4700000000000006</v>
      </c>
      <c r="J46" s="167" t="s">
        <v>232</v>
      </c>
      <c r="K46" s="167"/>
      <c r="L46" s="167"/>
      <c r="M46" s="167"/>
      <c r="N46" s="167"/>
      <c r="O46" s="167"/>
      <c r="P46" s="167"/>
      <c r="Q46" s="167"/>
      <c r="R46" s="286">
        <v>9</v>
      </c>
      <c r="S46" s="167" t="s">
        <v>232</v>
      </c>
      <c r="T46" s="167"/>
      <c r="U46" s="180"/>
      <c r="V46" s="42">
        <f t="shared" si="0"/>
        <v>46</v>
      </c>
      <c r="W46" s="148" t="str">
        <f t="shared" si="2"/>
        <v>✔</v>
      </c>
      <c r="Y46" s="115"/>
      <c r="Z46" s="193">
        <v>0</v>
      </c>
      <c r="AA46" s="193">
        <v>10</v>
      </c>
      <c r="AB46" s="193">
        <v>0</v>
      </c>
      <c r="AC46" s="193">
        <v>20</v>
      </c>
      <c r="AD46" s="141"/>
    </row>
    <row r="47" spans="1:30" ht="20.100000000000001" customHeight="1" thickBot="1">
      <c r="A47" s="165"/>
      <c r="B47" s="166"/>
      <c r="C47" s="166" t="s">
        <v>246</v>
      </c>
      <c r="D47" s="166"/>
      <c r="E47" s="166"/>
      <c r="F47" s="167"/>
      <c r="G47" s="168"/>
      <c r="H47" s="181"/>
      <c r="I47" s="286">
        <v>0</v>
      </c>
      <c r="J47" s="167" t="s">
        <v>232</v>
      </c>
      <c r="K47" s="167"/>
      <c r="L47" s="167"/>
      <c r="M47" s="167"/>
      <c r="N47" s="167"/>
      <c r="O47" s="167"/>
      <c r="P47" s="167"/>
      <c r="Q47" s="167"/>
      <c r="R47" s="286">
        <v>38</v>
      </c>
      <c r="S47" s="167" t="s">
        <v>232</v>
      </c>
      <c r="T47" s="167"/>
      <c r="U47" s="180"/>
      <c r="V47" s="42">
        <f t="shared" si="0"/>
        <v>47</v>
      </c>
      <c r="W47" s="148" t="str">
        <f t="shared" si="2"/>
        <v>✔</v>
      </c>
      <c r="Y47" s="115"/>
      <c r="Z47" s="193">
        <v>0</v>
      </c>
      <c r="AA47" s="193">
        <v>10</v>
      </c>
      <c r="AB47" s="193">
        <v>0</v>
      </c>
      <c r="AC47" s="193">
        <v>90</v>
      </c>
      <c r="AD47" s="141"/>
    </row>
    <row r="48" spans="1:30" ht="20.100000000000001" customHeight="1" thickBot="1">
      <c r="A48" s="165"/>
      <c r="B48" s="166"/>
      <c r="C48" s="166" t="s">
        <v>247</v>
      </c>
      <c r="D48" s="166"/>
      <c r="E48" s="166"/>
      <c r="F48" s="167"/>
      <c r="G48" s="168"/>
      <c r="H48" s="181"/>
      <c r="I48" s="286">
        <v>0</v>
      </c>
      <c r="J48" s="167" t="s">
        <v>232</v>
      </c>
      <c r="K48" s="167"/>
      <c r="L48" s="167"/>
      <c r="M48" s="167"/>
      <c r="N48" s="167"/>
      <c r="O48" s="167"/>
      <c r="P48" s="167"/>
      <c r="Q48" s="167"/>
      <c r="R48" s="286">
        <v>11</v>
      </c>
      <c r="S48" s="167" t="s">
        <v>232</v>
      </c>
      <c r="T48" s="167"/>
      <c r="U48" s="180"/>
      <c r="V48" s="42">
        <f t="shared" si="0"/>
        <v>48</v>
      </c>
      <c r="W48" s="148" t="str">
        <f t="shared" si="2"/>
        <v>✔</v>
      </c>
      <c r="Y48" s="115"/>
      <c r="Z48" s="193">
        <v>0</v>
      </c>
      <c r="AA48" s="193">
        <v>10</v>
      </c>
      <c r="AB48" s="193">
        <v>0</v>
      </c>
      <c r="AC48" s="193">
        <v>30</v>
      </c>
      <c r="AD48" s="141"/>
    </row>
    <row r="49" spans="1:30" ht="18" thickBot="1">
      <c r="A49" s="165"/>
      <c r="B49" s="166"/>
      <c r="C49" s="166" t="s">
        <v>248</v>
      </c>
      <c r="D49" s="166"/>
      <c r="E49" s="166"/>
      <c r="F49" s="167"/>
      <c r="G49" s="168"/>
      <c r="H49" s="181"/>
      <c r="I49" s="286">
        <v>0</v>
      </c>
      <c r="J49" s="167" t="s">
        <v>232</v>
      </c>
      <c r="K49" s="167"/>
      <c r="L49" s="167"/>
      <c r="M49" s="167"/>
      <c r="N49" s="167"/>
      <c r="O49" s="167"/>
      <c r="P49" s="167"/>
      <c r="Q49" s="167"/>
      <c r="R49" s="286">
        <v>2</v>
      </c>
      <c r="S49" s="167" t="s">
        <v>232</v>
      </c>
      <c r="T49" s="167"/>
      <c r="U49" s="180"/>
      <c r="V49" s="42">
        <f t="shared" si="0"/>
        <v>49</v>
      </c>
      <c r="W49" s="148" t="str">
        <f t="shared" si="2"/>
        <v>✔</v>
      </c>
      <c r="Y49" s="115"/>
      <c r="Z49" s="193">
        <v>0</v>
      </c>
      <c r="AA49" s="193">
        <v>10</v>
      </c>
      <c r="AB49" s="193">
        <v>0</v>
      </c>
      <c r="AC49" s="193">
        <v>20</v>
      </c>
      <c r="AD49" s="141"/>
    </row>
    <row r="50" spans="1:30" ht="20.100000000000001" customHeight="1" thickBot="1">
      <c r="A50" s="165"/>
      <c r="B50" s="166"/>
      <c r="C50" s="166" t="s">
        <v>249</v>
      </c>
      <c r="D50" s="166"/>
      <c r="E50" s="166"/>
      <c r="F50" s="167"/>
      <c r="G50" s="168"/>
      <c r="H50" s="181"/>
      <c r="I50" s="286">
        <v>0</v>
      </c>
      <c r="J50" s="167" t="s">
        <v>232</v>
      </c>
      <c r="K50" s="167"/>
      <c r="L50" s="167"/>
      <c r="M50" s="167"/>
      <c r="N50" s="167"/>
      <c r="O50" s="167"/>
      <c r="P50" s="167"/>
      <c r="Q50" s="167"/>
      <c r="R50" s="286">
        <v>6</v>
      </c>
      <c r="S50" s="167" t="s">
        <v>232</v>
      </c>
      <c r="T50" s="167"/>
      <c r="U50" s="180"/>
      <c r="V50" s="42">
        <f t="shared" si="0"/>
        <v>50</v>
      </c>
      <c r="W50" s="148" t="str">
        <f t="shared" si="2"/>
        <v>✔</v>
      </c>
      <c r="Y50" s="115"/>
      <c r="Z50" s="193">
        <v>0</v>
      </c>
      <c r="AA50" s="193">
        <v>10</v>
      </c>
      <c r="AB50" s="193">
        <v>0</v>
      </c>
      <c r="AC50" s="193">
        <v>20</v>
      </c>
      <c r="AD50" s="141"/>
    </row>
    <row r="51" spans="1:30" ht="20.100000000000001" customHeight="1" thickBot="1">
      <c r="A51" s="165"/>
      <c r="B51" s="166"/>
      <c r="C51" s="166" t="s">
        <v>250</v>
      </c>
      <c r="D51" s="166"/>
      <c r="E51" s="166"/>
      <c r="F51" s="167"/>
      <c r="G51" s="168"/>
      <c r="H51" s="181"/>
      <c r="I51" s="286">
        <v>0</v>
      </c>
      <c r="J51" s="167" t="s">
        <v>232</v>
      </c>
      <c r="K51" s="167"/>
      <c r="L51" s="167"/>
      <c r="M51" s="167"/>
      <c r="N51" s="167"/>
      <c r="O51" s="167"/>
      <c r="P51" s="167"/>
      <c r="Q51" s="167"/>
      <c r="R51" s="286">
        <v>0</v>
      </c>
      <c r="S51" s="167" t="s">
        <v>232</v>
      </c>
      <c r="T51" s="167"/>
      <c r="U51" s="180"/>
      <c r="V51" s="42">
        <f t="shared" si="0"/>
        <v>51</v>
      </c>
      <c r="W51" s="148" t="str">
        <f t="shared" si="2"/>
        <v>✔</v>
      </c>
      <c r="Y51" s="115"/>
      <c r="Z51" s="193">
        <v>0</v>
      </c>
      <c r="AA51" s="193">
        <v>10</v>
      </c>
      <c r="AB51" s="193">
        <v>0</v>
      </c>
      <c r="AC51" s="193">
        <v>10</v>
      </c>
      <c r="AD51" s="141"/>
    </row>
    <row r="52" spans="1:30" ht="20.100000000000001" customHeight="1" thickBot="1">
      <c r="A52" s="165"/>
      <c r="B52" s="166"/>
      <c r="C52" s="166" t="s">
        <v>251</v>
      </c>
      <c r="D52" s="166"/>
      <c r="E52" s="166"/>
      <c r="F52" s="167"/>
      <c r="G52" s="168"/>
      <c r="H52" s="181"/>
      <c r="I52" s="286">
        <v>1.4</v>
      </c>
      <c r="J52" s="167" t="s">
        <v>232</v>
      </c>
      <c r="K52" s="167"/>
      <c r="L52" s="167"/>
      <c r="M52" s="167"/>
      <c r="N52" s="167"/>
      <c r="O52" s="167"/>
      <c r="P52" s="167"/>
      <c r="Q52" s="167"/>
      <c r="R52" s="286">
        <v>7</v>
      </c>
      <c r="S52" s="167" t="s">
        <v>232</v>
      </c>
      <c r="T52" s="167"/>
      <c r="U52" s="180"/>
      <c r="V52" s="42">
        <f t="shared" si="0"/>
        <v>52</v>
      </c>
      <c r="W52" s="148" t="str">
        <f t="shared" si="2"/>
        <v>✔</v>
      </c>
      <c r="Y52" s="115"/>
      <c r="Z52" s="193">
        <v>0</v>
      </c>
      <c r="AA52" s="193">
        <v>10</v>
      </c>
      <c r="AB52" s="193">
        <v>0</v>
      </c>
      <c r="AC52" s="193">
        <v>20</v>
      </c>
      <c r="AD52" s="141"/>
    </row>
    <row r="53" spans="1:30" ht="20.100000000000001" customHeight="1" thickBot="1">
      <c r="A53" s="165"/>
      <c r="B53" s="166"/>
      <c r="C53" s="166" t="s">
        <v>252</v>
      </c>
      <c r="D53" s="166"/>
      <c r="E53" s="166"/>
      <c r="F53" s="167"/>
      <c r="G53" s="168"/>
      <c r="H53" s="181"/>
      <c r="I53" s="286">
        <v>0</v>
      </c>
      <c r="J53" s="167" t="s">
        <v>232</v>
      </c>
      <c r="K53" s="167"/>
      <c r="L53" s="167"/>
      <c r="M53" s="167"/>
      <c r="N53" s="167"/>
      <c r="O53" s="167"/>
      <c r="P53" s="167"/>
      <c r="Q53" s="167"/>
      <c r="R53" s="286">
        <v>0</v>
      </c>
      <c r="S53" s="167" t="s">
        <v>232</v>
      </c>
      <c r="T53" s="167"/>
      <c r="U53" s="180"/>
      <c r="V53" s="42">
        <f t="shared" si="0"/>
        <v>53</v>
      </c>
      <c r="W53" s="148" t="str">
        <f t="shared" si="2"/>
        <v>✔</v>
      </c>
      <c r="Y53" s="115"/>
      <c r="Z53" s="193">
        <v>0</v>
      </c>
      <c r="AA53" s="193">
        <v>10</v>
      </c>
      <c r="AB53" s="193">
        <v>0</v>
      </c>
      <c r="AC53" s="193">
        <v>10</v>
      </c>
      <c r="AD53" s="141"/>
    </row>
    <row r="54" spans="1:30" ht="20.100000000000001" customHeight="1" thickBot="1">
      <c r="A54" s="165"/>
      <c r="B54" s="166"/>
      <c r="C54" s="166" t="s">
        <v>253</v>
      </c>
      <c r="D54" s="166"/>
      <c r="E54" s="166"/>
      <c r="F54" s="167"/>
      <c r="G54" s="168"/>
      <c r="H54" s="181"/>
      <c r="I54" s="286">
        <v>1</v>
      </c>
      <c r="J54" s="167" t="s">
        <v>232</v>
      </c>
      <c r="K54" s="167"/>
      <c r="L54" s="167"/>
      <c r="M54" s="167"/>
      <c r="N54" s="167"/>
      <c r="O54" s="167"/>
      <c r="P54" s="167"/>
      <c r="Q54" s="167"/>
      <c r="R54" s="286">
        <v>48</v>
      </c>
      <c r="S54" s="167" t="s">
        <v>232</v>
      </c>
      <c r="T54" s="167"/>
      <c r="U54" s="180"/>
      <c r="V54" s="42">
        <f t="shared" si="0"/>
        <v>54</v>
      </c>
      <c r="W54" s="148" t="str">
        <f t="shared" si="2"/>
        <v>✔</v>
      </c>
      <c r="Y54" s="115"/>
      <c r="Z54" s="193">
        <v>0</v>
      </c>
      <c r="AA54" s="193">
        <v>10</v>
      </c>
      <c r="AB54" s="193">
        <v>0</v>
      </c>
      <c r="AC54" s="193">
        <v>80</v>
      </c>
      <c r="AD54" s="141"/>
    </row>
    <row r="55" spans="1:30" ht="20.100000000000001" customHeight="1" thickBot="1">
      <c r="A55" s="165"/>
      <c r="B55" s="166"/>
      <c r="C55" s="166" t="s">
        <v>254</v>
      </c>
      <c r="D55" s="166"/>
      <c r="E55" s="166"/>
      <c r="F55" s="167"/>
      <c r="G55" s="168"/>
      <c r="H55" s="181"/>
      <c r="I55" s="286">
        <v>0.54</v>
      </c>
      <c r="J55" s="167" t="s">
        <v>232</v>
      </c>
      <c r="K55" s="167"/>
      <c r="L55" s="167"/>
      <c r="M55" s="167"/>
      <c r="N55" s="167"/>
      <c r="O55" s="167"/>
      <c r="P55" s="167"/>
      <c r="Q55" s="167"/>
      <c r="R55" s="286">
        <v>43</v>
      </c>
      <c r="S55" s="167" t="s">
        <v>232</v>
      </c>
      <c r="T55" s="167"/>
      <c r="U55" s="180"/>
      <c r="V55" s="42">
        <f t="shared" si="0"/>
        <v>55</v>
      </c>
      <c r="W55" s="148" t="str">
        <f t="shared" si="2"/>
        <v>✔</v>
      </c>
      <c r="Y55" s="115"/>
      <c r="Z55" s="193">
        <v>0</v>
      </c>
      <c r="AA55" s="193">
        <v>20</v>
      </c>
      <c r="AB55" s="193">
        <v>0</v>
      </c>
      <c r="AC55" s="193">
        <v>120</v>
      </c>
      <c r="AD55" s="141"/>
    </row>
    <row r="56" spans="1:30" ht="20.100000000000001" customHeight="1" thickBot="1">
      <c r="A56" s="165"/>
      <c r="B56" s="166"/>
      <c r="C56" s="166" t="s">
        <v>255</v>
      </c>
      <c r="D56" s="166"/>
      <c r="E56" s="166"/>
      <c r="F56" s="167"/>
      <c r="G56" s="168"/>
      <c r="H56" s="181"/>
      <c r="I56" s="286">
        <v>0</v>
      </c>
      <c r="J56" s="167" t="s">
        <v>232</v>
      </c>
      <c r="K56" s="167"/>
      <c r="L56" s="167"/>
      <c r="M56" s="167"/>
      <c r="N56" s="167"/>
      <c r="O56" s="167"/>
      <c r="P56" s="167"/>
      <c r="Q56" s="167"/>
      <c r="R56" s="286">
        <v>0</v>
      </c>
      <c r="S56" s="167" t="s">
        <v>232</v>
      </c>
      <c r="T56" s="167"/>
      <c r="U56" s="180"/>
      <c r="V56" s="42">
        <f t="shared" si="0"/>
        <v>56</v>
      </c>
      <c r="W56" s="148" t="str">
        <f t="shared" si="2"/>
        <v>✔</v>
      </c>
      <c r="Y56" s="115"/>
      <c r="Z56" s="193">
        <v>0</v>
      </c>
      <c r="AA56" s="193">
        <v>10</v>
      </c>
      <c r="AB56" s="193">
        <v>0</v>
      </c>
      <c r="AC56" s="193">
        <v>10</v>
      </c>
      <c r="AD56" s="141"/>
    </row>
    <row r="57" spans="1:30" ht="20.100000000000001" customHeight="1" thickBot="1">
      <c r="A57" s="165"/>
      <c r="B57" s="166"/>
      <c r="C57" s="166" t="s">
        <v>256</v>
      </c>
      <c r="D57" s="166"/>
      <c r="E57" s="166"/>
      <c r="F57" s="167"/>
      <c r="G57" s="168"/>
      <c r="H57" s="181"/>
      <c r="I57" s="286">
        <v>0</v>
      </c>
      <c r="J57" s="167" t="s">
        <v>232</v>
      </c>
      <c r="K57" s="167"/>
      <c r="L57" s="167"/>
      <c r="M57" s="167"/>
      <c r="N57" s="167"/>
      <c r="O57" s="167"/>
      <c r="P57" s="167"/>
      <c r="Q57" s="167"/>
      <c r="R57" s="286">
        <v>38</v>
      </c>
      <c r="S57" s="167" t="s">
        <v>232</v>
      </c>
      <c r="T57" s="167"/>
      <c r="U57" s="180"/>
      <c r="V57" s="42">
        <f t="shared" si="0"/>
        <v>57</v>
      </c>
      <c r="W57" s="148" t="str">
        <f t="shared" si="2"/>
        <v>✔</v>
      </c>
      <c r="Y57" s="115"/>
      <c r="Z57" s="193">
        <v>0</v>
      </c>
      <c r="AA57" s="193">
        <v>10</v>
      </c>
      <c r="AB57" s="193">
        <v>0</v>
      </c>
      <c r="AC57" s="193">
        <v>50</v>
      </c>
      <c r="AD57" s="141"/>
    </row>
    <row r="58" spans="1:30" ht="20.100000000000001" customHeight="1" thickBot="1">
      <c r="A58" s="165"/>
      <c r="B58" s="166"/>
      <c r="C58" s="166" t="s">
        <v>257</v>
      </c>
      <c r="D58" s="166"/>
      <c r="E58" s="166"/>
      <c r="F58" s="167"/>
      <c r="G58" s="168"/>
      <c r="H58" s="181"/>
      <c r="I58" s="286">
        <v>0</v>
      </c>
      <c r="J58" s="167" t="s">
        <v>232</v>
      </c>
      <c r="K58" s="167"/>
      <c r="L58" s="167"/>
      <c r="M58" s="167"/>
      <c r="N58" s="167"/>
      <c r="O58" s="167"/>
      <c r="P58" s="167"/>
      <c r="Q58" s="167"/>
      <c r="R58" s="286">
        <v>5</v>
      </c>
      <c r="S58" s="167" t="s">
        <v>232</v>
      </c>
      <c r="T58" s="167"/>
      <c r="U58" s="180"/>
      <c r="V58" s="42">
        <f t="shared" si="0"/>
        <v>58</v>
      </c>
      <c r="W58" s="148" t="str">
        <f t="shared" si="2"/>
        <v>✔</v>
      </c>
      <c r="Y58" s="115"/>
      <c r="Z58" s="193">
        <v>0</v>
      </c>
      <c r="AA58" s="193">
        <v>10</v>
      </c>
      <c r="AB58" s="193">
        <v>0</v>
      </c>
      <c r="AC58" s="193">
        <v>30</v>
      </c>
      <c r="AD58" s="141"/>
    </row>
    <row r="59" spans="1:30" ht="18" thickBot="1">
      <c r="A59" s="165"/>
      <c r="B59" s="166"/>
      <c r="C59" s="166" t="s">
        <v>258</v>
      </c>
      <c r="D59" s="166"/>
      <c r="E59" s="166"/>
      <c r="F59" s="167"/>
      <c r="G59" s="168"/>
      <c r="H59" s="181"/>
      <c r="I59" s="286">
        <v>0</v>
      </c>
      <c r="J59" s="167" t="s">
        <v>232</v>
      </c>
      <c r="K59" s="167"/>
      <c r="L59" s="167"/>
      <c r="M59" s="167"/>
      <c r="N59" s="167"/>
      <c r="O59" s="167"/>
      <c r="P59" s="167"/>
      <c r="Q59" s="167"/>
      <c r="R59" s="286">
        <v>0</v>
      </c>
      <c r="S59" s="167" t="s">
        <v>232</v>
      </c>
      <c r="T59" s="167"/>
      <c r="U59" s="180"/>
      <c r="V59" s="42">
        <f t="shared" si="0"/>
        <v>59</v>
      </c>
      <c r="W59" s="148" t="str">
        <f t="shared" si="2"/>
        <v>✔</v>
      </c>
      <c r="Y59" s="115"/>
      <c r="Z59" s="193">
        <v>0</v>
      </c>
      <c r="AA59" s="193">
        <v>10</v>
      </c>
      <c r="AB59" s="193">
        <v>0</v>
      </c>
      <c r="AC59" s="193">
        <v>10</v>
      </c>
      <c r="AD59" s="141"/>
    </row>
    <row r="60" spans="1:30" ht="20.100000000000001" customHeight="1" thickBot="1">
      <c r="A60" s="165"/>
      <c r="B60" s="166"/>
      <c r="C60" s="166" t="s">
        <v>259</v>
      </c>
      <c r="D60" s="166"/>
      <c r="E60" s="166"/>
      <c r="F60" s="167"/>
      <c r="G60" s="168"/>
      <c r="H60" s="196"/>
      <c r="I60" s="286">
        <v>0</v>
      </c>
      <c r="J60" s="167" t="s">
        <v>232</v>
      </c>
      <c r="K60" s="167"/>
      <c r="L60" s="167"/>
      <c r="M60" s="167"/>
      <c r="N60" s="167"/>
      <c r="O60" s="167"/>
      <c r="P60" s="167"/>
      <c r="Q60" s="167"/>
      <c r="R60" s="286">
        <v>6</v>
      </c>
      <c r="S60" s="167" t="s">
        <v>232</v>
      </c>
      <c r="T60" s="167"/>
      <c r="U60" s="180"/>
      <c r="V60" s="42">
        <f t="shared" si="0"/>
        <v>60</v>
      </c>
      <c r="W60" s="148" t="str">
        <f t="shared" si="2"/>
        <v>✔</v>
      </c>
      <c r="Y60" s="115"/>
      <c r="Z60" s="193">
        <v>0</v>
      </c>
      <c r="AA60" s="193">
        <v>10</v>
      </c>
      <c r="AB60" s="193">
        <v>0</v>
      </c>
      <c r="AC60" s="193">
        <v>20</v>
      </c>
      <c r="AD60" s="141"/>
    </row>
    <row r="61" spans="1:30" ht="20.100000000000001" customHeight="1" thickBot="1">
      <c r="A61" s="165"/>
      <c r="B61" s="166"/>
      <c r="C61" s="166" t="s">
        <v>260</v>
      </c>
      <c r="D61" s="166"/>
      <c r="E61" s="166"/>
      <c r="F61" s="167"/>
      <c r="G61" s="168"/>
      <c r="H61" s="181"/>
      <c r="I61" s="286">
        <v>0</v>
      </c>
      <c r="J61" s="167" t="s">
        <v>232</v>
      </c>
      <c r="K61" s="167"/>
      <c r="L61" s="167"/>
      <c r="M61" s="167"/>
      <c r="N61" s="167"/>
      <c r="O61" s="167"/>
      <c r="P61" s="167"/>
      <c r="Q61" s="167"/>
      <c r="R61" s="286">
        <v>0</v>
      </c>
      <c r="S61" s="167" t="s">
        <v>232</v>
      </c>
      <c r="T61" s="167"/>
      <c r="U61" s="180"/>
      <c r="V61" s="42">
        <f t="shared" si="0"/>
        <v>61</v>
      </c>
      <c r="W61" s="148" t="str">
        <f t="shared" si="2"/>
        <v>✔</v>
      </c>
      <c r="Y61" s="115"/>
      <c r="Z61" s="193">
        <v>0</v>
      </c>
      <c r="AA61" s="193">
        <v>10</v>
      </c>
      <c r="AB61" s="193">
        <v>0</v>
      </c>
      <c r="AC61" s="193">
        <v>10</v>
      </c>
      <c r="AD61" s="141"/>
    </row>
    <row r="62" spans="1:30" ht="20.100000000000001" customHeight="1" thickBot="1">
      <c r="A62" s="165"/>
      <c r="B62" s="166"/>
      <c r="C62" s="166" t="s">
        <v>261</v>
      </c>
      <c r="D62" s="166"/>
      <c r="E62" s="166"/>
      <c r="F62" s="167"/>
      <c r="G62" s="168"/>
      <c r="H62" s="181"/>
      <c r="I62" s="286">
        <v>0</v>
      </c>
      <c r="J62" s="167" t="s">
        <v>232</v>
      </c>
      <c r="K62" s="167"/>
      <c r="L62" s="167"/>
      <c r="M62" s="167"/>
      <c r="N62" s="167"/>
      <c r="O62" s="167"/>
      <c r="P62" s="167"/>
      <c r="Q62" s="167"/>
      <c r="R62" s="286">
        <v>1</v>
      </c>
      <c r="S62" s="167" t="s">
        <v>232</v>
      </c>
      <c r="T62" s="167"/>
      <c r="U62" s="180"/>
      <c r="V62" s="42">
        <f t="shared" si="0"/>
        <v>62</v>
      </c>
      <c r="W62" s="148" t="str">
        <f t="shared" si="2"/>
        <v>✔</v>
      </c>
      <c r="Y62" s="115"/>
      <c r="Z62" s="193">
        <v>0</v>
      </c>
      <c r="AA62" s="193">
        <v>10</v>
      </c>
      <c r="AB62" s="193">
        <v>0</v>
      </c>
      <c r="AC62" s="193">
        <v>10</v>
      </c>
      <c r="AD62" s="141"/>
    </row>
    <row r="63" spans="1:30" ht="20.100000000000001" customHeight="1" thickBot="1">
      <c r="A63" s="165"/>
      <c r="B63" s="166"/>
      <c r="C63" s="166" t="s">
        <v>262</v>
      </c>
      <c r="D63" s="166"/>
      <c r="E63" s="166"/>
      <c r="F63" s="167"/>
      <c r="G63" s="168"/>
      <c r="H63" s="181"/>
      <c r="I63" s="286">
        <v>0</v>
      </c>
      <c r="J63" s="167" t="s">
        <v>232</v>
      </c>
      <c r="K63" s="167"/>
      <c r="L63" s="167"/>
      <c r="M63" s="167"/>
      <c r="N63" s="167"/>
      <c r="O63" s="167"/>
      <c r="P63" s="167"/>
      <c r="Q63" s="167"/>
      <c r="R63" s="286">
        <v>5</v>
      </c>
      <c r="S63" s="167" t="s">
        <v>232</v>
      </c>
      <c r="T63" s="167"/>
      <c r="U63" s="180"/>
      <c r="V63" s="42">
        <f t="shared" si="0"/>
        <v>63</v>
      </c>
      <c r="W63" s="148" t="str">
        <f t="shared" si="2"/>
        <v>✔</v>
      </c>
      <c r="Y63" s="115"/>
      <c r="Z63" s="193">
        <v>0</v>
      </c>
      <c r="AA63" s="193">
        <v>10</v>
      </c>
      <c r="AB63" s="193">
        <v>0</v>
      </c>
      <c r="AC63" s="193">
        <v>30</v>
      </c>
      <c r="AD63" s="141"/>
    </row>
    <row r="64" spans="1:30" ht="20.100000000000001" customHeight="1" thickBot="1">
      <c r="A64" s="165"/>
      <c r="B64" s="166"/>
      <c r="C64" s="166" t="s">
        <v>263</v>
      </c>
      <c r="D64" s="166"/>
      <c r="E64" s="166"/>
      <c r="F64" s="167"/>
      <c r="G64" s="168"/>
      <c r="H64" s="181"/>
      <c r="I64" s="286">
        <v>1.1100000000000001</v>
      </c>
      <c r="J64" s="167" t="s">
        <v>232</v>
      </c>
      <c r="K64" s="167"/>
      <c r="L64" s="167"/>
      <c r="M64" s="167"/>
      <c r="N64" s="167"/>
      <c r="O64" s="167"/>
      <c r="P64" s="167"/>
      <c r="Q64" s="167"/>
      <c r="R64" s="286">
        <v>5</v>
      </c>
      <c r="S64" s="167" t="s">
        <v>232</v>
      </c>
      <c r="T64" s="167"/>
      <c r="U64" s="180"/>
      <c r="V64" s="42">
        <f t="shared" si="0"/>
        <v>64</v>
      </c>
      <c r="W64" s="148" t="str">
        <f t="shared" ref="W64" si="3">IF(OR(I64="",R64=""),"未入力あり","✔")</f>
        <v>✔</v>
      </c>
      <c r="Y64" s="115"/>
      <c r="Z64" s="193">
        <v>0</v>
      </c>
      <c r="AA64" s="190">
        <v>10</v>
      </c>
      <c r="AB64" s="193">
        <v>0</v>
      </c>
      <c r="AC64" s="190">
        <v>30</v>
      </c>
      <c r="AD64" s="141"/>
    </row>
    <row r="65" spans="1:30" ht="20.100000000000001" customHeight="1">
      <c r="A65" s="165"/>
      <c r="B65" s="166"/>
      <c r="C65" s="166"/>
      <c r="D65" s="166"/>
      <c r="E65" s="166"/>
      <c r="F65" s="167"/>
      <c r="G65" s="160"/>
      <c r="H65" s="181"/>
      <c r="I65" s="197"/>
      <c r="J65" s="5"/>
      <c r="K65" s="5"/>
      <c r="L65" s="5"/>
      <c r="M65" s="5"/>
      <c r="N65" s="5"/>
      <c r="O65" s="5"/>
      <c r="P65" s="5"/>
      <c r="Q65" s="5"/>
      <c r="S65" s="5"/>
      <c r="T65" s="167"/>
      <c r="U65" s="180"/>
      <c r="V65" s="42">
        <f t="shared" si="0"/>
        <v>65</v>
      </c>
      <c r="Y65" s="115"/>
      <c r="Z65" s="141"/>
      <c r="AA65" s="141"/>
      <c r="AB65" s="141"/>
      <c r="AC65" s="141"/>
      <c r="AD65" s="141"/>
    </row>
    <row r="66" spans="1:30" ht="17.25">
      <c r="A66" s="165"/>
      <c r="B66" s="166" t="s">
        <v>264</v>
      </c>
      <c r="C66" s="198"/>
      <c r="D66" s="199"/>
      <c r="E66" s="199"/>
      <c r="F66" s="199"/>
      <c r="G66" s="199"/>
      <c r="H66" s="199"/>
      <c r="I66" s="186" t="s">
        <v>265</v>
      </c>
      <c r="J66" s="166"/>
      <c r="K66" s="166"/>
      <c r="L66" s="166"/>
      <c r="M66" s="166"/>
      <c r="N66" s="166"/>
      <c r="O66" s="166"/>
      <c r="P66" s="166"/>
      <c r="Q66" s="166"/>
      <c r="R66" s="186" t="s">
        <v>266</v>
      </c>
      <c r="S66" s="5"/>
      <c r="T66" s="167"/>
      <c r="U66" s="180"/>
      <c r="V66" s="42">
        <f t="shared" si="0"/>
        <v>66</v>
      </c>
      <c r="Y66" s="115"/>
      <c r="Z66" s="141"/>
      <c r="AA66" s="141"/>
      <c r="AB66" s="141"/>
      <c r="AC66" s="141"/>
      <c r="AD66" s="141"/>
    </row>
    <row r="67" spans="1:30" ht="18" thickBot="1">
      <c r="A67" s="165"/>
      <c r="B67" s="166" t="s">
        <v>267</v>
      </c>
      <c r="C67" s="200"/>
      <c r="D67" s="201"/>
      <c r="E67" s="201"/>
      <c r="F67" s="201"/>
      <c r="G67" s="201"/>
      <c r="H67" s="202"/>
      <c r="I67" s="186" t="s">
        <v>268</v>
      </c>
      <c r="J67" s="5"/>
      <c r="K67" s="5"/>
      <c r="L67" s="5"/>
      <c r="M67" s="5"/>
      <c r="N67" s="5"/>
      <c r="O67" s="5"/>
      <c r="P67" s="5"/>
      <c r="Q67" s="5"/>
      <c r="R67" s="186"/>
      <c r="S67" s="5"/>
      <c r="T67" s="167"/>
      <c r="U67" s="180"/>
      <c r="V67" s="42">
        <f t="shared" si="0"/>
        <v>67</v>
      </c>
      <c r="Y67" s="115"/>
      <c r="Z67" s="141"/>
      <c r="AA67" s="141"/>
      <c r="AB67" s="141"/>
      <c r="AC67" s="141"/>
      <c r="AD67" s="141"/>
    </row>
    <row r="68" spans="1:30" ht="21" customHeight="1" thickBot="1">
      <c r="A68" s="165"/>
      <c r="B68" s="166"/>
      <c r="C68" s="203" t="s">
        <v>269</v>
      </c>
      <c r="D68" s="203"/>
      <c r="E68" s="203"/>
      <c r="F68" s="203"/>
      <c r="G68" s="204"/>
      <c r="H68" s="203"/>
      <c r="I68" s="286">
        <v>0</v>
      </c>
      <c r="J68" s="167" t="s">
        <v>232</v>
      </c>
      <c r="K68" s="167"/>
      <c r="L68" s="167"/>
      <c r="M68" s="167"/>
      <c r="N68" s="167"/>
      <c r="O68" s="167"/>
      <c r="P68" s="167"/>
      <c r="Q68" s="167"/>
      <c r="R68" s="286">
        <v>8</v>
      </c>
      <c r="S68" s="167" t="s">
        <v>270</v>
      </c>
      <c r="T68" s="167"/>
      <c r="U68" s="180"/>
      <c r="V68" s="42">
        <f t="shared" si="0"/>
        <v>68</v>
      </c>
      <c r="W68" s="148" t="str">
        <f t="shared" ref="W68:W99" si="4">IF(OR(I68="",R68=""),"未入力あり","✔")</f>
        <v>✔</v>
      </c>
      <c r="Y68" s="115"/>
      <c r="Z68" s="193">
        <v>0</v>
      </c>
      <c r="AA68" s="193">
        <v>30</v>
      </c>
      <c r="AB68" s="193">
        <v>0</v>
      </c>
      <c r="AC68" s="193">
        <v>30</v>
      </c>
      <c r="AD68" s="141"/>
    </row>
    <row r="69" spans="1:30" ht="21" customHeight="1" thickBot="1">
      <c r="A69" s="165"/>
      <c r="B69" s="166"/>
      <c r="C69" s="203" t="s">
        <v>271</v>
      </c>
      <c r="D69" s="203"/>
      <c r="E69" s="203"/>
      <c r="F69" s="203"/>
      <c r="G69" s="204"/>
      <c r="H69" s="203"/>
      <c r="I69" s="286">
        <v>0</v>
      </c>
      <c r="J69" s="167" t="s">
        <v>232</v>
      </c>
      <c r="K69" s="167"/>
      <c r="L69" s="167"/>
      <c r="M69" s="167"/>
      <c r="N69" s="167"/>
      <c r="O69" s="167"/>
      <c r="P69" s="167"/>
      <c r="Q69" s="167"/>
      <c r="R69" s="286">
        <v>3</v>
      </c>
      <c r="S69" s="167" t="s">
        <v>270</v>
      </c>
      <c r="T69" s="167"/>
      <c r="U69" s="180"/>
      <c r="V69" s="42">
        <f t="shared" si="0"/>
        <v>69</v>
      </c>
      <c r="W69" s="148" t="str">
        <f t="shared" si="4"/>
        <v>✔</v>
      </c>
      <c r="Y69" s="115"/>
      <c r="Z69" s="193">
        <v>0</v>
      </c>
      <c r="AA69" s="193">
        <v>30</v>
      </c>
      <c r="AB69" s="193">
        <v>0</v>
      </c>
      <c r="AC69" s="205">
        <v>30</v>
      </c>
      <c r="AD69" s="141"/>
    </row>
    <row r="70" spans="1:30" ht="21" customHeight="1" thickBot="1">
      <c r="A70" s="165"/>
      <c r="B70" s="166"/>
      <c r="C70" s="203" t="s">
        <v>272</v>
      </c>
      <c r="D70" s="203"/>
      <c r="E70" s="203"/>
      <c r="F70" s="203"/>
      <c r="G70" s="204"/>
      <c r="H70" s="203"/>
      <c r="I70" s="286">
        <v>0</v>
      </c>
      <c r="J70" s="167" t="s">
        <v>232</v>
      </c>
      <c r="K70" s="167"/>
      <c r="L70" s="167"/>
      <c r="M70" s="167"/>
      <c r="N70" s="167"/>
      <c r="O70" s="167"/>
      <c r="P70" s="167"/>
      <c r="Q70" s="167"/>
      <c r="R70" s="286">
        <v>2</v>
      </c>
      <c r="S70" s="167" t="s">
        <v>270</v>
      </c>
      <c r="T70" s="167"/>
      <c r="U70" s="180"/>
      <c r="V70" s="42">
        <f t="shared" si="0"/>
        <v>70</v>
      </c>
      <c r="W70" s="148" t="str">
        <f t="shared" si="4"/>
        <v>✔</v>
      </c>
      <c r="Y70" s="115"/>
      <c r="Z70" s="193">
        <v>0</v>
      </c>
      <c r="AA70" s="193">
        <v>30</v>
      </c>
      <c r="AB70" s="193">
        <v>0</v>
      </c>
      <c r="AC70" s="193">
        <v>30</v>
      </c>
      <c r="AD70" s="141"/>
    </row>
    <row r="71" spans="1:30" ht="21" customHeight="1" thickBot="1">
      <c r="A71" s="165"/>
      <c r="B71" s="166"/>
      <c r="C71" s="203" t="s">
        <v>273</v>
      </c>
      <c r="D71" s="203"/>
      <c r="E71" s="203"/>
      <c r="F71" s="203"/>
      <c r="G71" s="204"/>
      <c r="H71" s="203"/>
      <c r="I71" s="286">
        <v>0</v>
      </c>
      <c r="J71" s="167" t="s">
        <v>232</v>
      </c>
      <c r="K71" s="167"/>
      <c r="L71" s="167"/>
      <c r="M71" s="167"/>
      <c r="N71" s="167"/>
      <c r="O71" s="167"/>
      <c r="P71" s="167"/>
      <c r="Q71" s="167"/>
      <c r="R71" s="286">
        <v>0</v>
      </c>
      <c r="S71" s="167" t="s">
        <v>270</v>
      </c>
      <c r="T71" s="167"/>
      <c r="U71" s="180"/>
      <c r="V71" s="42">
        <f t="shared" si="0"/>
        <v>71</v>
      </c>
      <c r="W71" s="148" t="str">
        <f t="shared" ref="W71" si="5">IF(OR(I71="",R71=""),"未入力あり","✔")</f>
        <v>✔</v>
      </c>
      <c r="Y71" s="115"/>
      <c r="Z71" s="193">
        <v>0</v>
      </c>
      <c r="AA71" s="193">
        <v>30</v>
      </c>
      <c r="AB71" s="193">
        <v>0</v>
      </c>
      <c r="AC71" s="193">
        <v>30</v>
      </c>
      <c r="AD71" s="141"/>
    </row>
    <row r="72" spans="1:30" ht="21" customHeight="1" thickBot="1">
      <c r="A72" s="165"/>
      <c r="B72" s="166"/>
      <c r="C72" s="203" t="s">
        <v>274</v>
      </c>
      <c r="D72" s="203"/>
      <c r="E72" s="203"/>
      <c r="F72" s="203"/>
      <c r="G72" s="204"/>
      <c r="H72" s="203"/>
      <c r="I72" s="286">
        <v>0</v>
      </c>
      <c r="J72" s="167" t="s">
        <v>232</v>
      </c>
      <c r="K72" s="167"/>
      <c r="L72" s="167"/>
      <c r="M72" s="167"/>
      <c r="N72" s="167"/>
      <c r="O72" s="167"/>
      <c r="P72" s="167"/>
      <c r="Q72" s="167"/>
      <c r="R72" s="286">
        <v>13</v>
      </c>
      <c r="S72" s="167" t="s">
        <v>270</v>
      </c>
      <c r="T72" s="167"/>
      <c r="U72" s="180"/>
      <c r="V72" s="42">
        <f t="shared" si="0"/>
        <v>72</v>
      </c>
      <c r="W72" s="148" t="str">
        <f t="shared" si="4"/>
        <v>✔</v>
      </c>
      <c r="Y72" s="115"/>
      <c r="Z72" s="193">
        <v>0</v>
      </c>
      <c r="AA72" s="193">
        <v>30</v>
      </c>
      <c r="AB72" s="193">
        <v>0</v>
      </c>
      <c r="AC72" s="205">
        <v>60</v>
      </c>
      <c r="AD72" s="141"/>
    </row>
    <row r="73" spans="1:30" ht="21" customHeight="1" thickBot="1">
      <c r="A73" s="165"/>
      <c r="B73" s="166"/>
      <c r="C73" s="206" t="s">
        <v>275</v>
      </c>
      <c r="D73" s="206"/>
      <c r="E73" s="206"/>
      <c r="F73" s="207"/>
      <c r="G73" s="208"/>
      <c r="H73" s="209"/>
      <c r="I73" s="286">
        <v>0</v>
      </c>
      <c r="J73" s="167" t="s">
        <v>232</v>
      </c>
      <c r="K73" s="167"/>
      <c r="L73" s="167"/>
      <c r="M73" s="167"/>
      <c r="N73" s="167"/>
      <c r="O73" s="167"/>
      <c r="P73" s="167"/>
      <c r="Q73" s="167"/>
      <c r="R73" s="286">
        <v>2</v>
      </c>
      <c r="S73" s="167" t="s">
        <v>232</v>
      </c>
      <c r="T73" s="167"/>
      <c r="U73" s="180"/>
      <c r="V73" s="42">
        <f t="shared" si="0"/>
        <v>73</v>
      </c>
      <c r="W73" s="148" t="str">
        <f t="shared" si="4"/>
        <v>✔</v>
      </c>
      <c r="Y73" s="115"/>
      <c r="Z73" s="193">
        <v>0</v>
      </c>
      <c r="AA73" s="193">
        <v>30</v>
      </c>
      <c r="AB73" s="193">
        <v>0</v>
      </c>
      <c r="AC73" s="193">
        <v>30</v>
      </c>
      <c r="AD73" s="141"/>
    </row>
    <row r="74" spans="1:30" ht="21" customHeight="1" thickBot="1">
      <c r="A74" s="165"/>
      <c r="B74" s="166"/>
      <c r="C74" s="206" t="s">
        <v>276</v>
      </c>
      <c r="D74" s="203"/>
      <c r="E74" s="203"/>
      <c r="F74" s="203"/>
      <c r="G74" s="204"/>
      <c r="H74" s="203"/>
      <c r="I74" s="286">
        <v>0</v>
      </c>
      <c r="J74" s="167" t="s">
        <v>232</v>
      </c>
      <c r="K74" s="167"/>
      <c r="L74" s="167"/>
      <c r="M74" s="167"/>
      <c r="N74" s="167"/>
      <c r="O74" s="167"/>
      <c r="P74" s="167"/>
      <c r="Q74" s="167"/>
      <c r="R74" s="286">
        <v>1</v>
      </c>
      <c r="S74" s="167" t="s">
        <v>270</v>
      </c>
      <c r="T74" s="167"/>
      <c r="U74" s="180"/>
      <c r="V74" s="42">
        <f t="shared" si="0"/>
        <v>74</v>
      </c>
      <c r="W74" s="148" t="str">
        <f t="shared" si="4"/>
        <v>✔</v>
      </c>
      <c r="Y74" s="115"/>
      <c r="Z74" s="193">
        <v>0</v>
      </c>
      <c r="AA74" s="193">
        <v>30</v>
      </c>
      <c r="AB74" s="193">
        <v>0</v>
      </c>
      <c r="AC74" s="193">
        <v>30</v>
      </c>
      <c r="AD74" s="141"/>
    </row>
    <row r="75" spans="1:30" ht="21" customHeight="1" thickBot="1">
      <c r="A75" s="165"/>
      <c r="B75" s="166"/>
      <c r="C75" s="203" t="s">
        <v>277</v>
      </c>
      <c r="D75" s="203"/>
      <c r="E75" s="203"/>
      <c r="F75" s="203"/>
      <c r="G75" s="204"/>
      <c r="H75" s="203"/>
      <c r="I75" s="286">
        <v>0</v>
      </c>
      <c r="J75" s="167" t="s">
        <v>232</v>
      </c>
      <c r="K75" s="167"/>
      <c r="L75" s="167"/>
      <c r="M75" s="167"/>
      <c r="N75" s="167"/>
      <c r="O75" s="167"/>
      <c r="P75" s="167"/>
      <c r="Q75" s="167"/>
      <c r="R75" s="286">
        <v>0</v>
      </c>
      <c r="S75" s="167" t="s">
        <v>270</v>
      </c>
      <c r="T75" s="167"/>
      <c r="U75" s="180"/>
      <c r="V75" s="42">
        <f t="shared" si="0"/>
        <v>75</v>
      </c>
      <c r="W75" s="148" t="str">
        <f t="shared" si="4"/>
        <v>✔</v>
      </c>
      <c r="Y75" s="115"/>
      <c r="Z75" s="193">
        <v>0</v>
      </c>
      <c r="AA75" s="193">
        <v>30</v>
      </c>
      <c r="AB75" s="193">
        <v>0</v>
      </c>
      <c r="AC75" s="193">
        <v>30</v>
      </c>
      <c r="AD75" s="141"/>
    </row>
    <row r="76" spans="1:30" ht="21" customHeight="1" thickBot="1">
      <c r="A76" s="165"/>
      <c r="B76" s="166"/>
      <c r="C76" s="203" t="s">
        <v>278</v>
      </c>
      <c r="D76" s="203"/>
      <c r="E76" s="203"/>
      <c r="F76" s="203"/>
      <c r="G76" s="204"/>
      <c r="H76" s="203"/>
      <c r="I76" s="286">
        <v>0</v>
      </c>
      <c r="J76" s="167" t="s">
        <v>232</v>
      </c>
      <c r="K76" s="167"/>
      <c r="L76" s="167"/>
      <c r="M76" s="167"/>
      <c r="N76" s="167"/>
      <c r="O76" s="167"/>
      <c r="P76" s="167"/>
      <c r="Q76" s="167"/>
      <c r="R76" s="286">
        <v>0</v>
      </c>
      <c r="S76" s="167" t="s">
        <v>270</v>
      </c>
      <c r="T76" s="167"/>
      <c r="U76" s="180"/>
      <c r="V76" s="42">
        <f t="shared" si="0"/>
        <v>76</v>
      </c>
      <c r="W76" s="148" t="str">
        <f t="shared" si="4"/>
        <v>✔</v>
      </c>
      <c r="Y76" s="115"/>
      <c r="Z76" s="193">
        <v>0</v>
      </c>
      <c r="AA76" s="193">
        <v>30</v>
      </c>
      <c r="AB76" s="193">
        <v>0</v>
      </c>
      <c r="AC76" s="193">
        <v>30</v>
      </c>
      <c r="AD76" s="141"/>
    </row>
    <row r="77" spans="1:30" ht="21" customHeight="1" thickBot="1">
      <c r="A77" s="165"/>
      <c r="B77" s="166"/>
      <c r="C77" s="203" t="s">
        <v>279</v>
      </c>
      <c r="D77" s="203"/>
      <c r="E77" s="203"/>
      <c r="F77" s="203"/>
      <c r="G77" s="204"/>
      <c r="H77" s="203"/>
      <c r="I77" s="286">
        <v>0</v>
      </c>
      <c r="J77" s="167" t="s">
        <v>232</v>
      </c>
      <c r="K77" s="167"/>
      <c r="L77" s="203"/>
      <c r="M77" s="167"/>
      <c r="N77" s="167"/>
      <c r="O77" s="167"/>
      <c r="P77" s="167"/>
      <c r="Q77" s="167"/>
      <c r="R77" s="286">
        <v>1</v>
      </c>
      <c r="S77" s="167" t="s">
        <v>270</v>
      </c>
      <c r="T77" s="167"/>
      <c r="U77" s="180"/>
      <c r="V77" s="42">
        <f t="shared" si="0"/>
        <v>77</v>
      </c>
      <c r="W77" s="148" t="str">
        <f t="shared" si="4"/>
        <v>✔</v>
      </c>
      <c r="Y77" s="115"/>
      <c r="Z77" s="193">
        <v>0</v>
      </c>
      <c r="AA77" s="193">
        <v>30</v>
      </c>
      <c r="AB77" s="193">
        <v>0</v>
      </c>
      <c r="AC77" s="193">
        <v>30</v>
      </c>
      <c r="AD77" s="141"/>
    </row>
    <row r="78" spans="1:30" ht="21" customHeight="1" thickBot="1">
      <c r="A78" s="165"/>
      <c r="B78" s="166"/>
      <c r="C78" s="203" t="s">
        <v>280</v>
      </c>
      <c r="D78" s="203"/>
      <c r="E78" s="203"/>
      <c r="F78" s="203"/>
      <c r="G78" s="204"/>
      <c r="H78" s="203"/>
      <c r="I78" s="286">
        <v>0</v>
      </c>
      <c r="J78" s="167" t="s">
        <v>232</v>
      </c>
      <c r="K78" s="167"/>
      <c r="L78" s="167"/>
      <c r="M78" s="167"/>
      <c r="N78" s="167"/>
      <c r="O78" s="167"/>
      <c r="P78" s="167"/>
      <c r="Q78" s="167"/>
      <c r="R78" s="286">
        <v>0</v>
      </c>
      <c r="S78" s="167" t="s">
        <v>270</v>
      </c>
      <c r="T78" s="167"/>
      <c r="U78" s="180"/>
      <c r="V78" s="42">
        <f t="shared" si="0"/>
        <v>78</v>
      </c>
      <c r="W78" s="148" t="str">
        <f t="shared" si="4"/>
        <v>✔</v>
      </c>
      <c r="Y78" s="115"/>
      <c r="Z78" s="193">
        <v>0</v>
      </c>
      <c r="AA78" s="193">
        <v>30</v>
      </c>
      <c r="AB78" s="193">
        <v>0</v>
      </c>
      <c r="AC78" s="193">
        <v>30</v>
      </c>
      <c r="AD78" s="141"/>
    </row>
    <row r="79" spans="1:30" ht="21" customHeight="1" thickBot="1">
      <c r="A79" s="165"/>
      <c r="B79" s="166"/>
      <c r="C79" s="203" t="s">
        <v>281</v>
      </c>
      <c r="D79" s="203"/>
      <c r="E79" s="203"/>
      <c r="F79" s="203"/>
      <c r="G79" s="204"/>
      <c r="H79" s="203"/>
      <c r="I79" s="286">
        <v>0</v>
      </c>
      <c r="J79" s="167" t="s">
        <v>232</v>
      </c>
      <c r="K79" s="167"/>
      <c r="L79" s="167"/>
      <c r="M79" s="167"/>
      <c r="N79" s="167"/>
      <c r="O79" s="167"/>
      <c r="P79" s="167"/>
      <c r="Q79" s="167"/>
      <c r="R79" s="286">
        <v>4</v>
      </c>
      <c r="S79" s="167" t="s">
        <v>270</v>
      </c>
      <c r="T79" s="167"/>
      <c r="U79" s="180"/>
      <c r="V79" s="42">
        <f t="shared" ref="V79:V144" si="6">+ROW()</f>
        <v>79</v>
      </c>
      <c r="W79" s="148" t="str">
        <f t="shared" si="4"/>
        <v>✔</v>
      </c>
      <c r="Y79" s="115"/>
      <c r="Z79" s="193">
        <v>0</v>
      </c>
      <c r="AA79" s="193">
        <v>30</v>
      </c>
      <c r="AB79" s="193">
        <v>0</v>
      </c>
      <c r="AC79" s="193">
        <v>30</v>
      </c>
      <c r="AD79" s="141"/>
    </row>
    <row r="80" spans="1:30" ht="21" customHeight="1" thickBot="1">
      <c r="A80" s="165"/>
      <c r="B80" s="166"/>
      <c r="C80" s="203" t="s">
        <v>282</v>
      </c>
      <c r="D80" s="203"/>
      <c r="E80" s="203"/>
      <c r="F80" s="203"/>
      <c r="G80" s="204"/>
      <c r="H80" s="203"/>
      <c r="I80" s="286">
        <v>0</v>
      </c>
      <c r="J80" s="167" t="s">
        <v>232</v>
      </c>
      <c r="K80" s="167"/>
      <c r="L80" s="167"/>
      <c r="M80" s="167"/>
      <c r="N80" s="167"/>
      <c r="O80" s="167"/>
      <c r="P80" s="167"/>
      <c r="Q80" s="167"/>
      <c r="R80" s="286">
        <v>1</v>
      </c>
      <c r="S80" s="167" t="s">
        <v>270</v>
      </c>
      <c r="T80" s="167"/>
      <c r="U80" s="180"/>
      <c r="V80" s="42">
        <f t="shared" si="6"/>
        <v>80</v>
      </c>
      <c r="W80" s="148" t="str">
        <f t="shared" si="4"/>
        <v>✔</v>
      </c>
      <c r="Y80" s="115"/>
      <c r="Z80" s="193">
        <v>0</v>
      </c>
      <c r="AA80" s="193">
        <v>30</v>
      </c>
      <c r="AB80" s="193">
        <v>0</v>
      </c>
      <c r="AC80" s="193">
        <v>30</v>
      </c>
      <c r="AD80" s="141"/>
    </row>
    <row r="81" spans="1:30" ht="21" customHeight="1" thickBot="1">
      <c r="A81" s="165"/>
      <c r="B81" s="166"/>
      <c r="C81" s="203" t="s">
        <v>283</v>
      </c>
      <c r="D81" s="203"/>
      <c r="E81" s="203"/>
      <c r="F81" s="203"/>
      <c r="G81" s="204"/>
      <c r="H81" s="203"/>
      <c r="I81" s="286">
        <v>0</v>
      </c>
      <c r="J81" s="167" t="s">
        <v>232</v>
      </c>
      <c r="K81" s="167"/>
      <c r="L81" s="167"/>
      <c r="M81" s="167"/>
      <c r="N81" s="167"/>
      <c r="O81" s="167"/>
      <c r="P81" s="167"/>
      <c r="Q81" s="167"/>
      <c r="R81" s="286">
        <v>3</v>
      </c>
      <c r="S81" s="167" t="s">
        <v>270</v>
      </c>
      <c r="T81" s="167"/>
      <c r="U81" s="180"/>
      <c r="V81" s="42">
        <f t="shared" si="6"/>
        <v>81</v>
      </c>
      <c r="W81" s="148" t="str">
        <f t="shared" si="4"/>
        <v>✔</v>
      </c>
      <c r="Y81" s="115"/>
      <c r="Z81" s="193">
        <v>0</v>
      </c>
      <c r="AA81" s="193">
        <v>30</v>
      </c>
      <c r="AB81" s="193">
        <v>0</v>
      </c>
      <c r="AC81" s="193">
        <v>30</v>
      </c>
      <c r="AD81" s="141"/>
    </row>
    <row r="82" spans="1:30" ht="21" customHeight="1" thickBot="1">
      <c r="A82" s="165"/>
      <c r="B82" s="166"/>
      <c r="C82" s="203" t="s">
        <v>284</v>
      </c>
      <c r="D82" s="203"/>
      <c r="E82" s="203"/>
      <c r="F82" s="210"/>
      <c r="G82" s="204"/>
      <c r="H82" s="204"/>
      <c r="I82" s="286">
        <v>0</v>
      </c>
      <c r="J82" s="167" t="s">
        <v>232</v>
      </c>
      <c r="K82" s="167"/>
      <c r="L82" s="167"/>
      <c r="M82" s="167"/>
      <c r="N82" s="167"/>
      <c r="O82" s="167"/>
      <c r="P82" s="167"/>
      <c r="Q82" s="167"/>
      <c r="R82" s="286">
        <v>2</v>
      </c>
      <c r="S82" s="167" t="s">
        <v>270</v>
      </c>
      <c r="T82" s="167"/>
      <c r="U82" s="180"/>
      <c r="V82" s="42">
        <f t="shared" si="6"/>
        <v>82</v>
      </c>
      <c r="W82" s="148" t="str">
        <f t="shared" si="4"/>
        <v>✔</v>
      </c>
      <c r="Y82" s="115"/>
      <c r="Z82" s="193">
        <v>0</v>
      </c>
      <c r="AA82" s="193">
        <v>30</v>
      </c>
      <c r="AB82" s="193">
        <v>0</v>
      </c>
      <c r="AC82" s="193">
        <v>30</v>
      </c>
      <c r="AD82" s="141"/>
    </row>
    <row r="83" spans="1:30" ht="21" customHeight="1" thickBot="1">
      <c r="A83" s="165"/>
      <c r="B83" s="166"/>
      <c r="C83" s="203" t="s">
        <v>285</v>
      </c>
      <c r="D83" s="203"/>
      <c r="E83" s="203"/>
      <c r="F83" s="203"/>
      <c r="G83" s="204"/>
      <c r="H83" s="203"/>
      <c r="I83" s="286">
        <v>0</v>
      </c>
      <c r="J83" s="167" t="s">
        <v>232</v>
      </c>
      <c r="K83" s="167"/>
      <c r="L83" s="167"/>
      <c r="M83" s="167"/>
      <c r="N83" s="167"/>
      <c r="O83" s="167"/>
      <c r="P83" s="167"/>
      <c r="Q83" s="167"/>
      <c r="R83" s="286">
        <v>2</v>
      </c>
      <c r="S83" s="167" t="s">
        <v>270</v>
      </c>
      <c r="T83" s="167"/>
      <c r="U83" s="180"/>
      <c r="V83" s="42">
        <f t="shared" si="6"/>
        <v>83</v>
      </c>
      <c r="W83" s="148" t="str">
        <f t="shared" si="4"/>
        <v>✔</v>
      </c>
      <c r="Y83" s="115"/>
      <c r="Z83" s="193">
        <v>0</v>
      </c>
      <c r="AA83" s="193">
        <v>30</v>
      </c>
      <c r="AB83" s="193">
        <v>0</v>
      </c>
      <c r="AC83" s="193">
        <v>30</v>
      </c>
      <c r="AD83" s="141"/>
    </row>
    <row r="84" spans="1:30" ht="21" customHeight="1" thickBot="1">
      <c r="A84" s="165"/>
      <c r="B84" s="166"/>
      <c r="C84" s="203" t="s">
        <v>286</v>
      </c>
      <c r="D84" s="203"/>
      <c r="E84" s="203"/>
      <c r="F84" s="203"/>
      <c r="G84" s="204"/>
      <c r="H84" s="203"/>
      <c r="I84" s="286">
        <v>0</v>
      </c>
      <c r="J84" s="167" t="s">
        <v>232</v>
      </c>
      <c r="K84" s="167"/>
      <c r="L84" s="167"/>
      <c r="M84" s="167"/>
      <c r="N84" s="167"/>
      <c r="O84" s="167"/>
      <c r="P84" s="167"/>
      <c r="Q84" s="167"/>
      <c r="R84" s="286">
        <v>1</v>
      </c>
      <c r="S84" s="167" t="s">
        <v>270</v>
      </c>
      <c r="T84" s="167"/>
      <c r="U84" s="180"/>
      <c r="V84" s="42">
        <f t="shared" si="6"/>
        <v>84</v>
      </c>
      <c r="W84" s="148" t="str">
        <f t="shared" si="4"/>
        <v>✔</v>
      </c>
      <c r="Y84" s="115"/>
      <c r="Z84" s="193">
        <v>0</v>
      </c>
      <c r="AA84" s="193">
        <v>30</v>
      </c>
      <c r="AB84" s="193">
        <v>0</v>
      </c>
      <c r="AC84" s="193">
        <v>30</v>
      </c>
      <c r="AD84" s="141"/>
    </row>
    <row r="85" spans="1:30" ht="21" customHeight="1" thickBot="1">
      <c r="A85" s="165"/>
      <c r="B85" s="166"/>
      <c r="C85" s="203" t="s">
        <v>287</v>
      </c>
      <c r="D85" s="203"/>
      <c r="E85" s="203"/>
      <c r="F85" s="203"/>
      <c r="G85" s="204"/>
      <c r="H85" s="203"/>
      <c r="I85" s="286">
        <v>0</v>
      </c>
      <c r="J85" s="167" t="s">
        <v>232</v>
      </c>
      <c r="K85" s="167"/>
      <c r="L85" s="167"/>
      <c r="M85" s="167"/>
      <c r="N85" s="167"/>
      <c r="O85" s="167"/>
      <c r="P85" s="167"/>
      <c r="Q85" s="167"/>
      <c r="R85" s="286">
        <v>1</v>
      </c>
      <c r="S85" s="167" t="s">
        <v>270</v>
      </c>
      <c r="T85" s="167"/>
      <c r="U85" s="180"/>
      <c r="V85" s="42">
        <f t="shared" si="6"/>
        <v>85</v>
      </c>
      <c r="W85" s="148" t="str">
        <f t="shared" si="4"/>
        <v>✔</v>
      </c>
      <c r="Y85" s="115"/>
      <c r="Z85" s="193">
        <v>0</v>
      </c>
      <c r="AA85" s="193">
        <v>30</v>
      </c>
      <c r="AB85" s="193">
        <v>0</v>
      </c>
      <c r="AC85" s="193">
        <v>30</v>
      </c>
      <c r="AD85" s="141"/>
    </row>
    <row r="86" spans="1:30" ht="21" customHeight="1" thickBot="1">
      <c r="A86" s="165"/>
      <c r="B86" s="166"/>
      <c r="C86" s="203" t="s">
        <v>288</v>
      </c>
      <c r="D86" s="203"/>
      <c r="E86" s="203"/>
      <c r="F86" s="203"/>
      <c r="G86" s="204"/>
      <c r="H86" s="203"/>
      <c r="I86" s="286">
        <v>0</v>
      </c>
      <c r="J86" s="167" t="s">
        <v>232</v>
      </c>
      <c r="K86" s="167"/>
      <c r="L86" s="167"/>
      <c r="M86" s="167"/>
      <c r="N86" s="167"/>
      <c r="O86" s="167"/>
      <c r="P86" s="167"/>
      <c r="Q86" s="167"/>
      <c r="R86" s="286">
        <v>4</v>
      </c>
      <c r="S86" s="167" t="s">
        <v>270</v>
      </c>
      <c r="T86" s="167"/>
      <c r="U86" s="180"/>
      <c r="V86" s="42">
        <f t="shared" si="6"/>
        <v>86</v>
      </c>
      <c r="W86" s="148" t="str">
        <f t="shared" si="4"/>
        <v>✔</v>
      </c>
      <c r="Y86" s="115"/>
      <c r="Z86" s="193">
        <v>0</v>
      </c>
      <c r="AA86" s="193">
        <v>30</v>
      </c>
      <c r="AB86" s="193">
        <v>0</v>
      </c>
      <c r="AC86" s="193">
        <v>30</v>
      </c>
      <c r="AD86" s="141"/>
    </row>
    <row r="87" spans="1:30" ht="21" customHeight="1" thickBot="1">
      <c r="A87" s="165"/>
      <c r="B87" s="166"/>
      <c r="C87" s="203" t="s">
        <v>289</v>
      </c>
      <c r="D87" s="203"/>
      <c r="E87" s="203"/>
      <c r="F87" s="203"/>
      <c r="G87" s="204"/>
      <c r="H87" s="203"/>
      <c r="I87" s="286">
        <v>0</v>
      </c>
      <c r="J87" s="167" t="s">
        <v>232</v>
      </c>
      <c r="K87" s="167"/>
      <c r="L87" s="167"/>
      <c r="M87" s="167"/>
      <c r="N87" s="167"/>
      <c r="O87" s="167"/>
      <c r="P87" s="167"/>
      <c r="Q87" s="167"/>
      <c r="R87" s="286">
        <v>1</v>
      </c>
      <c r="S87" s="167" t="s">
        <v>270</v>
      </c>
      <c r="T87" s="167"/>
      <c r="U87" s="180"/>
      <c r="V87" s="42">
        <f t="shared" si="6"/>
        <v>87</v>
      </c>
      <c r="W87" s="148" t="str">
        <f t="shared" si="4"/>
        <v>✔</v>
      </c>
      <c r="Y87" s="115"/>
      <c r="Z87" s="193">
        <v>0</v>
      </c>
      <c r="AA87" s="193">
        <v>30</v>
      </c>
      <c r="AB87" s="193">
        <v>0</v>
      </c>
      <c r="AC87" s="193">
        <v>30</v>
      </c>
      <c r="AD87" s="141"/>
    </row>
    <row r="88" spans="1:30" ht="21" customHeight="1" thickBot="1">
      <c r="A88" s="165"/>
      <c r="B88" s="166"/>
      <c r="C88" s="203" t="s">
        <v>290</v>
      </c>
      <c r="D88" s="203"/>
      <c r="E88" s="203"/>
      <c r="F88" s="203"/>
      <c r="G88" s="204"/>
      <c r="H88" s="203"/>
      <c r="I88" s="286">
        <v>0</v>
      </c>
      <c r="J88" s="167" t="s">
        <v>232</v>
      </c>
      <c r="K88" s="167"/>
      <c r="L88" s="167"/>
      <c r="M88" s="167"/>
      <c r="N88" s="167"/>
      <c r="O88" s="167"/>
      <c r="P88" s="167"/>
      <c r="Q88" s="167"/>
      <c r="R88" s="286">
        <v>2</v>
      </c>
      <c r="S88" s="167" t="s">
        <v>270</v>
      </c>
      <c r="T88" s="167"/>
      <c r="U88" s="180"/>
      <c r="V88" s="42">
        <f t="shared" si="6"/>
        <v>88</v>
      </c>
      <c r="W88" s="148" t="str">
        <f t="shared" si="4"/>
        <v>✔</v>
      </c>
      <c r="Y88" s="115"/>
      <c r="Z88" s="193">
        <v>0</v>
      </c>
      <c r="AA88" s="193">
        <v>30</v>
      </c>
      <c r="AB88" s="193">
        <v>0</v>
      </c>
      <c r="AC88" s="193">
        <v>30</v>
      </c>
      <c r="AD88" s="141"/>
    </row>
    <row r="89" spans="1:30" ht="21" customHeight="1" thickBot="1">
      <c r="A89" s="165"/>
      <c r="B89" s="166"/>
      <c r="C89" s="203" t="s">
        <v>291</v>
      </c>
      <c r="D89" s="203"/>
      <c r="E89" s="203"/>
      <c r="F89" s="203"/>
      <c r="G89" s="204"/>
      <c r="H89" s="203"/>
      <c r="I89" s="286">
        <v>0</v>
      </c>
      <c r="J89" s="167" t="s">
        <v>232</v>
      </c>
      <c r="K89" s="167"/>
      <c r="L89" s="167"/>
      <c r="M89" s="167"/>
      <c r="N89" s="167"/>
      <c r="O89" s="167"/>
      <c r="P89" s="167"/>
      <c r="Q89" s="167"/>
      <c r="R89" s="286">
        <v>1</v>
      </c>
      <c r="S89" s="167" t="s">
        <v>270</v>
      </c>
      <c r="T89" s="167"/>
      <c r="U89" s="180"/>
      <c r="V89" s="42">
        <f t="shared" si="6"/>
        <v>89</v>
      </c>
      <c r="W89" s="148" t="str">
        <f t="shared" si="4"/>
        <v>✔</v>
      </c>
      <c r="Y89" s="115"/>
      <c r="Z89" s="193">
        <v>0</v>
      </c>
      <c r="AA89" s="193">
        <v>30</v>
      </c>
      <c r="AB89" s="193">
        <v>0</v>
      </c>
      <c r="AC89" s="193">
        <v>30</v>
      </c>
      <c r="AD89" s="141"/>
    </row>
    <row r="90" spans="1:30" ht="21" customHeight="1" thickBot="1">
      <c r="A90" s="165"/>
      <c r="B90" s="166"/>
      <c r="C90" s="203" t="s">
        <v>292</v>
      </c>
      <c r="D90" s="203"/>
      <c r="E90" s="203"/>
      <c r="F90" s="203"/>
      <c r="G90" s="204"/>
      <c r="H90" s="203"/>
      <c r="I90" s="286">
        <v>0</v>
      </c>
      <c r="J90" s="167" t="s">
        <v>232</v>
      </c>
      <c r="K90" s="167"/>
      <c r="L90" s="167"/>
      <c r="M90" s="167"/>
      <c r="N90" s="167"/>
      <c r="O90" s="167"/>
      <c r="P90" s="167"/>
      <c r="Q90" s="167"/>
      <c r="R90" s="286">
        <v>1</v>
      </c>
      <c r="S90" s="167" t="s">
        <v>270</v>
      </c>
      <c r="T90" s="167"/>
      <c r="U90" s="180"/>
      <c r="V90" s="42">
        <f t="shared" si="6"/>
        <v>90</v>
      </c>
      <c r="W90" s="148" t="str">
        <f t="shared" si="4"/>
        <v>✔</v>
      </c>
      <c r="Y90" s="115"/>
      <c r="Z90" s="193">
        <v>0</v>
      </c>
      <c r="AA90" s="193">
        <v>30</v>
      </c>
      <c r="AB90" s="193">
        <v>0</v>
      </c>
      <c r="AC90" s="193">
        <v>30</v>
      </c>
      <c r="AD90" s="141"/>
    </row>
    <row r="91" spans="1:30" ht="21" customHeight="1" thickBot="1">
      <c r="A91" s="165"/>
      <c r="B91" s="166"/>
      <c r="C91" s="203" t="s">
        <v>293</v>
      </c>
      <c r="D91" s="203"/>
      <c r="E91" s="203"/>
      <c r="F91" s="203"/>
      <c r="G91" s="204"/>
      <c r="H91" s="203"/>
      <c r="I91" s="286">
        <v>0</v>
      </c>
      <c r="J91" s="167" t="s">
        <v>232</v>
      </c>
      <c r="K91" s="167"/>
      <c r="L91" s="167"/>
      <c r="M91" s="167"/>
      <c r="N91" s="167"/>
      <c r="O91" s="167"/>
      <c r="P91" s="167"/>
      <c r="Q91" s="167"/>
      <c r="R91" s="286">
        <v>0</v>
      </c>
      <c r="S91" s="167" t="s">
        <v>270</v>
      </c>
      <c r="T91" s="167"/>
      <c r="U91" s="180"/>
      <c r="V91" s="42">
        <f t="shared" si="6"/>
        <v>91</v>
      </c>
      <c r="W91" s="148" t="str">
        <f t="shared" si="4"/>
        <v>✔</v>
      </c>
      <c r="Y91" s="115"/>
      <c r="Z91" s="193">
        <v>0</v>
      </c>
      <c r="AA91" s="193">
        <v>30</v>
      </c>
      <c r="AB91" s="193">
        <v>0</v>
      </c>
      <c r="AC91" s="193">
        <v>30</v>
      </c>
      <c r="AD91" s="141"/>
    </row>
    <row r="92" spans="1:30" ht="21" customHeight="1" thickBot="1">
      <c r="A92" s="165"/>
      <c r="B92" s="166"/>
      <c r="C92" s="203" t="s">
        <v>294</v>
      </c>
      <c r="D92" s="203"/>
      <c r="E92" s="203"/>
      <c r="F92" s="203"/>
      <c r="G92" s="204"/>
      <c r="H92" s="203"/>
      <c r="I92" s="286">
        <v>0</v>
      </c>
      <c r="J92" s="167" t="s">
        <v>232</v>
      </c>
      <c r="K92" s="167"/>
      <c r="L92" s="167"/>
      <c r="M92" s="167"/>
      <c r="N92" s="167"/>
      <c r="O92" s="167"/>
      <c r="P92" s="167"/>
      <c r="Q92" s="167"/>
      <c r="R92" s="286">
        <v>10</v>
      </c>
      <c r="S92" s="167" t="s">
        <v>270</v>
      </c>
      <c r="T92" s="167"/>
      <c r="U92" s="180"/>
      <c r="V92" s="42">
        <f t="shared" si="6"/>
        <v>92</v>
      </c>
      <c r="W92" s="148" t="str">
        <f t="shared" si="4"/>
        <v>✔</v>
      </c>
      <c r="Y92" s="115"/>
      <c r="Z92" s="193">
        <v>0</v>
      </c>
      <c r="AA92" s="193">
        <v>30</v>
      </c>
      <c r="AB92" s="193">
        <v>0</v>
      </c>
      <c r="AC92" s="193">
        <v>30</v>
      </c>
      <c r="AD92" s="141"/>
    </row>
    <row r="93" spans="1:30" ht="21" customHeight="1" thickBot="1">
      <c r="A93" s="165"/>
      <c r="B93" s="166"/>
      <c r="C93" s="203" t="s">
        <v>295</v>
      </c>
      <c r="D93" s="203"/>
      <c r="E93" s="203"/>
      <c r="F93" s="203"/>
      <c r="G93" s="204"/>
      <c r="H93" s="203"/>
      <c r="I93" s="286">
        <v>0</v>
      </c>
      <c r="J93" s="167" t="s">
        <v>232</v>
      </c>
      <c r="K93" s="167"/>
      <c r="L93" s="167"/>
      <c r="M93" s="167"/>
      <c r="N93" s="167"/>
      <c r="O93" s="167"/>
      <c r="P93" s="167"/>
      <c r="Q93" s="167"/>
      <c r="R93" s="286">
        <v>0</v>
      </c>
      <c r="S93" s="167" t="s">
        <v>270</v>
      </c>
      <c r="T93" s="167"/>
      <c r="U93" s="180"/>
      <c r="V93" s="42">
        <f t="shared" si="6"/>
        <v>93</v>
      </c>
      <c r="W93" s="148" t="str">
        <f t="shared" si="4"/>
        <v>✔</v>
      </c>
      <c r="Y93" s="115"/>
      <c r="Z93" s="193">
        <v>0</v>
      </c>
      <c r="AA93" s="193">
        <v>30</v>
      </c>
      <c r="AB93" s="193">
        <v>0</v>
      </c>
      <c r="AC93" s="193">
        <v>30</v>
      </c>
      <c r="AD93" s="141"/>
    </row>
    <row r="94" spans="1:30" ht="21" customHeight="1" thickBot="1">
      <c r="A94" s="165"/>
      <c r="B94" s="166"/>
      <c r="C94" s="203" t="s">
        <v>296</v>
      </c>
      <c r="D94" s="203"/>
      <c r="E94" s="203"/>
      <c r="F94" s="203"/>
      <c r="G94" s="204"/>
      <c r="H94" s="203"/>
      <c r="I94" s="286">
        <v>0</v>
      </c>
      <c r="J94" s="167" t="s">
        <v>232</v>
      </c>
      <c r="K94" s="167"/>
      <c r="L94" s="167"/>
      <c r="M94" s="167"/>
      <c r="N94" s="167"/>
      <c r="O94" s="167"/>
      <c r="P94" s="167"/>
      <c r="Q94" s="167"/>
      <c r="R94" s="286">
        <v>0</v>
      </c>
      <c r="S94" s="167" t="s">
        <v>270</v>
      </c>
      <c r="T94" s="167"/>
      <c r="U94" s="180"/>
      <c r="V94" s="42">
        <f t="shared" si="6"/>
        <v>94</v>
      </c>
      <c r="W94" s="148" t="str">
        <f t="shared" si="4"/>
        <v>✔</v>
      </c>
      <c r="Y94" s="115"/>
      <c r="Z94" s="193">
        <v>0</v>
      </c>
      <c r="AA94" s="193">
        <v>30</v>
      </c>
      <c r="AB94" s="193">
        <v>0</v>
      </c>
      <c r="AC94" s="193">
        <v>30</v>
      </c>
      <c r="AD94" s="141"/>
    </row>
    <row r="95" spans="1:30" ht="21" customHeight="1" thickBot="1">
      <c r="A95" s="165"/>
      <c r="B95" s="166"/>
      <c r="C95" s="203" t="s">
        <v>297</v>
      </c>
      <c r="D95" s="203"/>
      <c r="E95" s="203"/>
      <c r="F95" s="203"/>
      <c r="G95" s="204"/>
      <c r="H95" s="203"/>
      <c r="I95" s="286">
        <v>0</v>
      </c>
      <c r="J95" s="167" t="s">
        <v>232</v>
      </c>
      <c r="K95" s="167"/>
      <c r="L95" s="167"/>
      <c r="M95" s="167"/>
      <c r="N95" s="167"/>
      <c r="O95" s="167"/>
      <c r="P95" s="167"/>
      <c r="Q95" s="167"/>
      <c r="R95" s="286">
        <v>0</v>
      </c>
      <c r="S95" s="167" t="s">
        <v>270</v>
      </c>
      <c r="T95" s="167"/>
      <c r="U95" s="180"/>
      <c r="V95" s="42">
        <f t="shared" si="6"/>
        <v>95</v>
      </c>
      <c r="W95" s="148" t="str">
        <f t="shared" si="4"/>
        <v>✔</v>
      </c>
      <c r="Y95" s="115"/>
      <c r="Z95" s="193">
        <v>0</v>
      </c>
      <c r="AA95" s="193">
        <v>30</v>
      </c>
      <c r="AB95" s="193">
        <v>0</v>
      </c>
      <c r="AC95" s="193">
        <v>30</v>
      </c>
      <c r="AD95" s="141"/>
    </row>
    <row r="96" spans="1:30" ht="21" customHeight="1" thickBot="1">
      <c r="A96" s="165"/>
      <c r="B96" s="166"/>
      <c r="C96" s="203" t="s">
        <v>298</v>
      </c>
      <c r="D96" s="203"/>
      <c r="E96" s="203"/>
      <c r="F96" s="203"/>
      <c r="G96" s="204"/>
      <c r="H96" s="203"/>
      <c r="I96" s="286">
        <v>0</v>
      </c>
      <c r="J96" s="167" t="s">
        <v>232</v>
      </c>
      <c r="K96" s="167"/>
      <c r="L96" s="167"/>
      <c r="M96" s="167"/>
      <c r="N96" s="167"/>
      <c r="O96" s="167"/>
      <c r="P96" s="167"/>
      <c r="Q96" s="167"/>
      <c r="R96" s="286">
        <v>8</v>
      </c>
      <c r="S96" s="167" t="s">
        <v>270</v>
      </c>
      <c r="T96" s="167"/>
      <c r="U96" s="180"/>
      <c r="V96" s="42">
        <f t="shared" si="6"/>
        <v>96</v>
      </c>
      <c r="W96" s="148" t="str">
        <f t="shared" si="4"/>
        <v>✔</v>
      </c>
      <c r="Y96" s="115"/>
      <c r="Z96" s="193">
        <v>0</v>
      </c>
      <c r="AA96" s="193">
        <v>30</v>
      </c>
      <c r="AB96" s="193">
        <v>0</v>
      </c>
      <c r="AC96" s="205">
        <v>80</v>
      </c>
      <c r="AD96" s="141"/>
    </row>
    <row r="97" spans="1:30" ht="21" customHeight="1" thickBot="1">
      <c r="A97" s="165"/>
      <c r="B97" s="166"/>
      <c r="C97" s="203" t="s">
        <v>299</v>
      </c>
      <c r="D97" s="203"/>
      <c r="E97" s="203"/>
      <c r="F97" s="203"/>
      <c r="G97" s="204"/>
      <c r="H97" s="203"/>
      <c r="I97" s="286">
        <v>0</v>
      </c>
      <c r="J97" s="167" t="s">
        <v>232</v>
      </c>
      <c r="K97" s="167"/>
      <c r="L97" s="167"/>
      <c r="M97" s="167"/>
      <c r="N97" s="167"/>
      <c r="O97" s="167"/>
      <c r="P97" s="167"/>
      <c r="Q97" s="167"/>
      <c r="R97" s="286">
        <v>4</v>
      </c>
      <c r="S97" s="167" t="s">
        <v>270</v>
      </c>
      <c r="T97" s="167"/>
      <c r="U97" s="180"/>
      <c r="V97" s="42">
        <f t="shared" si="6"/>
        <v>97</v>
      </c>
      <c r="W97" s="148" t="str">
        <f t="shared" si="4"/>
        <v>✔</v>
      </c>
      <c r="Y97" s="115"/>
      <c r="Z97" s="193">
        <v>0</v>
      </c>
      <c r="AA97" s="193">
        <v>30</v>
      </c>
      <c r="AB97" s="193">
        <v>0</v>
      </c>
      <c r="AC97" s="205">
        <v>40</v>
      </c>
      <c r="AD97" s="141"/>
    </row>
    <row r="98" spans="1:30" ht="21" customHeight="1" thickBot="1">
      <c r="A98" s="165"/>
      <c r="B98" s="166"/>
      <c r="C98" s="203" t="s">
        <v>300</v>
      </c>
      <c r="D98" s="203"/>
      <c r="E98" s="203"/>
      <c r="F98" s="203"/>
      <c r="G98" s="204"/>
      <c r="H98" s="203"/>
      <c r="I98" s="286">
        <v>0</v>
      </c>
      <c r="J98" s="167" t="s">
        <v>232</v>
      </c>
      <c r="K98" s="167"/>
      <c r="L98" s="167"/>
      <c r="M98" s="167"/>
      <c r="N98" s="167"/>
      <c r="O98" s="167"/>
      <c r="P98" s="167"/>
      <c r="Q98" s="167"/>
      <c r="R98" s="286">
        <v>7</v>
      </c>
      <c r="S98" s="167" t="s">
        <v>270</v>
      </c>
      <c r="T98" s="167"/>
      <c r="U98" s="180"/>
      <c r="V98" s="42">
        <f t="shared" si="6"/>
        <v>98</v>
      </c>
      <c r="W98" s="148" t="str">
        <f t="shared" si="4"/>
        <v>✔</v>
      </c>
      <c r="Y98" s="115"/>
      <c r="Z98" s="193">
        <v>0</v>
      </c>
      <c r="AA98" s="193">
        <v>30</v>
      </c>
      <c r="AB98" s="193">
        <v>0</v>
      </c>
      <c r="AC98" s="193">
        <v>30</v>
      </c>
      <c r="AD98" s="141"/>
    </row>
    <row r="99" spans="1:30" ht="21" customHeight="1" thickBot="1">
      <c r="A99" s="165"/>
      <c r="B99" s="166"/>
      <c r="C99" s="203" t="s">
        <v>301</v>
      </c>
      <c r="D99" s="203"/>
      <c r="E99" s="203"/>
      <c r="F99" s="203"/>
      <c r="G99" s="204"/>
      <c r="H99" s="203"/>
      <c r="I99" s="286">
        <v>0</v>
      </c>
      <c r="J99" s="167" t="s">
        <v>232</v>
      </c>
      <c r="K99" s="167"/>
      <c r="L99" s="167"/>
      <c r="M99" s="167"/>
      <c r="N99" s="167"/>
      <c r="O99" s="167"/>
      <c r="P99" s="167"/>
      <c r="Q99" s="167"/>
      <c r="R99" s="286">
        <v>0</v>
      </c>
      <c r="S99" s="167" t="s">
        <v>270</v>
      </c>
      <c r="T99" s="167"/>
      <c r="U99" s="180"/>
      <c r="V99" s="42">
        <f t="shared" si="6"/>
        <v>99</v>
      </c>
      <c r="W99" s="148" t="str">
        <f t="shared" si="4"/>
        <v>✔</v>
      </c>
      <c r="Y99" s="115"/>
      <c r="Z99" s="193">
        <v>0</v>
      </c>
      <c r="AA99" s="193">
        <v>30</v>
      </c>
      <c r="AB99" s="193">
        <v>0</v>
      </c>
      <c r="AC99" s="193">
        <v>30</v>
      </c>
      <c r="AD99" s="141"/>
    </row>
    <row r="100" spans="1:30" ht="21" customHeight="1" thickBot="1">
      <c r="A100" s="165"/>
      <c r="B100" s="166"/>
      <c r="C100" s="203" t="s">
        <v>302</v>
      </c>
      <c r="D100" s="203"/>
      <c r="E100" s="203"/>
      <c r="F100" s="203"/>
      <c r="G100" s="204"/>
      <c r="H100" s="203"/>
      <c r="I100" s="286">
        <v>0</v>
      </c>
      <c r="J100" s="167" t="s">
        <v>232</v>
      </c>
      <c r="K100" s="167"/>
      <c r="L100" s="167"/>
      <c r="M100" s="167"/>
      <c r="N100" s="167"/>
      <c r="O100" s="167"/>
      <c r="P100" s="167"/>
      <c r="Q100" s="167"/>
      <c r="R100" s="286">
        <v>0</v>
      </c>
      <c r="S100" s="167" t="s">
        <v>270</v>
      </c>
      <c r="T100" s="167"/>
      <c r="U100" s="180"/>
      <c r="V100" s="42">
        <f t="shared" si="6"/>
        <v>100</v>
      </c>
      <c r="W100" s="148" t="str">
        <f t="shared" ref="W100:W133" si="7">IF(OR(I100="",R100=""),"未入力あり","✔")</f>
        <v>✔</v>
      </c>
      <c r="Y100" s="115"/>
      <c r="Z100" s="193">
        <v>0</v>
      </c>
      <c r="AA100" s="193">
        <v>30</v>
      </c>
      <c r="AB100" s="193">
        <v>0</v>
      </c>
      <c r="AC100" s="193">
        <v>30</v>
      </c>
      <c r="AD100" s="141"/>
    </row>
    <row r="101" spans="1:30" ht="21" customHeight="1" thickBot="1">
      <c r="A101" s="165"/>
      <c r="B101" s="166"/>
      <c r="C101" s="203" t="s">
        <v>303</v>
      </c>
      <c r="D101" s="203"/>
      <c r="E101" s="203"/>
      <c r="F101" s="203"/>
      <c r="G101" s="204"/>
      <c r="H101" s="203"/>
      <c r="I101" s="286">
        <v>0</v>
      </c>
      <c r="J101" s="167" t="s">
        <v>232</v>
      </c>
      <c r="K101" s="167"/>
      <c r="L101" s="167"/>
      <c r="M101" s="167"/>
      <c r="N101" s="167"/>
      <c r="O101" s="167"/>
      <c r="P101" s="167"/>
      <c r="Q101" s="167"/>
      <c r="R101" s="286">
        <v>1</v>
      </c>
      <c r="S101" s="167" t="s">
        <v>270</v>
      </c>
      <c r="T101" s="167"/>
      <c r="U101" s="180"/>
      <c r="V101" s="42">
        <f t="shared" si="6"/>
        <v>101</v>
      </c>
      <c r="W101" s="148" t="str">
        <f t="shared" si="7"/>
        <v>✔</v>
      </c>
      <c r="Y101" s="115"/>
      <c r="Z101" s="193">
        <v>0</v>
      </c>
      <c r="AA101" s="193">
        <v>30</v>
      </c>
      <c r="AB101" s="193">
        <v>0</v>
      </c>
      <c r="AC101" s="193">
        <v>30</v>
      </c>
      <c r="AD101" s="141"/>
    </row>
    <row r="102" spans="1:30" ht="21" customHeight="1" thickBot="1">
      <c r="A102" s="165"/>
      <c r="B102" s="166"/>
      <c r="C102" s="203" t="s">
        <v>304</v>
      </c>
      <c r="D102" s="203"/>
      <c r="E102" s="203"/>
      <c r="F102" s="203"/>
      <c r="G102" s="204"/>
      <c r="H102" s="203"/>
      <c r="I102" s="286">
        <v>0</v>
      </c>
      <c r="J102" s="167" t="s">
        <v>232</v>
      </c>
      <c r="K102" s="167"/>
      <c r="L102" s="167"/>
      <c r="M102" s="167"/>
      <c r="N102" s="167"/>
      <c r="O102" s="167"/>
      <c r="P102" s="167"/>
      <c r="Q102" s="167"/>
      <c r="R102" s="286">
        <v>0</v>
      </c>
      <c r="S102" s="167" t="s">
        <v>270</v>
      </c>
      <c r="T102" s="167"/>
      <c r="U102" s="180"/>
      <c r="V102" s="42">
        <f t="shared" si="6"/>
        <v>102</v>
      </c>
      <c r="W102" s="148" t="str">
        <f t="shared" si="7"/>
        <v>✔</v>
      </c>
      <c r="Y102" s="115"/>
      <c r="Z102" s="193">
        <v>0</v>
      </c>
      <c r="AA102" s="193">
        <v>30</v>
      </c>
      <c r="AB102" s="193">
        <v>0</v>
      </c>
      <c r="AC102" s="193">
        <v>30</v>
      </c>
      <c r="AD102" s="141"/>
    </row>
    <row r="103" spans="1:30" ht="21" customHeight="1" thickBot="1">
      <c r="A103" s="165"/>
      <c r="B103" s="166"/>
      <c r="C103" s="203" t="s">
        <v>305</v>
      </c>
      <c r="D103" s="203"/>
      <c r="E103" s="203"/>
      <c r="F103" s="203"/>
      <c r="G103" s="204"/>
      <c r="H103" s="203"/>
      <c r="I103" s="286">
        <v>0</v>
      </c>
      <c r="J103" s="167" t="s">
        <v>232</v>
      </c>
      <c r="K103" s="167"/>
      <c r="L103" s="167"/>
      <c r="M103" s="167"/>
      <c r="N103" s="167"/>
      <c r="O103" s="167"/>
      <c r="P103" s="167"/>
      <c r="Q103" s="167"/>
      <c r="R103" s="286">
        <v>0</v>
      </c>
      <c r="S103" s="167" t="s">
        <v>270</v>
      </c>
      <c r="T103" s="167"/>
      <c r="U103" s="180"/>
      <c r="V103" s="42">
        <f t="shared" si="6"/>
        <v>103</v>
      </c>
      <c r="W103" s="148" t="str">
        <f t="shared" si="7"/>
        <v>✔</v>
      </c>
      <c r="Y103" s="115"/>
      <c r="Z103" s="193">
        <v>0</v>
      </c>
      <c r="AA103" s="193">
        <v>30</v>
      </c>
      <c r="AB103" s="193">
        <v>0</v>
      </c>
      <c r="AC103" s="193">
        <v>30</v>
      </c>
      <c r="AD103" s="141"/>
    </row>
    <row r="104" spans="1:30" ht="21" customHeight="1" thickBot="1">
      <c r="A104" s="165"/>
      <c r="B104" s="166"/>
      <c r="C104" s="203" t="s">
        <v>306</v>
      </c>
      <c r="D104" s="203"/>
      <c r="E104" s="203"/>
      <c r="F104" s="203"/>
      <c r="G104" s="204"/>
      <c r="H104" s="203"/>
      <c r="I104" s="286">
        <v>0</v>
      </c>
      <c r="J104" s="167" t="s">
        <v>232</v>
      </c>
      <c r="K104" s="167"/>
      <c r="L104" s="167"/>
      <c r="M104" s="167"/>
      <c r="N104" s="167"/>
      <c r="O104" s="167"/>
      <c r="P104" s="167"/>
      <c r="Q104" s="167"/>
      <c r="R104" s="286">
        <v>1</v>
      </c>
      <c r="S104" s="167" t="s">
        <v>270</v>
      </c>
      <c r="T104" s="167"/>
      <c r="U104" s="180"/>
      <c r="V104" s="42">
        <f t="shared" si="6"/>
        <v>104</v>
      </c>
      <c r="W104" s="148" t="str">
        <f t="shared" si="7"/>
        <v>✔</v>
      </c>
      <c r="Y104" s="115"/>
      <c r="Z104" s="193">
        <v>0</v>
      </c>
      <c r="AA104" s="193">
        <v>30</v>
      </c>
      <c r="AB104" s="193">
        <v>0</v>
      </c>
      <c r="AC104" s="193">
        <v>30</v>
      </c>
      <c r="AD104" s="141"/>
    </row>
    <row r="105" spans="1:30" ht="21" customHeight="1" thickBot="1">
      <c r="A105" s="165"/>
      <c r="B105" s="166"/>
      <c r="C105" s="203" t="s">
        <v>307</v>
      </c>
      <c r="D105" s="203"/>
      <c r="E105" s="203"/>
      <c r="F105" s="203"/>
      <c r="G105" s="204"/>
      <c r="H105" s="203"/>
      <c r="I105" s="286">
        <v>0</v>
      </c>
      <c r="J105" s="167" t="s">
        <v>232</v>
      </c>
      <c r="K105" s="167"/>
      <c r="L105" s="167"/>
      <c r="M105" s="167"/>
      <c r="N105" s="167"/>
      <c r="O105" s="167"/>
      <c r="P105" s="167"/>
      <c r="Q105" s="167"/>
      <c r="R105" s="286">
        <v>3</v>
      </c>
      <c r="S105" s="167" t="s">
        <v>270</v>
      </c>
      <c r="T105" s="167"/>
      <c r="U105" s="180"/>
      <c r="V105" s="42">
        <f t="shared" si="6"/>
        <v>105</v>
      </c>
      <c r="W105" s="148" t="str">
        <f t="shared" ref="W105" si="8">IF(OR(I105="",R105=""),"未入力あり","✔")</f>
        <v>✔</v>
      </c>
      <c r="Y105" s="115"/>
      <c r="Z105" s="193">
        <v>0</v>
      </c>
      <c r="AA105" s="193">
        <v>30</v>
      </c>
      <c r="AB105" s="193">
        <v>0</v>
      </c>
      <c r="AC105" s="193">
        <v>30</v>
      </c>
      <c r="AD105" s="141"/>
    </row>
    <row r="106" spans="1:30" ht="21" customHeight="1" thickBot="1">
      <c r="A106" s="165"/>
      <c r="B106" s="166"/>
      <c r="C106" s="203" t="s">
        <v>308</v>
      </c>
      <c r="D106" s="203"/>
      <c r="E106" s="203"/>
      <c r="F106" s="203"/>
      <c r="G106" s="204"/>
      <c r="H106" s="203"/>
      <c r="I106" s="286">
        <v>0</v>
      </c>
      <c r="J106" s="167" t="s">
        <v>232</v>
      </c>
      <c r="K106" s="167"/>
      <c r="L106" s="167"/>
      <c r="M106" s="167"/>
      <c r="N106" s="167"/>
      <c r="O106" s="167"/>
      <c r="P106" s="167"/>
      <c r="Q106" s="167"/>
      <c r="R106" s="286">
        <v>3</v>
      </c>
      <c r="S106" s="167" t="s">
        <v>270</v>
      </c>
      <c r="T106" s="167"/>
      <c r="U106" s="180"/>
      <c r="V106" s="42">
        <f t="shared" si="6"/>
        <v>106</v>
      </c>
      <c r="W106" s="148" t="str">
        <f t="shared" si="7"/>
        <v>✔</v>
      </c>
      <c r="Y106" s="115"/>
      <c r="Z106" s="193">
        <v>0</v>
      </c>
      <c r="AA106" s="193">
        <v>30</v>
      </c>
      <c r="AB106" s="193">
        <v>0</v>
      </c>
      <c r="AC106" s="193">
        <v>30</v>
      </c>
      <c r="AD106" s="141"/>
    </row>
    <row r="107" spans="1:30" ht="21" customHeight="1" thickBot="1">
      <c r="A107" s="165"/>
      <c r="B107" s="166"/>
      <c r="C107" s="203" t="s">
        <v>309</v>
      </c>
      <c r="D107" s="203"/>
      <c r="E107" s="203"/>
      <c r="F107" s="203"/>
      <c r="G107" s="204"/>
      <c r="H107" s="203"/>
      <c r="I107" s="286">
        <v>0</v>
      </c>
      <c r="J107" s="167" t="s">
        <v>232</v>
      </c>
      <c r="K107" s="167"/>
      <c r="L107" s="167"/>
      <c r="M107" s="167"/>
      <c r="N107" s="167"/>
      <c r="O107" s="167"/>
      <c r="P107" s="167"/>
      <c r="Q107" s="167"/>
      <c r="R107" s="286">
        <v>0</v>
      </c>
      <c r="S107" s="167" t="s">
        <v>270</v>
      </c>
      <c r="T107" s="166"/>
      <c r="U107" s="183"/>
      <c r="V107" s="42">
        <f t="shared" si="6"/>
        <v>107</v>
      </c>
      <c r="W107" s="148" t="str">
        <f t="shared" si="7"/>
        <v>✔</v>
      </c>
      <c r="Y107" s="115"/>
      <c r="Z107" s="193">
        <v>0</v>
      </c>
      <c r="AA107" s="193">
        <v>30</v>
      </c>
      <c r="AB107" s="193">
        <v>0</v>
      </c>
      <c r="AC107" s="193">
        <v>30</v>
      </c>
      <c r="AD107" s="141"/>
    </row>
    <row r="108" spans="1:30" ht="21" customHeight="1" thickBot="1">
      <c r="A108" s="165"/>
      <c r="B108" s="166"/>
      <c r="C108" s="203" t="s">
        <v>310</v>
      </c>
      <c r="D108" s="203"/>
      <c r="E108" s="203"/>
      <c r="F108" s="203"/>
      <c r="G108" s="204"/>
      <c r="H108" s="211"/>
      <c r="I108" s="286">
        <v>0</v>
      </c>
      <c r="J108" s="167" t="s">
        <v>232</v>
      </c>
      <c r="K108" s="167"/>
      <c r="L108" s="167"/>
      <c r="M108" s="167"/>
      <c r="N108" s="167"/>
      <c r="O108" s="167"/>
      <c r="P108" s="167"/>
      <c r="Q108" s="167"/>
      <c r="R108" s="286">
        <v>2</v>
      </c>
      <c r="S108" s="167" t="s">
        <v>270</v>
      </c>
      <c r="T108" s="166"/>
      <c r="U108" s="183"/>
      <c r="V108" s="42">
        <f t="shared" si="6"/>
        <v>108</v>
      </c>
      <c r="W108" s="148" t="str">
        <f t="shared" si="7"/>
        <v>✔</v>
      </c>
      <c r="Y108" s="115"/>
      <c r="Z108" s="193">
        <v>0</v>
      </c>
      <c r="AA108" s="193">
        <v>30</v>
      </c>
      <c r="AB108" s="193">
        <v>0</v>
      </c>
      <c r="AC108" s="193">
        <v>30</v>
      </c>
      <c r="AD108" s="141"/>
    </row>
    <row r="109" spans="1:30" ht="21" customHeight="1" thickBot="1">
      <c r="A109" s="165"/>
      <c r="B109" s="166"/>
      <c r="C109" s="203" t="s">
        <v>311</v>
      </c>
      <c r="D109" s="203"/>
      <c r="E109" s="203"/>
      <c r="F109" s="203"/>
      <c r="G109" s="204"/>
      <c r="H109" s="212"/>
      <c r="I109" s="286">
        <v>0</v>
      </c>
      <c r="J109" s="167" t="s">
        <v>232</v>
      </c>
      <c r="K109" s="167"/>
      <c r="L109" s="167"/>
      <c r="M109" s="167"/>
      <c r="N109" s="167"/>
      <c r="O109" s="167"/>
      <c r="P109" s="167"/>
      <c r="Q109" s="167"/>
      <c r="R109" s="286">
        <v>0</v>
      </c>
      <c r="S109" s="167" t="s">
        <v>270</v>
      </c>
      <c r="T109" s="166"/>
      <c r="U109" s="183"/>
      <c r="V109" s="42">
        <f t="shared" si="6"/>
        <v>109</v>
      </c>
      <c r="W109" s="148" t="str">
        <f t="shared" si="7"/>
        <v>✔</v>
      </c>
      <c r="Y109" s="115"/>
      <c r="Z109" s="193">
        <v>0</v>
      </c>
      <c r="AA109" s="193">
        <v>30</v>
      </c>
      <c r="AB109" s="193">
        <v>0</v>
      </c>
      <c r="AC109" s="193">
        <v>30</v>
      </c>
      <c r="AD109" s="141"/>
    </row>
    <row r="110" spans="1:30" ht="21" customHeight="1" thickBot="1">
      <c r="A110" s="165"/>
      <c r="B110" s="166"/>
      <c r="C110" s="203" t="s">
        <v>312</v>
      </c>
      <c r="D110" s="203"/>
      <c r="E110" s="203"/>
      <c r="F110" s="203"/>
      <c r="G110" s="204"/>
      <c r="H110" s="203"/>
      <c r="I110" s="286">
        <v>0</v>
      </c>
      <c r="J110" s="167" t="s">
        <v>232</v>
      </c>
      <c r="K110" s="203"/>
      <c r="L110" s="167"/>
      <c r="M110" s="167"/>
      <c r="N110" s="167"/>
      <c r="O110" s="167"/>
      <c r="P110" s="167"/>
      <c r="Q110" s="167"/>
      <c r="R110" s="286">
        <v>0</v>
      </c>
      <c r="S110" s="167" t="s">
        <v>270</v>
      </c>
      <c r="T110" s="167"/>
      <c r="U110" s="180"/>
      <c r="V110" s="42">
        <f t="shared" si="6"/>
        <v>110</v>
      </c>
      <c r="W110" s="148" t="str">
        <f t="shared" si="7"/>
        <v>✔</v>
      </c>
      <c r="Y110" s="115"/>
      <c r="Z110" s="193">
        <v>0</v>
      </c>
      <c r="AA110" s="193">
        <v>30</v>
      </c>
      <c r="AB110" s="193">
        <v>0</v>
      </c>
      <c r="AC110" s="193">
        <v>30</v>
      </c>
      <c r="AD110" s="141"/>
    </row>
    <row r="111" spans="1:30" ht="21" customHeight="1" thickBot="1">
      <c r="A111" s="165"/>
      <c r="B111" s="166"/>
      <c r="C111" s="203" t="s">
        <v>313</v>
      </c>
      <c r="D111" s="203"/>
      <c r="E111" s="203"/>
      <c r="F111" s="203"/>
      <c r="G111" s="204"/>
      <c r="H111" s="203"/>
      <c r="I111" s="286">
        <v>0</v>
      </c>
      <c r="J111" s="167" t="s">
        <v>232</v>
      </c>
      <c r="K111" s="167"/>
      <c r="L111" s="167"/>
      <c r="M111" s="167"/>
      <c r="N111" s="167"/>
      <c r="O111" s="167"/>
      <c r="P111" s="167"/>
      <c r="Q111" s="167"/>
      <c r="R111" s="286">
        <v>2</v>
      </c>
      <c r="S111" s="167" t="s">
        <v>270</v>
      </c>
      <c r="T111" s="167"/>
      <c r="U111" s="180"/>
      <c r="V111" s="42">
        <f t="shared" si="6"/>
        <v>111</v>
      </c>
      <c r="W111" s="148" t="str">
        <f t="shared" si="7"/>
        <v>✔</v>
      </c>
      <c r="Y111" s="115"/>
      <c r="Z111" s="193">
        <v>0</v>
      </c>
      <c r="AA111" s="193">
        <v>30</v>
      </c>
      <c r="AB111" s="193">
        <v>0</v>
      </c>
      <c r="AC111" s="193">
        <v>30</v>
      </c>
      <c r="AD111" s="141"/>
    </row>
    <row r="112" spans="1:30" ht="21" customHeight="1" thickBot="1">
      <c r="A112" s="165"/>
      <c r="B112" s="166"/>
      <c r="C112" s="203" t="s">
        <v>314</v>
      </c>
      <c r="D112" s="203"/>
      <c r="E112" s="203"/>
      <c r="F112" s="203"/>
      <c r="G112" s="204"/>
      <c r="H112" s="203"/>
      <c r="I112" s="286">
        <v>0</v>
      </c>
      <c r="J112" s="167" t="s">
        <v>232</v>
      </c>
      <c r="K112" s="167"/>
      <c r="L112" s="167"/>
      <c r="M112" s="167"/>
      <c r="N112" s="167"/>
      <c r="O112" s="167"/>
      <c r="P112" s="167"/>
      <c r="Q112" s="167"/>
      <c r="R112" s="286">
        <v>0</v>
      </c>
      <c r="S112" s="167" t="s">
        <v>270</v>
      </c>
      <c r="T112" s="167"/>
      <c r="U112" s="180"/>
      <c r="V112" s="42">
        <f t="shared" si="6"/>
        <v>112</v>
      </c>
      <c r="W112" s="148" t="str">
        <f t="shared" si="7"/>
        <v>✔</v>
      </c>
      <c r="Y112" s="115"/>
      <c r="Z112" s="193">
        <v>0</v>
      </c>
      <c r="AA112" s="193">
        <v>30</v>
      </c>
      <c r="AB112" s="193">
        <v>0</v>
      </c>
      <c r="AC112" s="193">
        <v>30</v>
      </c>
      <c r="AD112" s="141"/>
    </row>
    <row r="113" spans="1:30" ht="21" customHeight="1" thickBot="1">
      <c r="A113" s="165"/>
      <c r="B113" s="166"/>
      <c r="C113" s="203" t="s">
        <v>315</v>
      </c>
      <c r="D113" s="203"/>
      <c r="E113" s="203"/>
      <c r="F113" s="203"/>
      <c r="G113" s="204"/>
      <c r="H113" s="203"/>
      <c r="I113" s="286">
        <v>0</v>
      </c>
      <c r="J113" s="167" t="s">
        <v>232</v>
      </c>
      <c r="K113" s="167"/>
      <c r="L113" s="167"/>
      <c r="M113" s="167"/>
      <c r="N113" s="167"/>
      <c r="O113" s="167"/>
      <c r="P113" s="167"/>
      <c r="Q113" s="167"/>
      <c r="R113" s="286">
        <v>0</v>
      </c>
      <c r="S113" s="167" t="s">
        <v>270</v>
      </c>
      <c r="T113" s="167"/>
      <c r="U113" s="180"/>
      <c r="V113" s="42">
        <f t="shared" si="6"/>
        <v>113</v>
      </c>
      <c r="W113" s="148" t="str">
        <f t="shared" si="7"/>
        <v>✔</v>
      </c>
      <c r="Y113" s="115"/>
      <c r="Z113" s="193">
        <v>0</v>
      </c>
      <c r="AA113" s="193">
        <v>30</v>
      </c>
      <c r="AB113" s="193">
        <v>0</v>
      </c>
      <c r="AC113" s="193">
        <v>30</v>
      </c>
      <c r="AD113" s="141"/>
    </row>
    <row r="114" spans="1:30" ht="21" customHeight="1" thickBot="1">
      <c r="A114" s="165"/>
      <c r="B114" s="166"/>
      <c r="C114" s="203" t="s">
        <v>316</v>
      </c>
      <c r="D114" s="203"/>
      <c r="E114" s="203"/>
      <c r="F114" s="203"/>
      <c r="G114" s="204"/>
      <c r="H114" s="203"/>
      <c r="I114" s="286">
        <v>0</v>
      </c>
      <c r="J114" s="167" t="s">
        <v>232</v>
      </c>
      <c r="K114" s="167"/>
      <c r="L114" s="167"/>
      <c r="M114" s="167"/>
      <c r="N114" s="167"/>
      <c r="O114" s="167"/>
      <c r="P114" s="167"/>
      <c r="Q114" s="167"/>
      <c r="R114" s="286">
        <v>0</v>
      </c>
      <c r="S114" s="167" t="s">
        <v>270</v>
      </c>
      <c r="T114" s="167"/>
      <c r="U114" s="180"/>
      <c r="V114" s="42">
        <f t="shared" si="6"/>
        <v>114</v>
      </c>
      <c r="W114" s="148" t="str">
        <f t="shared" si="7"/>
        <v>✔</v>
      </c>
      <c r="Y114" s="115"/>
      <c r="Z114" s="193">
        <v>0</v>
      </c>
      <c r="AA114" s="193">
        <v>30</v>
      </c>
      <c r="AB114" s="193">
        <v>0</v>
      </c>
      <c r="AC114" s="193">
        <v>30</v>
      </c>
      <c r="AD114" s="141"/>
    </row>
    <row r="115" spans="1:30" ht="21" customHeight="1" thickBot="1">
      <c r="A115" s="165"/>
      <c r="B115" s="166"/>
      <c r="C115" s="203" t="s">
        <v>317</v>
      </c>
      <c r="D115" s="203"/>
      <c r="E115" s="203"/>
      <c r="F115" s="203"/>
      <c r="G115" s="204"/>
      <c r="H115" s="203"/>
      <c r="I115" s="286">
        <v>0</v>
      </c>
      <c r="J115" s="167" t="s">
        <v>232</v>
      </c>
      <c r="K115" s="167"/>
      <c r="L115" s="167"/>
      <c r="M115" s="167"/>
      <c r="N115" s="167"/>
      <c r="O115" s="167"/>
      <c r="P115" s="167"/>
      <c r="Q115" s="167"/>
      <c r="R115" s="286">
        <v>1</v>
      </c>
      <c r="S115" s="167" t="s">
        <v>270</v>
      </c>
      <c r="T115" s="167"/>
      <c r="U115" s="180"/>
      <c r="V115" s="42">
        <f t="shared" si="6"/>
        <v>115</v>
      </c>
      <c r="W115" s="148" t="str">
        <f t="shared" si="7"/>
        <v>✔</v>
      </c>
      <c r="Y115" s="115"/>
      <c r="Z115" s="193">
        <v>0</v>
      </c>
      <c r="AA115" s="193">
        <v>30</v>
      </c>
      <c r="AB115" s="193">
        <v>0</v>
      </c>
      <c r="AC115" s="193">
        <v>30</v>
      </c>
      <c r="AD115" s="141"/>
    </row>
    <row r="116" spans="1:30" ht="21" customHeight="1" thickBot="1">
      <c r="A116" s="165"/>
      <c r="B116" s="166"/>
      <c r="C116" s="203" t="s">
        <v>318</v>
      </c>
      <c r="D116" s="203"/>
      <c r="E116" s="203"/>
      <c r="F116" s="203"/>
      <c r="G116" s="204"/>
      <c r="H116" s="203"/>
      <c r="I116" s="286">
        <v>0</v>
      </c>
      <c r="J116" s="167" t="s">
        <v>232</v>
      </c>
      <c r="K116" s="167"/>
      <c r="L116" s="167"/>
      <c r="M116" s="167"/>
      <c r="N116" s="167"/>
      <c r="O116" s="167"/>
      <c r="P116" s="167"/>
      <c r="Q116" s="167"/>
      <c r="R116" s="286">
        <v>0</v>
      </c>
      <c r="S116" s="167" t="s">
        <v>270</v>
      </c>
      <c r="T116" s="167"/>
      <c r="U116" s="180"/>
      <c r="V116" s="42">
        <f t="shared" si="6"/>
        <v>116</v>
      </c>
      <c r="W116" s="148" t="str">
        <f t="shared" si="7"/>
        <v>✔</v>
      </c>
      <c r="Y116" s="115"/>
      <c r="Z116" s="193">
        <v>0</v>
      </c>
      <c r="AA116" s="193">
        <v>30</v>
      </c>
      <c r="AB116" s="193">
        <v>0</v>
      </c>
      <c r="AC116" s="193">
        <v>30</v>
      </c>
      <c r="AD116" s="141"/>
    </row>
    <row r="117" spans="1:30" ht="21" customHeight="1" thickBot="1">
      <c r="A117" s="165"/>
      <c r="B117" s="166"/>
      <c r="C117" s="203" t="s">
        <v>319</v>
      </c>
      <c r="D117" s="203"/>
      <c r="E117" s="203"/>
      <c r="F117" s="203"/>
      <c r="G117" s="204"/>
      <c r="H117" s="203"/>
      <c r="I117" s="286">
        <v>0</v>
      </c>
      <c r="J117" s="167" t="s">
        <v>232</v>
      </c>
      <c r="K117" s="167"/>
      <c r="L117" s="167"/>
      <c r="M117" s="167"/>
      <c r="N117" s="167"/>
      <c r="O117" s="167"/>
      <c r="P117" s="167"/>
      <c r="Q117" s="167"/>
      <c r="R117" s="286">
        <v>1</v>
      </c>
      <c r="S117" s="167" t="s">
        <v>270</v>
      </c>
      <c r="T117" s="167"/>
      <c r="U117" s="180"/>
      <c r="V117" s="42">
        <f t="shared" si="6"/>
        <v>117</v>
      </c>
      <c r="W117" s="148" t="str">
        <f t="shared" ref="W117" si="9">IF(OR(I117="",R117=""),"未入力あり","✔")</f>
        <v>✔</v>
      </c>
      <c r="Y117" s="115"/>
      <c r="Z117" s="193">
        <v>0</v>
      </c>
      <c r="AA117" s="193">
        <v>30</v>
      </c>
      <c r="AB117" s="193">
        <v>0</v>
      </c>
      <c r="AC117" s="193">
        <v>30</v>
      </c>
      <c r="AD117" s="141"/>
    </row>
    <row r="118" spans="1:30" ht="21" customHeight="1" thickBot="1">
      <c r="A118" s="165"/>
      <c r="B118" s="166"/>
      <c r="C118" s="203" t="s">
        <v>320</v>
      </c>
      <c r="D118" s="203"/>
      <c r="E118" s="203"/>
      <c r="F118" s="203"/>
      <c r="G118" s="204"/>
      <c r="H118" s="203"/>
      <c r="I118" s="286">
        <v>0</v>
      </c>
      <c r="J118" s="167" t="s">
        <v>232</v>
      </c>
      <c r="K118" s="167"/>
      <c r="L118" s="167"/>
      <c r="M118" s="167"/>
      <c r="N118" s="167"/>
      <c r="O118" s="167"/>
      <c r="P118" s="167"/>
      <c r="Q118" s="167"/>
      <c r="R118" s="286">
        <v>5</v>
      </c>
      <c r="S118" s="167" t="s">
        <v>270</v>
      </c>
      <c r="T118" s="167"/>
      <c r="U118" s="180"/>
      <c r="V118" s="42">
        <f t="shared" si="6"/>
        <v>118</v>
      </c>
      <c r="W118" s="148" t="str">
        <f t="shared" si="7"/>
        <v>✔</v>
      </c>
      <c r="Y118" s="115"/>
      <c r="Z118" s="193">
        <v>0</v>
      </c>
      <c r="AA118" s="193">
        <v>30</v>
      </c>
      <c r="AB118" s="193">
        <v>0</v>
      </c>
      <c r="AC118" s="193">
        <v>30</v>
      </c>
      <c r="AD118" s="141"/>
    </row>
    <row r="119" spans="1:30" ht="21" customHeight="1" thickBot="1">
      <c r="A119" s="165"/>
      <c r="B119" s="166"/>
      <c r="C119" s="203" t="s">
        <v>321</v>
      </c>
      <c r="D119" s="203"/>
      <c r="E119" s="203"/>
      <c r="F119" s="203"/>
      <c r="G119" s="204"/>
      <c r="H119" s="203"/>
      <c r="I119" s="286">
        <v>0</v>
      </c>
      <c r="J119" s="167" t="s">
        <v>232</v>
      </c>
      <c r="K119" s="167"/>
      <c r="L119" s="167"/>
      <c r="M119" s="167"/>
      <c r="N119" s="167"/>
      <c r="O119" s="167"/>
      <c r="P119" s="167"/>
      <c r="Q119" s="167"/>
      <c r="R119" s="286">
        <v>0</v>
      </c>
      <c r="S119" s="167" t="s">
        <v>270</v>
      </c>
      <c r="T119" s="167"/>
      <c r="U119" s="180"/>
      <c r="V119" s="42">
        <f t="shared" si="6"/>
        <v>119</v>
      </c>
      <c r="W119" s="148" t="str">
        <f t="shared" si="7"/>
        <v>✔</v>
      </c>
      <c r="Y119" s="115"/>
      <c r="Z119" s="193">
        <v>0</v>
      </c>
      <c r="AA119" s="193">
        <v>30</v>
      </c>
      <c r="AB119" s="193">
        <v>0</v>
      </c>
      <c r="AC119" s="193">
        <v>30</v>
      </c>
      <c r="AD119" s="141"/>
    </row>
    <row r="120" spans="1:30" ht="21" customHeight="1" thickBot="1">
      <c r="A120" s="165"/>
      <c r="B120" s="166"/>
      <c r="C120" s="203" t="s">
        <v>322</v>
      </c>
      <c r="D120" s="203"/>
      <c r="E120" s="203"/>
      <c r="F120" s="203"/>
      <c r="G120" s="204"/>
      <c r="H120" s="203"/>
      <c r="I120" s="286">
        <v>0</v>
      </c>
      <c r="J120" s="167" t="s">
        <v>232</v>
      </c>
      <c r="K120" s="167"/>
      <c r="L120" s="167"/>
      <c r="M120" s="167"/>
      <c r="N120" s="167"/>
      <c r="O120" s="167"/>
      <c r="P120" s="167"/>
      <c r="Q120" s="167"/>
      <c r="R120" s="286">
        <v>0</v>
      </c>
      <c r="S120" s="167" t="s">
        <v>270</v>
      </c>
      <c r="T120" s="167"/>
      <c r="U120" s="180"/>
      <c r="V120" s="42">
        <f t="shared" si="6"/>
        <v>120</v>
      </c>
      <c r="W120" s="148" t="str">
        <f t="shared" si="7"/>
        <v>✔</v>
      </c>
      <c r="Y120" s="115"/>
      <c r="Z120" s="193">
        <v>0</v>
      </c>
      <c r="AA120" s="193">
        <v>30</v>
      </c>
      <c r="AB120" s="193">
        <v>0</v>
      </c>
      <c r="AC120" s="193">
        <v>30</v>
      </c>
      <c r="AD120" s="141"/>
    </row>
    <row r="121" spans="1:30" ht="21" customHeight="1" thickBot="1">
      <c r="A121" s="165"/>
      <c r="B121" s="166"/>
      <c r="C121" s="203" t="s">
        <v>323</v>
      </c>
      <c r="D121" s="203"/>
      <c r="E121" s="203"/>
      <c r="F121" s="203"/>
      <c r="G121" s="204"/>
      <c r="H121" s="203"/>
      <c r="I121" s="286">
        <v>0</v>
      </c>
      <c r="J121" s="167" t="s">
        <v>232</v>
      </c>
      <c r="K121" s="167"/>
      <c r="L121" s="167"/>
      <c r="M121" s="167"/>
      <c r="N121" s="167"/>
      <c r="O121" s="167"/>
      <c r="P121" s="167"/>
      <c r="Q121" s="167"/>
      <c r="R121" s="286">
        <v>1</v>
      </c>
      <c r="S121" s="167" t="s">
        <v>270</v>
      </c>
      <c r="T121" s="167"/>
      <c r="U121" s="180"/>
      <c r="V121" s="42">
        <f t="shared" si="6"/>
        <v>121</v>
      </c>
      <c r="W121" s="148" t="str">
        <f t="shared" si="7"/>
        <v>✔</v>
      </c>
      <c r="Y121" s="115"/>
      <c r="Z121" s="193">
        <v>0</v>
      </c>
      <c r="AA121" s="193">
        <v>30</v>
      </c>
      <c r="AB121" s="193">
        <v>0</v>
      </c>
      <c r="AC121" s="193">
        <v>30</v>
      </c>
      <c r="AD121" s="141"/>
    </row>
    <row r="122" spans="1:30" ht="21" customHeight="1" thickBot="1">
      <c r="A122" s="165"/>
      <c r="B122" s="166"/>
      <c r="C122" s="203" t="s">
        <v>324</v>
      </c>
      <c r="D122" s="203"/>
      <c r="E122" s="203"/>
      <c r="F122" s="203"/>
      <c r="G122" s="204"/>
      <c r="H122" s="203"/>
      <c r="I122" s="286">
        <v>0</v>
      </c>
      <c r="J122" s="167" t="s">
        <v>232</v>
      </c>
      <c r="K122" s="167"/>
      <c r="L122" s="167"/>
      <c r="M122" s="167"/>
      <c r="N122" s="167"/>
      <c r="O122" s="167"/>
      <c r="P122" s="167"/>
      <c r="Q122" s="167"/>
      <c r="R122" s="286">
        <v>0</v>
      </c>
      <c r="S122" s="167" t="s">
        <v>270</v>
      </c>
      <c r="T122" s="167"/>
      <c r="U122" s="180"/>
      <c r="V122" s="42">
        <f t="shared" si="6"/>
        <v>122</v>
      </c>
      <c r="W122" s="148" t="str">
        <f t="shared" si="7"/>
        <v>✔</v>
      </c>
      <c r="Y122" s="115"/>
      <c r="Z122" s="193">
        <v>0</v>
      </c>
      <c r="AA122" s="193">
        <v>30</v>
      </c>
      <c r="AB122" s="193">
        <v>0</v>
      </c>
      <c r="AC122" s="193">
        <v>30</v>
      </c>
      <c r="AD122" s="141"/>
    </row>
    <row r="123" spans="1:30" ht="21" customHeight="1" thickBot="1">
      <c r="A123" s="165"/>
      <c r="B123" s="166"/>
      <c r="C123" s="203" t="s">
        <v>325</v>
      </c>
      <c r="D123" s="203"/>
      <c r="E123" s="203"/>
      <c r="F123" s="203"/>
      <c r="G123" s="204"/>
      <c r="H123" s="203"/>
      <c r="I123" s="286">
        <v>0</v>
      </c>
      <c r="J123" s="167" t="s">
        <v>232</v>
      </c>
      <c r="K123" s="167"/>
      <c r="L123" s="167"/>
      <c r="M123" s="167"/>
      <c r="N123" s="167"/>
      <c r="O123" s="167"/>
      <c r="P123" s="167"/>
      <c r="Q123" s="167"/>
      <c r="R123" s="286">
        <v>0</v>
      </c>
      <c r="S123" s="167" t="s">
        <v>270</v>
      </c>
      <c r="T123" s="167"/>
      <c r="U123" s="180"/>
      <c r="V123" s="42">
        <f t="shared" si="6"/>
        <v>123</v>
      </c>
      <c r="W123" s="148" t="str">
        <f t="shared" si="7"/>
        <v>✔</v>
      </c>
      <c r="Y123" s="115"/>
      <c r="Z123" s="193">
        <v>0</v>
      </c>
      <c r="AA123" s="193">
        <v>30</v>
      </c>
      <c r="AB123" s="193">
        <v>0</v>
      </c>
      <c r="AC123" s="193">
        <v>30</v>
      </c>
      <c r="AD123" s="141"/>
    </row>
    <row r="124" spans="1:30" ht="21" customHeight="1" thickBot="1">
      <c r="A124" s="165"/>
      <c r="B124" s="166"/>
      <c r="C124" s="203" t="s">
        <v>326</v>
      </c>
      <c r="D124" s="203"/>
      <c r="E124" s="203"/>
      <c r="F124" s="203"/>
      <c r="G124" s="204"/>
      <c r="H124" s="203"/>
      <c r="I124" s="286">
        <v>0</v>
      </c>
      <c r="J124" s="167" t="s">
        <v>232</v>
      </c>
      <c r="K124" s="167"/>
      <c r="L124" s="167"/>
      <c r="M124" s="167"/>
      <c r="N124" s="167"/>
      <c r="O124" s="167"/>
      <c r="P124" s="167"/>
      <c r="Q124" s="167"/>
      <c r="R124" s="286">
        <v>3</v>
      </c>
      <c r="S124" s="167" t="s">
        <v>270</v>
      </c>
      <c r="T124" s="167"/>
      <c r="U124" s="180"/>
      <c r="V124" s="42">
        <f t="shared" si="6"/>
        <v>124</v>
      </c>
      <c r="W124" s="148" t="str">
        <f t="shared" si="7"/>
        <v>✔</v>
      </c>
      <c r="Y124" s="115"/>
      <c r="Z124" s="193">
        <v>0</v>
      </c>
      <c r="AA124" s="193">
        <v>30</v>
      </c>
      <c r="AB124" s="193">
        <v>0</v>
      </c>
      <c r="AC124" s="193">
        <v>30</v>
      </c>
      <c r="AD124" s="141"/>
    </row>
    <row r="125" spans="1:30" ht="21" customHeight="1" thickBot="1">
      <c r="A125" s="165"/>
      <c r="B125" s="166"/>
      <c r="C125" s="203" t="s">
        <v>327</v>
      </c>
      <c r="D125" s="203"/>
      <c r="E125" s="203"/>
      <c r="F125" s="203"/>
      <c r="G125" s="204"/>
      <c r="H125" s="203"/>
      <c r="I125" s="286">
        <v>0</v>
      </c>
      <c r="J125" s="167" t="s">
        <v>232</v>
      </c>
      <c r="K125" s="167"/>
      <c r="L125" s="167"/>
      <c r="M125" s="167"/>
      <c r="N125" s="167"/>
      <c r="O125" s="167"/>
      <c r="P125" s="167"/>
      <c r="Q125" s="167"/>
      <c r="R125" s="286">
        <v>0</v>
      </c>
      <c r="S125" s="167" t="s">
        <v>270</v>
      </c>
      <c r="T125" s="167"/>
      <c r="U125" s="180"/>
      <c r="V125" s="42">
        <f t="shared" si="6"/>
        <v>125</v>
      </c>
      <c r="W125" s="148" t="str">
        <f t="shared" si="7"/>
        <v>✔</v>
      </c>
      <c r="Y125" s="115"/>
      <c r="Z125" s="193">
        <v>0</v>
      </c>
      <c r="AA125" s="193">
        <v>30</v>
      </c>
      <c r="AB125" s="193">
        <v>0</v>
      </c>
      <c r="AC125" s="193">
        <v>30</v>
      </c>
      <c r="AD125" s="141"/>
    </row>
    <row r="126" spans="1:30" ht="21" customHeight="1" thickBot="1">
      <c r="A126" s="165"/>
      <c r="B126" s="166"/>
      <c r="C126" s="203" t="s">
        <v>328</v>
      </c>
      <c r="D126" s="203"/>
      <c r="E126" s="203"/>
      <c r="F126" s="203"/>
      <c r="G126" s="204"/>
      <c r="H126" s="203"/>
      <c r="I126" s="286">
        <v>0</v>
      </c>
      <c r="J126" s="167" t="s">
        <v>232</v>
      </c>
      <c r="K126" s="167"/>
      <c r="L126" s="167"/>
      <c r="M126" s="167"/>
      <c r="N126" s="167"/>
      <c r="O126" s="167"/>
      <c r="P126" s="167"/>
      <c r="Q126" s="167"/>
      <c r="R126" s="286">
        <v>0</v>
      </c>
      <c r="S126" s="167" t="s">
        <v>270</v>
      </c>
      <c r="T126" s="167"/>
      <c r="U126" s="180"/>
      <c r="V126" s="42">
        <f t="shared" si="6"/>
        <v>126</v>
      </c>
      <c r="W126" s="148" t="str">
        <f t="shared" si="7"/>
        <v>✔</v>
      </c>
      <c r="Y126" s="115"/>
      <c r="Z126" s="193">
        <v>0</v>
      </c>
      <c r="AA126" s="193">
        <v>30</v>
      </c>
      <c r="AB126" s="193">
        <v>0</v>
      </c>
      <c r="AC126" s="193">
        <v>30</v>
      </c>
      <c r="AD126" s="141"/>
    </row>
    <row r="127" spans="1:30" ht="21" customHeight="1" thickBot="1">
      <c r="A127" s="165"/>
      <c r="B127" s="166"/>
      <c r="C127" s="203" t="s">
        <v>329</v>
      </c>
      <c r="D127" s="203"/>
      <c r="E127" s="203"/>
      <c r="F127" s="203"/>
      <c r="G127" s="204"/>
      <c r="H127" s="203"/>
      <c r="I127" s="286">
        <v>0</v>
      </c>
      <c r="J127" s="167" t="s">
        <v>232</v>
      </c>
      <c r="K127" s="167"/>
      <c r="L127" s="167"/>
      <c r="M127" s="167"/>
      <c r="N127" s="167"/>
      <c r="O127" s="167"/>
      <c r="P127" s="167"/>
      <c r="Q127" s="167"/>
      <c r="R127" s="286">
        <v>0</v>
      </c>
      <c r="S127" s="167" t="s">
        <v>270</v>
      </c>
      <c r="T127" s="167"/>
      <c r="U127" s="180"/>
      <c r="V127" s="42">
        <f t="shared" si="6"/>
        <v>127</v>
      </c>
      <c r="W127" s="148" t="str">
        <f t="shared" si="7"/>
        <v>✔</v>
      </c>
      <c r="Y127" s="115"/>
      <c r="Z127" s="193">
        <v>0</v>
      </c>
      <c r="AA127" s="193">
        <v>30</v>
      </c>
      <c r="AB127" s="193">
        <v>0</v>
      </c>
      <c r="AC127" s="193">
        <v>30</v>
      </c>
      <c r="AD127" s="141"/>
    </row>
    <row r="128" spans="1:30" ht="21" customHeight="1" thickBot="1">
      <c r="A128" s="165"/>
      <c r="B128" s="166"/>
      <c r="C128" s="203" t="s">
        <v>330</v>
      </c>
      <c r="D128" s="203"/>
      <c r="E128" s="203"/>
      <c r="F128" s="203"/>
      <c r="G128" s="204"/>
      <c r="H128" s="203"/>
      <c r="I128" s="286">
        <v>0</v>
      </c>
      <c r="J128" s="167" t="s">
        <v>232</v>
      </c>
      <c r="K128" s="167"/>
      <c r="L128" s="167"/>
      <c r="M128" s="167"/>
      <c r="N128" s="167"/>
      <c r="O128" s="167"/>
      <c r="P128" s="167"/>
      <c r="Q128" s="167"/>
      <c r="R128" s="286">
        <v>0</v>
      </c>
      <c r="S128" s="167" t="s">
        <v>270</v>
      </c>
      <c r="T128" s="167"/>
      <c r="U128" s="180"/>
      <c r="V128" s="42">
        <f t="shared" si="6"/>
        <v>128</v>
      </c>
      <c r="W128" s="148" t="str">
        <f t="shared" si="7"/>
        <v>✔</v>
      </c>
      <c r="Y128" s="115"/>
      <c r="Z128" s="193">
        <v>0</v>
      </c>
      <c r="AA128" s="193">
        <v>30</v>
      </c>
      <c r="AB128" s="193">
        <v>0</v>
      </c>
      <c r="AC128" s="193">
        <v>30</v>
      </c>
      <c r="AD128" s="141"/>
    </row>
    <row r="129" spans="1:30" ht="21" customHeight="1" thickBot="1">
      <c r="A129" s="165"/>
      <c r="B129" s="166"/>
      <c r="C129" s="203" t="s">
        <v>331</v>
      </c>
      <c r="D129" s="203"/>
      <c r="E129" s="203"/>
      <c r="F129" s="203"/>
      <c r="G129" s="204"/>
      <c r="H129" s="203"/>
      <c r="I129" s="286">
        <v>0</v>
      </c>
      <c r="J129" s="167" t="s">
        <v>232</v>
      </c>
      <c r="K129" s="167"/>
      <c r="L129" s="167"/>
      <c r="M129" s="167"/>
      <c r="N129" s="167"/>
      <c r="O129" s="167"/>
      <c r="P129" s="167"/>
      <c r="Q129" s="167"/>
      <c r="R129" s="286">
        <v>0</v>
      </c>
      <c r="S129" s="167" t="s">
        <v>270</v>
      </c>
      <c r="T129" s="167"/>
      <c r="U129" s="180"/>
      <c r="V129" s="42">
        <f t="shared" si="6"/>
        <v>129</v>
      </c>
      <c r="W129" s="148" t="str">
        <f t="shared" si="7"/>
        <v>✔</v>
      </c>
      <c r="Y129" s="115"/>
      <c r="Z129" s="193">
        <v>0</v>
      </c>
      <c r="AA129" s="193">
        <v>30</v>
      </c>
      <c r="AB129" s="193">
        <v>0</v>
      </c>
      <c r="AC129" s="193">
        <v>30</v>
      </c>
      <c r="AD129" s="141"/>
    </row>
    <row r="130" spans="1:30" ht="21" customHeight="1" thickBot="1">
      <c r="A130" s="165"/>
      <c r="B130" s="166"/>
      <c r="C130" s="203" t="s">
        <v>332</v>
      </c>
      <c r="D130" s="203"/>
      <c r="E130" s="203"/>
      <c r="F130" s="203"/>
      <c r="G130" s="204"/>
      <c r="H130" s="203"/>
      <c r="I130" s="286">
        <v>0</v>
      </c>
      <c r="J130" s="167" t="s">
        <v>232</v>
      </c>
      <c r="K130" s="167"/>
      <c r="L130" s="167"/>
      <c r="M130" s="167"/>
      <c r="N130" s="167"/>
      <c r="O130" s="167"/>
      <c r="P130" s="167"/>
      <c r="Q130" s="167"/>
      <c r="R130" s="286">
        <v>5</v>
      </c>
      <c r="S130" s="167" t="s">
        <v>270</v>
      </c>
      <c r="T130" s="167"/>
      <c r="U130" s="180"/>
      <c r="V130" s="42">
        <f t="shared" si="6"/>
        <v>130</v>
      </c>
      <c r="W130" s="148" t="str">
        <f t="shared" si="7"/>
        <v>✔</v>
      </c>
      <c r="Y130" s="115"/>
      <c r="Z130" s="193">
        <v>0</v>
      </c>
      <c r="AA130" s="193">
        <v>30</v>
      </c>
      <c r="AB130" s="193">
        <v>0</v>
      </c>
      <c r="AC130" s="205">
        <v>70</v>
      </c>
      <c r="AD130" s="141"/>
    </row>
    <row r="131" spans="1:30" ht="21" customHeight="1" thickBot="1">
      <c r="A131" s="165"/>
      <c r="B131" s="166"/>
      <c r="C131" s="203" t="s">
        <v>333</v>
      </c>
      <c r="D131" s="203"/>
      <c r="E131" s="203"/>
      <c r="F131" s="203"/>
      <c r="G131" s="204"/>
      <c r="H131" s="203"/>
      <c r="I131" s="286">
        <v>0</v>
      </c>
      <c r="J131" s="167" t="s">
        <v>232</v>
      </c>
      <c r="K131" s="167"/>
      <c r="L131" s="167"/>
      <c r="M131" s="167"/>
      <c r="N131" s="167"/>
      <c r="O131" s="167"/>
      <c r="P131" s="167"/>
      <c r="Q131" s="167"/>
      <c r="R131" s="286">
        <v>0</v>
      </c>
      <c r="S131" s="167" t="s">
        <v>270</v>
      </c>
      <c r="T131" s="167"/>
      <c r="U131" s="180"/>
      <c r="V131" s="42">
        <f t="shared" si="6"/>
        <v>131</v>
      </c>
      <c r="W131" s="148" t="str">
        <f t="shared" si="7"/>
        <v>✔</v>
      </c>
      <c r="Y131" s="115"/>
      <c r="Z131" s="193">
        <v>0</v>
      </c>
      <c r="AA131" s="193">
        <v>30</v>
      </c>
      <c r="AB131" s="193">
        <v>0</v>
      </c>
      <c r="AC131" s="193">
        <v>30</v>
      </c>
      <c r="AD131" s="141"/>
    </row>
    <row r="132" spans="1:30" ht="21" customHeight="1" thickBot="1">
      <c r="A132" s="165"/>
      <c r="B132" s="166"/>
      <c r="C132" s="203" t="s">
        <v>334</v>
      </c>
      <c r="D132" s="203"/>
      <c r="E132" s="203"/>
      <c r="F132" s="203"/>
      <c r="G132" s="204"/>
      <c r="H132" s="203"/>
      <c r="I132" s="286">
        <v>0</v>
      </c>
      <c r="J132" s="167" t="s">
        <v>232</v>
      </c>
      <c r="K132" s="167"/>
      <c r="L132" s="167"/>
      <c r="M132" s="167"/>
      <c r="N132" s="167"/>
      <c r="O132" s="167"/>
      <c r="P132" s="167"/>
      <c r="Q132" s="167"/>
      <c r="R132" s="286">
        <v>0</v>
      </c>
      <c r="S132" s="167" t="s">
        <v>270</v>
      </c>
      <c r="T132" s="167"/>
      <c r="U132" s="180"/>
      <c r="V132" s="42">
        <f t="shared" si="6"/>
        <v>132</v>
      </c>
      <c r="W132" s="148" t="str">
        <f t="shared" si="7"/>
        <v>✔</v>
      </c>
      <c r="Y132" s="115"/>
      <c r="Z132" s="193">
        <v>0</v>
      </c>
      <c r="AA132" s="193">
        <v>30</v>
      </c>
      <c r="AB132" s="193">
        <v>0</v>
      </c>
      <c r="AC132" s="193">
        <v>30</v>
      </c>
      <c r="AD132" s="141"/>
    </row>
    <row r="133" spans="1:30" ht="21" customHeight="1" thickBot="1">
      <c r="A133" s="165"/>
      <c r="B133" s="166"/>
      <c r="C133" s="203" t="s">
        <v>335</v>
      </c>
      <c r="D133" s="203"/>
      <c r="E133" s="203"/>
      <c r="F133" s="203"/>
      <c r="G133" s="204"/>
      <c r="H133" s="203"/>
      <c r="I133" s="286">
        <v>0</v>
      </c>
      <c r="J133" s="167" t="s">
        <v>232</v>
      </c>
      <c r="K133" s="167"/>
      <c r="L133" s="167"/>
      <c r="M133" s="167"/>
      <c r="N133" s="167"/>
      <c r="O133" s="167"/>
      <c r="P133" s="167"/>
      <c r="Q133" s="167"/>
      <c r="R133" s="286">
        <v>2</v>
      </c>
      <c r="S133" s="167" t="s">
        <v>270</v>
      </c>
      <c r="T133" s="167"/>
      <c r="U133" s="180"/>
      <c r="V133" s="42">
        <f t="shared" si="6"/>
        <v>133</v>
      </c>
      <c r="W133" s="148" t="str">
        <f t="shared" si="7"/>
        <v>✔</v>
      </c>
      <c r="Y133" s="115"/>
      <c r="Z133" s="193">
        <v>0</v>
      </c>
      <c r="AA133" s="193">
        <v>30</v>
      </c>
      <c r="AB133" s="193">
        <v>0</v>
      </c>
      <c r="AC133" s="193">
        <v>30</v>
      </c>
      <c r="AD133" s="141"/>
    </row>
    <row r="134" spans="1:30" ht="21" customHeight="1" thickBot="1">
      <c r="A134" s="165"/>
      <c r="B134" s="166"/>
      <c r="C134" s="203" t="s">
        <v>336</v>
      </c>
      <c r="D134" s="203"/>
      <c r="E134" s="203"/>
      <c r="F134" s="203"/>
      <c r="G134" s="204"/>
      <c r="H134" s="203"/>
      <c r="I134" s="286">
        <v>0</v>
      </c>
      <c r="J134" s="167" t="s">
        <v>232</v>
      </c>
      <c r="K134" s="167"/>
      <c r="L134" s="167"/>
      <c r="M134" s="167"/>
      <c r="N134" s="167"/>
      <c r="O134" s="167"/>
      <c r="P134" s="167"/>
      <c r="Q134" s="167"/>
      <c r="R134" s="286">
        <v>4</v>
      </c>
      <c r="S134" s="167" t="s">
        <v>270</v>
      </c>
      <c r="T134" s="167"/>
      <c r="U134" s="180"/>
      <c r="V134" s="42">
        <f t="shared" si="6"/>
        <v>134</v>
      </c>
      <c r="W134" s="148" t="str">
        <f t="shared" ref="W134:W147" si="10">IF(OR(I134="",R134=""),"未入力あり","✔")</f>
        <v>✔</v>
      </c>
      <c r="Y134" s="115"/>
      <c r="Z134" s="193">
        <v>0</v>
      </c>
      <c r="AA134" s="193">
        <v>30</v>
      </c>
      <c r="AB134" s="193">
        <v>0</v>
      </c>
      <c r="AC134" s="193">
        <v>30</v>
      </c>
      <c r="AD134" s="141"/>
    </row>
    <row r="135" spans="1:30" ht="21" customHeight="1" thickBot="1">
      <c r="A135" s="165"/>
      <c r="B135" s="166"/>
      <c r="C135" s="203" t="s">
        <v>337</v>
      </c>
      <c r="D135" s="203"/>
      <c r="E135" s="203"/>
      <c r="F135" s="203"/>
      <c r="G135" s="204"/>
      <c r="H135" s="203"/>
      <c r="I135" s="286">
        <v>0</v>
      </c>
      <c r="J135" s="167" t="s">
        <v>232</v>
      </c>
      <c r="K135" s="167"/>
      <c r="L135" s="167"/>
      <c r="M135" s="167"/>
      <c r="N135" s="167"/>
      <c r="O135" s="167"/>
      <c r="P135" s="167"/>
      <c r="Q135" s="167"/>
      <c r="R135" s="286">
        <v>0</v>
      </c>
      <c r="S135" s="167" t="s">
        <v>270</v>
      </c>
      <c r="T135" s="167"/>
      <c r="U135" s="180"/>
      <c r="V135" s="42">
        <f t="shared" si="6"/>
        <v>135</v>
      </c>
      <c r="W135" s="148" t="str">
        <f t="shared" si="10"/>
        <v>✔</v>
      </c>
      <c r="Y135" s="115"/>
      <c r="Z135" s="193">
        <v>0</v>
      </c>
      <c r="AA135" s="193">
        <v>30</v>
      </c>
      <c r="AB135" s="193">
        <v>0</v>
      </c>
      <c r="AC135" s="193">
        <v>30</v>
      </c>
      <c r="AD135" s="141"/>
    </row>
    <row r="136" spans="1:30" ht="21" customHeight="1" thickBot="1">
      <c r="A136" s="165"/>
      <c r="B136" s="166"/>
      <c r="C136" s="203" t="s">
        <v>338</v>
      </c>
      <c r="D136" s="203"/>
      <c r="E136" s="203"/>
      <c r="F136" s="203"/>
      <c r="G136" s="204"/>
      <c r="H136" s="203"/>
      <c r="I136" s="286">
        <v>0</v>
      </c>
      <c r="J136" s="167" t="s">
        <v>232</v>
      </c>
      <c r="K136" s="167"/>
      <c r="L136" s="167"/>
      <c r="M136" s="167"/>
      <c r="N136" s="167"/>
      <c r="O136" s="167"/>
      <c r="P136" s="167"/>
      <c r="Q136" s="167"/>
      <c r="R136" s="286">
        <v>0</v>
      </c>
      <c r="S136" s="167" t="s">
        <v>270</v>
      </c>
      <c r="T136" s="167"/>
      <c r="U136" s="180"/>
      <c r="V136" s="42">
        <f t="shared" si="6"/>
        <v>136</v>
      </c>
      <c r="W136" s="148" t="str">
        <f t="shared" si="10"/>
        <v>✔</v>
      </c>
      <c r="Y136" s="115"/>
      <c r="Z136" s="193">
        <v>0</v>
      </c>
      <c r="AA136" s="193">
        <v>30</v>
      </c>
      <c r="AB136" s="193">
        <v>0</v>
      </c>
      <c r="AC136" s="193">
        <v>30</v>
      </c>
      <c r="AD136" s="141"/>
    </row>
    <row r="137" spans="1:30" ht="21" customHeight="1" thickBot="1">
      <c r="A137" s="165"/>
      <c r="B137" s="166"/>
      <c r="C137" s="203" t="s">
        <v>339</v>
      </c>
      <c r="D137" s="203"/>
      <c r="E137" s="203"/>
      <c r="F137" s="203"/>
      <c r="G137" s="204"/>
      <c r="H137" s="203"/>
      <c r="I137" s="286">
        <v>0</v>
      </c>
      <c r="J137" s="167" t="s">
        <v>232</v>
      </c>
      <c r="K137" s="167"/>
      <c r="L137" s="167"/>
      <c r="M137" s="167"/>
      <c r="N137" s="167"/>
      <c r="O137" s="167"/>
      <c r="P137" s="167"/>
      <c r="Q137" s="167"/>
      <c r="R137" s="286">
        <v>0</v>
      </c>
      <c r="S137" s="167" t="s">
        <v>270</v>
      </c>
      <c r="T137" s="167"/>
      <c r="U137" s="180"/>
      <c r="V137" s="42">
        <f t="shared" si="6"/>
        <v>137</v>
      </c>
      <c r="W137" s="148" t="str">
        <f t="shared" si="10"/>
        <v>✔</v>
      </c>
      <c r="Y137" s="115"/>
      <c r="Z137" s="193">
        <v>0</v>
      </c>
      <c r="AA137" s="193">
        <v>30</v>
      </c>
      <c r="AB137" s="193">
        <v>0</v>
      </c>
      <c r="AC137" s="193">
        <v>30</v>
      </c>
      <c r="AD137" s="141"/>
    </row>
    <row r="138" spans="1:30" ht="21" customHeight="1" thickBot="1">
      <c r="A138" s="165"/>
      <c r="B138" s="166"/>
      <c r="C138" s="203" t="s">
        <v>340</v>
      </c>
      <c r="D138" s="203"/>
      <c r="E138" s="203"/>
      <c r="F138" s="203"/>
      <c r="G138" s="204"/>
      <c r="H138" s="203"/>
      <c r="I138" s="286">
        <v>0</v>
      </c>
      <c r="J138" s="167" t="s">
        <v>232</v>
      </c>
      <c r="K138" s="167"/>
      <c r="L138" s="167"/>
      <c r="M138" s="167"/>
      <c r="N138" s="167"/>
      <c r="O138" s="167"/>
      <c r="P138" s="167"/>
      <c r="Q138" s="167"/>
      <c r="R138" s="286">
        <v>0</v>
      </c>
      <c r="S138" s="167" t="s">
        <v>270</v>
      </c>
      <c r="T138" s="167"/>
      <c r="U138" s="180"/>
      <c r="V138" s="42">
        <f t="shared" si="6"/>
        <v>138</v>
      </c>
      <c r="W138" s="148" t="str">
        <f t="shared" si="10"/>
        <v>✔</v>
      </c>
      <c r="Y138" s="115"/>
      <c r="Z138" s="193">
        <v>0</v>
      </c>
      <c r="AA138" s="193">
        <v>30</v>
      </c>
      <c r="AB138" s="193">
        <v>0</v>
      </c>
      <c r="AC138" s="193">
        <v>30</v>
      </c>
      <c r="AD138" s="141"/>
    </row>
    <row r="139" spans="1:30" ht="21" customHeight="1" thickBot="1">
      <c r="A139" s="165"/>
      <c r="B139" s="166"/>
      <c r="C139" s="203" t="s">
        <v>341</v>
      </c>
      <c r="D139" s="203"/>
      <c r="E139" s="203"/>
      <c r="F139" s="203"/>
      <c r="G139" s="204"/>
      <c r="H139" s="203"/>
      <c r="I139" s="286">
        <v>0</v>
      </c>
      <c r="J139" s="167" t="s">
        <v>232</v>
      </c>
      <c r="K139" s="167"/>
      <c r="L139" s="167"/>
      <c r="M139" s="167"/>
      <c r="N139" s="167"/>
      <c r="O139" s="167"/>
      <c r="P139" s="167"/>
      <c r="Q139" s="167"/>
      <c r="R139" s="286">
        <v>0</v>
      </c>
      <c r="S139" s="167" t="s">
        <v>270</v>
      </c>
      <c r="T139" s="167"/>
      <c r="U139" s="180"/>
      <c r="V139" s="42">
        <f t="shared" si="6"/>
        <v>139</v>
      </c>
      <c r="W139" s="148" t="str">
        <f t="shared" si="10"/>
        <v>✔</v>
      </c>
      <c r="Y139" s="115"/>
      <c r="Z139" s="193">
        <v>0</v>
      </c>
      <c r="AA139" s="193">
        <v>30</v>
      </c>
      <c r="AB139" s="193">
        <v>0</v>
      </c>
      <c r="AC139" s="193">
        <v>30</v>
      </c>
      <c r="AD139" s="141"/>
    </row>
    <row r="140" spans="1:30" ht="21" customHeight="1" thickBot="1">
      <c r="A140" s="165"/>
      <c r="B140" s="166"/>
      <c r="C140" s="203" t="s">
        <v>342</v>
      </c>
      <c r="D140" s="203"/>
      <c r="E140" s="203"/>
      <c r="F140" s="203"/>
      <c r="G140" s="204"/>
      <c r="H140" s="203"/>
      <c r="I140" s="286">
        <v>0</v>
      </c>
      <c r="J140" s="167" t="s">
        <v>232</v>
      </c>
      <c r="K140" s="167"/>
      <c r="L140" s="167"/>
      <c r="M140" s="167"/>
      <c r="N140" s="167"/>
      <c r="O140" s="167"/>
      <c r="P140" s="167"/>
      <c r="Q140" s="167"/>
      <c r="R140" s="286">
        <v>0</v>
      </c>
      <c r="S140" s="167" t="s">
        <v>232</v>
      </c>
      <c r="T140" s="167"/>
      <c r="U140" s="180"/>
      <c r="V140" s="42">
        <f t="shared" si="6"/>
        <v>140</v>
      </c>
      <c r="W140" s="148" t="str">
        <f t="shared" si="10"/>
        <v>✔</v>
      </c>
      <c r="Y140" s="115"/>
      <c r="Z140" s="193">
        <v>0</v>
      </c>
      <c r="AA140" s="193">
        <v>30</v>
      </c>
      <c r="AB140" s="193">
        <v>0</v>
      </c>
      <c r="AC140" s="193">
        <v>30</v>
      </c>
      <c r="AD140" s="141"/>
    </row>
    <row r="141" spans="1:30" ht="21" customHeight="1" thickBot="1">
      <c r="A141" s="165"/>
      <c r="B141" s="166"/>
      <c r="C141" s="203" t="s">
        <v>343</v>
      </c>
      <c r="D141" s="203"/>
      <c r="E141" s="203"/>
      <c r="F141" s="203"/>
      <c r="G141" s="204"/>
      <c r="H141" s="203"/>
      <c r="I141" s="286">
        <v>0</v>
      </c>
      <c r="J141" s="167" t="s">
        <v>232</v>
      </c>
      <c r="K141" s="167"/>
      <c r="L141" s="167"/>
      <c r="M141" s="167"/>
      <c r="N141" s="167"/>
      <c r="O141" s="167"/>
      <c r="P141" s="167"/>
      <c r="Q141" s="167"/>
      <c r="R141" s="286">
        <v>0</v>
      </c>
      <c r="S141" s="167" t="s">
        <v>270</v>
      </c>
      <c r="T141" s="167"/>
      <c r="U141" s="180"/>
      <c r="V141" s="42">
        <f t="shared" si="6"/>
        <v>141</v>
      </c>
      <c r="W141" s="148" t="str">
        <f t="shared" si="10"/>
        <v>✔</v>
      </c>
      <c r="Y141" s="115"/>
      <c r="Z141" s="193">
        <v>0</v>
      </c>
      <c r="AA141" s="193">
        <v>30</v>
      </c>
      <c r="AB141" s="193">
        <v>0</v>
      </c>
      <c r="AC141" s="193">
        <v>30</v>
      </c>
      <c r="AD141" s="141"/>
    </row>
    <row r="142" spans="1:30" ht="21" customHeight="1" thickBot="1">
      <c r="A142" s="165"/>
      <c r="B142" s="166"/>
      <c r="C142" s="213" t="s">
        <v>344</v>
      </c>
      <c r="D142" s="213"/>
      <c r="E142" s="213"/>
      <c r="F142" s="213"/>
      <c r="G142" s="213"/>
      <c r="H142" s="214"/>
      <c r="I142" s="286">
        <v>0</v>
      </c>
      <c r="J142" s="167" t="s">
        <v>232</v>
      </c>
      <c r="K142" s="167"/>
      <c r="L142" s="167"/>
      <c r="M142" s="167"/>
      <c r="N142" s="167"/>
      <c r="O142" s="167"/>
      <c r="P142" s="167"/>
      <c r="Q142" s="167"/>
      <c r="R142" s="286">
        <v>0</v>
      </c>
      <c r="S142" s="167" t="s">
        <v>270</v>
      </c>
      <c r="T142" s="167"/>
      <c r="U142" s="180"/>
      <c r="V142" s="42">
        <f t="shared" si="6"/>
        <v>142</v>
      </c>
      <c r="W142" s="148" t="str">
        <f t="shared" si="10"/>
        <v>✔</v>
      </c>
      <c r="Y142" s="115"/>
      <c r="Z142" s="193">
        <v>0</v>
      </c>
      <c r="AA142" s="193">
        <v>30</v>
      </c>
      <c r="AB142" s="193">
        <v>0</v>
      </c>
      <c r="AC142" s="193">
        <v>30</v>
      </c>
      <c r="AD142" s="141"/>
    </row>
    <row r="143" spans="1:30" ht="21" customHeight="1" thickBot="1">
      <c r="A143" s="165"/>
      <c r="B143" s="166"/>
      <c r="C143" s="203" t="s">
        <v>345</v>
      </c>
      <c r="D143" s="203"/>
      <c r="E143" s="203"/>
      <c r="F143" s="210"/>
      <c r="G143" s="204"/>
      <c r="H143" s="204"/>
      <c r="I143" s="286">
        <v>0</v>
      </c>
      <c r="J143" s="167" t="s">
        <v>232</v>
      </c>
      <c r="K143" s="167"/>
      <c r="L143" s="167"/>
      <c r="M143" s="167"/>
      <c r="N143" s="167"/>
      <c r="O143" s="167"/>
      <c r="P143" s="167"/>
      <c r="Q143" s="167"/>
      <c r="R143" s="286">
        <v>0</v>
      </c>
      <c r="S143" s="167" t="s">
        <v>270</v>
      </c>
      <c r="T143" s="167"/>
      <c r="U143" s="180"/>
      <c r="V143" s="42">
        <f t="shared" si="6"/>
        <v>143</v>
      </c>
      <c r="W143" s="148" t="str">
        <f t="shared" si="10"/>
        <v>✔</v>
      </c>
      <c r="Y143" s="115"/>
      <c r="Z143" s="193">
        <v>0</v>
      </c>
      <c r="AA143" s="193">
        <v>30</v>
      </c>
      <c r="AB143" s="193">
        <v>0</v>
      </c>
      <c r="AC143" s="193">
        <v>30</v>
      </c>
      <c r="AD143" s="141"/>
    </row>
    <row r="144" spans="1:30" ht="21" customHeight="1" thickBot="1">
      <c r="A144" s="165"/>
      <c r="B144" s="166"/>
      <c r="C144" s="203" t="s">
        <v>346</v>
      </c>
      <c r="D144" s="203"/>
      <c r="E144" s="203"/>
      <c r="F144" s="203"/>
      <c r="G144" s="204"/>
      <c r="H144" s="203"/>
      <c r="I144" s="286">
        <v>0</v>
      </c>
      <c r="J144" s="167" t="s">
        <v>232</v>
      </c>
      <c r="K144" s="167"/>
      <c r="L144" s="167"/>
      <c r="M144" s="167"/>
      <c r="N144" s="167"/>
      <c r="O144" s="167"/>
      <c r="P144" s="167"/>
      <c r="Q144" s="167"/>
      <c r="R144" s="286">
        <v>0</v>
      </c>
      <c r="S144" s="167" t="s">
        <v>270</v>
      </c>
      <c r="T144" s="167"/>
      <c r="U144" s="180"/>
      <c r="V144" s="42">
        <f t="shared" si="6"/>
        <v>144</v>
      </c>
      <c r="W144" s="148" t="str">
        <f t="shared" si="10"/>
        <v>✔</v>
      </c>
      <c r="Y144" s="115"/>
      <c r="Z144" s="193">
        <v>0</v>
      </c>
      <c r="AA144" s="193">
        <v>30</v>
      </c>
      <c r="AB144" s="193">
        <v>0</v>
      </c>
      <c r="AC144" s="193">
        <v>30</v>
      </c>
      <c r="AD144" s="141"/>
    </row>
    <row r="145" spans="1:30" ht="21" customHeight="1" thickBot="1">
      <c r="A145" s="165"/>
      <c r="B145" s="166"/>
      <c r="C145" s="206" t="s">
        <v>347</v>
      </c>
      <c r="D145" s="215"/>
      <c r="E145" s="215"/>
      <c r="F145" s="215"/>
      <c r="G145" s="216"/>
      <c r="H145" s="215"/>
      <c r="I145" s="286">
        <v>0</v>
      </c>
      <c r="J145" s="167" t="s">
        <v>232</v>
      </c>
      <c r="K145" s="167"/>
      <c r="L145" s="167"/>
      <c r="M145" s="167"/>
      <c r="N145" s="167"/>
      <c r="O145" s="167"/>
      <c r="P145" s="167"/>
      <c r="Q145" s="167"/>
      <c r="R145" s="286">
        <v>0</v>
      </c>
      <c r="S145" s="167" t="s">
        <v>270</v>
      </c>
      <c r="T145" s="167"/>
      <c r="U145" s="180"/>
      <c r="V145" s="42">
        <f t="shared" ref="V145:V203" si="11">+ROW()</f>
        <v>145</v>
      </c>
      <c r="W145" s="148" t="str">
        <f t="shared" si="10"/>
        <v>✔</v>
      </c>
      <c r="Y145" s="115"/>
      <c r="Z145" s="193">
        <v>0</v>
      </c>
      <c r="AA145" s="193">
        <v>30</v>
      </c>
      <c r="AB145" s="193">
        <v>0</v>
      </c>
      <c r="AC145" s="193">
        <v>30</v>
      </c>
      <c r="AD145" s="141"/>
    </row>
    <row r="146" spans="1:30" ht="21" customHeight="1" thickBot="1">
      <c r="A146" s="165"/>
      <c r="B146" s="166"/>
      <c r="C146" s="203" t="s">
        <v>348</v>
      </c>
      <c r="D146" s="215"/>
      <c r="E146" s="215"/>
      <c r="F146" s="215"/>
      <c r="G146" s="216"/>
      <c r="H146" s="215"/>
      <c r="I146" s="286">
        <v>0</v>
      </c>
      <c r="J146" s="167" t="s">
        <v>349</v>
      </c>
      <c r="K146" s="167"/>
      <c r="L146" s="167"/>
      <c r="M146" s="167"/>
      <c r="N146" s="167"/>
      <c r="O146" s="167"/>
      <c r="P146" s="167"/>
      <c r="Q146" s="167"/>
      <c r="R146" s="286">
        <v>2</v>
      </c>
      <c r="S146" s="167" t="s">
        <v>349</v>
      </c>
      <c r="T146" s="167"/>
      <c r="U146" s="180"/>
      <c r="V146" s="42">
        <f t="shared" si="11"/>
        <v>146</v>
      </c>
      <c r="W146" s="148" t="str">
        <f t="shared" si="10"/>
        <v>✔</v>
      </c>
      <c r="Y146" s="115"/>
      <c r="Z146" s="193">
        <v>0</v>
      </c>
      <c r="AA146" s="193">
        <v>30</v>
      </c>
      <c r="AB146" s="193">
        <v>0</v>
      </c>
      <c r="AC146" s="193">
        <v>30</v>
      </c>
      <c r="AD146" s="141"/>
    </row>
    <row r="147" spans="1:30" ht="21" customHeight="1" thickBot="1">
      <c r="A147" s="165"/>
      <c r="B147" s="166"/>
      <c r="C147" s="203" t="s">
        <v>350</v>
      </c>
      <c r="D147" s="203"/>
      <c r="E147" s="203"/>
      <c r="F147" s="203"/>
      <c r="G147" s="204"/>
      <c r="H147" s="203"/>
      <c r="I147" s="286">
        <v>0</v>
      </c>
      <c r="J147" s="167" t="s">
        <v>232</v>
      </c>
      <c r="K147" s="167"/>
      <c r="L147" s="167"/>
      <c r="M147" s="167"/>
      <c r="N147" s="167"/>
      <c r="O147" s="167"/>
      <c r="P147" s="167"/>
      <c r="Q147" s="167"/>
      <c r="R147" s="286">
        <v>0</v>
      </c>
      <c r="S147" s="167" t="s">
        <v>270</v>
      </c>
      <c r="T147" s="167"/>
      <c r="U147" s="180"/>
      <c r="V147" s="42">
        <f t="shared" si="11"/>
        <v>147</v>
      </c>
      <c r="W147" s="148" t="str">
        <f t="shared" si="10"/>
        <v>✔</v>
      </c>
      <c r="Y147" s="115"/>
      <c r="Z147" s="193">
        <v>0</v>
      </c>
      <c r="AA147" s="193">
        <v>30</v>
      </c>
      <c r="AB147" s="193">
        <v>0</v>
      </c>
      <c r="AC147" s="193">
        <v>30</v>
      </c>
      <c r="AD147" s="141"/>
    </row>
    <row r="148" spans="1:30" ht="21" customHeight="1" thickBot="1">
      <c r="A148" s="165"/>
      <c r="B148" s="166"/>
      <c r="C148" s="203" t="s">
        <v>351</v>
      </c>
      <c r="D148" s="215"/>
      <c r="E148" s="215"/>
      <c r="F148" s="215"/>
      <c r="G148" s="216"/>
      <c r="H148" s="215"/>
      <c r="I148" s="286">
        <v>0</v>
      </c>
      <c r="J148" s="167" t="s">
        <v>232</v>
      </c>
      <c r="K148" s="167"/>
      <c r="L148" s="167"/>
      <c r="M148" s="167"/>
      <c r="N148" s="167"/>
      <c r="O148" s="167"/>
      <c r="P148" s="167"/>
      <c r="Q148" s="167"/>
      <c r="R148" s="286">
        <v>0</v>
      </c>
      <c r="S148" s="167" t="s">
        <v>270</v>
      </c>
      <c r="T148" s="167"/>
      <c r="U148" s="180"/>
      <c r="V148" s="42">
        <f t="shared" si="11"/>
        <v>148</v>
      </c>
      <c r="W148" s="148" t="str">
        <f t="shared" ref="W148" si="12">IF(OR(I148="",R148=""),"未入力あり","✔")</f>
        <v>✔</v>
      </c>
      <c r="Y148" s="115"/>
      <c r="Z148" s="193">
        <v>0</v>
      </c>
      <c r="AA148" s="193">
        <v>30</v>
      </c>
      <c r="AB148" s="193">
        <v>0</v>
      </c>
      <c r="AC148" s="193">
        <v>30</v>
      </c>
      <c r="AD148" s="141"/>
    </row>
    <row r="149" spans="1:30" ht="20.100000000000001" customHeight="1">
      <c r="A149" s="165"/>
      <c r="B149" s="166"/>
      <c r="C149" s="158"/>
      <c r="D149" s="158"/>
      <c r="E149" s="158"/>
      <c r="F149" s="158"/>
      <c r="G149" s="160"/>
      <c r="H149" s="158"/>
      <c r="I149" s="217"/>
      <c r="J149" s="5"/>
      <c r="K149" s="5"/>
      <c r="L149" s="5"/>
      <c r="M149" s="5"/>
      <c r="N149" s="5"/>
      <c r="O149" s="5"/>
      <c r="P149" s="5"/>
      <c r="Q149" s="5"/>
      <c r="R149" s="217"/>
      <c r="S149" s="5"/>
      <c r="T149" s="167"/>
      <c r="U149" s="180"/>
      <c r="V149" s="42">
        <f t="shared" si="11"/>
        <v>149</v>
      </c>
      <c r="Y149" s="115"/>
      <c r="Z149" s="141"/>
      <c r="AA149" s="141"/>
      <c r="AB149" s="141"/>
      <c r="AC149" s="141"/>
      <c r="AD149" s="141"/>
    </row>
    <row r="150" spans="1:30" ht="20.100000000000001" customHeight="1" thickBot="1">
      <c r="A150" s="165"/>
      <c r="B150" s="166" t="s">
        <v>240</v>
      </c>
      <c r="C150" s="166"/>
      <c r="D150" s="166"/>
      <c r="E150" s="166"/>
      <c r="F150" s="166"/>
      <c r="G150" s="168"/>
      <c r="H150" s="166"/>
      <c r="I150" s="194"/>
      <c r="J150" s="5"/>
      <c r="K150" s="5"/>
      <c r="L150" s="5"/>
      <c r="M150" s="5"/>
      <c r="N150" s="5"/>
      <c r="O150" s="5"/>
      <c r="P150" s="5"/>
      <c r="Q150" s="5"/>
      <c r="R150" s="194"/>
      <c r="S150" s="5"/>
      <c r="T150" s="167"/>
      <c r="U150" s="180"/>
      <c r="V150" s="42">
        <f t="shared" si="11"/>
        <v>150</v>
      </c>
      <c r="Y150" s="115"/>
      <c r="Z150" s="141"/>
      <c r="AA150" s="141"/>
      <c r="AB150" s="141"/>
      <c r="AC150" s="141"/>
      <c r="AD150" s="141"/>
    </row>
    <row r="151" spans="1:30" ht="21" customHeight="1" thickBot="1">
      <c r="A151" s="165"/>
      <c r="B151" s="166"/>
      <c r="C151" s="166" t="s">
        <v>352</v>
      </c>
      <c r="D151" s="166"/>
      <c r="E151" s="166"/>
      <c r="F151" s="166"/>
      <c r="G151" s="168"/>
      <c r="H151" s="166"/>
      <c r="I151" s="286">
        <v>0</v>
      </c>
      <c r="J151" s="167" t="s">
        <v>232</v>
      </c>
      <c r="K151" s="167"/>
      <c r="L151" s="167"/>
      <c r="M151" s="167"/>
      <c r="N151" s="167"/>
      <c r="O151" s="167"/>
      <c r="P151" s="167"/>
      <c r="Q151" s="167"/>
      <c r="R151" s="286">
        <v>2</v>
      </c>
      <c r="S151" s="167" t="s">
        <v>232</v>
      </c>
      <c r="T151" s="167"/>
      <c r="U151" s="180"/>
      <c r="V151" s="42">
        <f t="shared" si="11"/>
        <v>151</v>
      </c>
      <c r="W151" s="148" t="str">
        <f>IF(OR(I151="",R151=""),"未入力あり","✔")</f>
        <v>✔</v>
      </c>
      <c r="Y151" s="115"/>
      <c r="Z151" s="193">
        <v>0</v>
      </c>
      <c r="AA151" s="193">
        <v>30</v>
      </c>
      <c r="AB151" s="193">
        <v>0</v>
      </c>
      <c r="AC151" s="193">
        <v>30</v>
      </c>
      <c r="AD151" s="141"/>
    </row>
    <row r="152" spans="1:30" ht="21" customHeight="1" thickBot="1">
      <c r="A152" s="165"/>
      <c r="B152" s="166"/>
      <c r="C152" s="166" t="s">
        <v>353</v>
      </c>
      <c r="D152" s="166"/>
      <c r="E152" s="166"/>
      <c r="F152" s="166"/>
      <c r="G152" s="168"/>
      <c r="H152" s="166"/>
      <c r="I152" s="286">
        <v>0</v>
      </c>
      <c r="J152" s="167" t="s">
        <v>232</v>
      </c>
      <c r="K152" s="167"/>
      <c r="L152" s="167"/>
      <c r="M152" s="167"/>
      <c r="N152" s="167"/>
      <c r="O152" s="167"/>
      <c r="P152" s="167"/>
      <c r="Q152" s="167"/>
      <c r="R152" s="286">
        <v>0</v>
      </c>
      <c r="S152" s="167" t="s">
        <v>232</v>
      </c>
      <c r="T152" s="167"/>
      <c r="U152" s="180"/>
      <c r="V152" s="42">
        <f t="shared" si="11"/>
        <v>152</v>
      </c>
      <c r="W152" s="148" t="str">
        <f>IF(OR(I152="",R152=""),"未入力あり","✔")</f>
        <v>✔</v>
      </c>
      <c r="Y152" s="115"/>
      <c r="Z152" s="193">
        <v>0</v>
      </c>
      <c r="AA152" s="193">
        <v>30</v>
      </c>
      <c r="AB152" s="193">
        <v>0</v>
      </c>
      <c r="AC152" s="193">
        <v>30</v>
      </c>
      <c r="AD152" s="141"/>
    </row>
    <row r="153" spans="1:30" ht="21" customHeight="1">
      <c r="A153" s="165"/>
      <c r="B153" s="166"/>
      <c r="C153" s="166"/>
      <c r="D153" s="166"/>
      <c r="E153" s="166"/>
      <c r="F153" s="166"/>
      <c r="G153" s="168"/>
      <c r="H153" s="166"/>
      <c r="I153" s="217"/>
      <c r="J153" s="167"/>
      <c r="K153" s="167"/>
      <c r="L153" s="167"/>
      <c r="M153" s="167"/>
      <c r="N153" s="167"/>
      <c r="O153" s="167"/>
      <c r="P153" s="167"/>
      <c r="Q153" s="167"/>
      <c r="R153" s="217"/>
      <c r="S153" s="167"/>
      <c r="T153" s="167"/>
      <c r="U153" s="180"/>
      <c r="V153" s="42">
        <f t="shared" si="11"/>
        <v>153</v>
      </c>
      <c r="Y153" s="115"/>
      <c r="Z153" s="141"/>
      <c r="AA153" s="141"/>
      <c r="AB153" s="141"/>
      <c r="AC153" s="141"/>
      <c r="AD153" s="141"/>
    </row>
    <row r="154" spans="1:30" ht="20.100000000000001" customHeight="1" thickBot="1">
      <c r="A154" s="165"/>
      <c r="B154" s="166" t="s">
        <v>354</v>
      </c>
      <c r="C154" s="166"/>
      <c r="D154" s="166"/>
      <c r="E154" s="166"/>
      <c r="F154" s="166"/>
      <c r="G154" s="168"/>
      <c r="H154" s="166"/>
      <c r="I154" s="194"/>
      <c r="J154" s="167"/>
      <c r="K154" s="167"/>
      <c r="L154" s="167"/>
      <c r="M154" s="167"/>
      <c r="N154" s="167"/>
      <c r="O154" s="167"/>
      <c r="P154" s="167"/>
      <c r="Q154" s="167"/>
      <c r="R154" s="194"/>
      <c r="S154" s="167"/>
      <c r="T154" s="167"/>
      <c r="U154" s="180"/>
      <c r="V154" s="42">
        <f t="shared" si="11"/>
        <v>154</v>
      </c>
      <c r="Y154" s="115"/>
      <c r="Z154" s="141"/>
      <c r="AA154" s="141"/>
      <c r="AB154" s="141"/>
      <c r="AC154" s="141"/>
      <c r="AD154" s="141"/>
    </row>
    <row r="155" spans="1:30" ht="20.100000000000001" customHeight="1" thickBot="1">
      <c r="A155" s="165"/>
      <c r="B155" s="166"/>
      <c r="C155" s="218" t="s">
        <v>355</v>
      </c>
      <c r="D155" s="166"/>
      <c r="E155" s="166"/>
      <c r="F155" s="166"/>
      <c r="G155" s="168"/>
      <c r="H155" s="166"/>
      <c r="I155" s="286">
        <v>0</v>
      </c>
      <c r="J155" s="167" t="s">
        <v>232</v>
      </c>
      <c r="K155" s="167"/>
      <c r="L155" s="167"/>
      <c r="M155" s="167"/>
      <c r="N155" s="167"/>
      <c r="O155" s="167"/>
      <c r="P155" s="167"/>
      <c r="Q155" s="167"/>
      <c r="R155" s="286">
        <v>0</v>
      </c>
      <c r="S155" s="167" t="s">
        <v>232</v>
      </c>
      <c r="T155" s="167"/>
      <c r="U155" s="180"/>
      <c r="V155" s="42">
        <f t="shared" si="11"/>
        <v>155</v>
      </c>
      <c r="W155" s="148" t="str">
        <f t="shared" ref="W155:W168" si="13">IF(OR(I155="",R155=""),"未入力あり","✔")</f>
        <v>✔</v>
      </c>
      <c r="Y155" s="115"/>
      <c r="Z155" s="193">
        <v>0</v>
      </c>
      <c r="AA155" s="193">
        <v>10</v>
      </c>
      <c r="AB155" s="193">
        <v>0</v>
      </c>
      <c r="AC155" s="193">
        <v>10</v>
      </c>
      <c r="AD155" s="141"/>
    </row>
    <row r="156" spans="1:30" ht="20.100000000000001" customHeight="1" thickBot="1">
      <c r="A156" s="165"/>
      <c r="B156" s="166"/>
      <c r="C156" s="218" t="s">
        <v>356</v>
      </c>
      <c r="D156" s="166"/>
      <c r="E156" s="166"/>
      <c r="F156" s="166"/>
      <c r="G156" s="168"/>
      <c r="H156" s="166"/>
      <c r="I156" s="286">
        <v>0</v>
      </c>
      <c r="J156" s="167" t="s">
        <v>232</v>
      </c>
      <c r="K156" s="167"/>
      <c r="L156" s="167"/>
      <c r="M156" s="167"/>
      <c r="N156" s="167"/>
      <c r="O156" s="167"/>
      <c r="P156" s="167"/>
      <c r="Q156" s="167"/>
      <c r="R156" s="286">
        <v>0</v>
      </c>
      <c r="S156" s="167" t="s">
        <v>232</v>
      </c>
      <c r="T156" s="167"/>
      <c r="U156" s="180"/>
      <c r="V156" s="42">
        <f t="shared" si="11"/>
        <v>156</v>
      </c>
      <c r="W156" s="148" t="str">
        <f t="shared" ref="W156" si="14">IF(OR(I156="",R156=""),"未入力あり","✔")</f>
        <v>✔</v>
      </c>
      <c r="Y156" s="115"/>
      <c r="Z156" s="193">
        <v>0</v>
      </c>
      <c r="AA156" s="193">
        <v>10</v>
      </c>
      <c r="AB156" s="193">
        <v>0</v>
      </c>
      <c r="AC156" s="193">
        <v>10</v>
      </c>
      <c r="AD156" s="141"/>
    </row>
    <row r="157" spans="1:30" ht="20.100000000000001" customHeight="1" thickBot="1">
      <c r="A157" s="165"/>
      <c r="B157" s="166"/>
      <c r="C157" s="218" t="s">
        <v>357</v>
      </c>
      <c r="D157" s="166"/>
      <c r="E157" s="166"/>
      <c r="F157" s="166"/>
      <c r="G157" s="168"/>
      <c r="H157" s="166"/>
      <c r="I157" s="286">
        <v>0</v>
      </c>
      <c r="J157" s="167" t="s">
        <v>232</v>
      </c>
      <c r="K157" s="167"/>
      <c r="L157" s="167"/>
      <c r="M157" s="167"/>
      <c r="N157" s="167"/>
      <c r="O157" s="167"/>
      <c r="P157" s="167"/>
      <c r="Q157" s="167"/>
      <c r="R157" s="286">
        <v>0</v>
      </c>
      <c r="S157" s="167" t="s">
        <v>232</v>
      </c>
      <c r="T157" s="167"/>
      <c r="U157" s="180"/>
      <c r="V157" s="42">
        <f t="shared" si="11"/>
        <v>157</v>
      </c>
      <c r="W157" s="148" t="str">
        <f t="shared" si="13"/>
        <v>✔</v>
      </c>
      <c r="Y157" s="115"/>
      <c r="Z157" s="193">
        <v>0</v>
      </c>
      <c r="AA157" s="193">
        <v>10</v>
      </c>
      <c r="AB157" s="193">
        <v>0</v>
      </c>
      <c r="AC157" s="193">
        <v>10</v>
      </c>
      <c r="AD157" s="141"/>
    </row>
    <row r="158" spans="1:30" ht="20.100000000000001" customHeight="1" thickBot="1">
      <c r="A158" s="165"/>
      <c r="B158" s="166"/>
      <c r="C158" s="218" t="s">
        <v>358</v>
      </c>
      <c r="D158" s="166"/>
      <c r="E158" s="166"/>
      <c r="F158" s="166"/>
      <c r="G158" s="168"/>
      <c r="H158" s="166"/>
      <c r="I158" s="286">
        <v>0</v>
      </c>
      <c r="J158" s="167" t="s">
        <v>232</v>
      </c>
      <c r="K158" s="167"/>
      <c r="L158" s="167"/>
      <c r="M158" s="167"/>
      <c r="N158" s="167"/>
      <c r="O158" s="167"/>
      <c r="P158" s="167"/>
      <c r="Q158" s="167"/>
      <c r="R158" s="286">
        <v>0</v>
      </c>
      <c r="S158" s="167" t="s">
        <v>232</v>
      </c>
      <c r="T158" s="167"/>
      <c r="U158" s="180"/>
      <c r="V158" s="42">
        <f t="shared" si="11"/>
        <v>158</v>
      </c>
      <c r="W158" s="148" t="str">
        <f t="shared" si="13"/>
        <v>✔</v>
      </c>
      <c r="Y158" s="115"/>
      <c r="Z158" s="193">
        <v>0</v>
      </c>
      <c r="AA158" s="193">
        <v>10</v>
      </c>
      <c r="AB158" s="193">
        <v>0</v>
      </c>
      <c r="AC158" s="193">
        <v>10</v>
      </c>
      <c r="AD158" s="141"/>
    </row>
    <row r="159" spans="1:30" ht="20.100000000000001" customHeight="1" thickBot="1">
      <c r="A159" s="165"/>
      <c r="B159" s="166"/>
      <c r="C159" s="218" t="s">
        <v>359</v>
      </c>
      <c r="D159" s="166"/>
      <c r="E159" s="166"/>
      <c r="F159" s="166"/>
      <c r="G159" s="168"/>
      <c r="H159" s="166"/>
      <c r="I159" s="286">
        <v>0</v>
      </c>
      <c r="J159" s="167" t="s">
        <v>232</v>
      </c>
      <c r="K159" s="167"/>
      <c r="L159" s="167"/>
      <c r="M159" s="167"/>
      <c r="N159" s="167"/>
      <c r="O159" s="167"/>
      <c r="P159" s="167"/>
      <c r="Q159" s="167"/>
      <c r="R159" s="286">
        <v>0</v>
      </c>
      <c r="S159" s="167" t="s">
        <v>232</v>
      </c>
      <c r="T159" s="167"/>
      <c r="U159" s="180"/>
      <c r="V159" s="42">
        <f t="shared" si="11"/>
        <v>159</v>
      </c>
      <c r="W159" s="148" t="str">
        <f t="shared" si="13"/>
        <v>✔</v>
      </c>
      <c r="Y159" s="115"/>
      <c r="Z159" s="193">
        <v>0</v>
      </c>
      <c r="AA159" s="193">
        <v>10</v>
      </c>
      <c r="AB159" s="193">
        <v>0</v>
      </c>
      <c r="AC159" s="193">
        <v>10</v>
      </c>
      <c r="AD159" s="141"/>
    </row>
    <row r="160" spans="1:30" ht="20.100000000000001" customHeight="1" thickBot="1">
      <c r="A160" s="165"/>
      <c r="B160" s="166"/>
      <c r="C160" s="218" t="s">
        <v>360</v>
      </c>
      <c r="D160" s="166"/>
      <c r="E160" s="166"/>
      <c r="F160" s="166"/>
      <c r="G160" s="168"/>
      <c r="H160" s="166"/>
      <c r="I160" s="286">
        <v>0</v>
      </c>
      <c r="J160" s="167" t="s">
        <v>232</v>
      </c>
      <c r="K160" s="167"/>
      <c r="L160" s="167"/>
      <c r="M160" s="167"/>
      <c r="N160" s="167"/>
      <c r="O160" s="167"/>
      <c r="P160" s="167"/>
      <c r="Q160" s="167"/>
      <c r="R160" s="286">
        <v>0</v>
      </c>
      <c r="S160" s="167" t="s">
        <v>232</v>
      </c>
      <c r="T160" s="167"/>
      <c r="U160" s="180"/>
      <c r="V160" s="42">
        <f t="shared" si="11"/>
        <v>160</v>
      </c>
      <c r="W160" s="148" t="str">
        <f t="shared" si="13"/>
        <v>✔</v>
      </c>
      <c r="Y160" s="115"/>
      <c r="Z160" s="193">
        <v>0</v>
      </c>
      <c r="AA160" s="193">
        <v>10</v>
      </c>
      <c r="AB160" s="193">
        <v>0</v>
      </c>
      <c r="AC160" s="193">
        <v>10</v>
      </c>
      <c r="AD160" s="141"/>
    </row>
    <row r="161" spans="1:30" ht="20.100000000000001" customHeight="1" thickBot="1">
      <c r="A161" s="165"/>
      <c r="B161" s="166"/>
      <c r="C161" s="218" t="s">
        <v>361</v>
      </c>
      <c r="D161" s="166"/>
      <c r="E161" s="166"/>
      <c r="F161" s="166"/>
      <c r="G161" s="168"/>
      <c r="H161" s="166"/>
      <c r="I161" s="286">
        <v>0</v>
      </c>
      <c r="J161" s="167" t="s">
        <v>232</v>
      </c>
      <c r="K161" s="167"/>
      <c r="L161" s="167"/>
      <c r="M161" s="167"/>
      <c r="N161" s="167"/>
      <c r="O161" s="167"/>
      <c r="P161" s="167"/>
      <c r="Q161" s="167"/>
      <c r="R161" s="286">
        <v>0</v>
      </c>
      <c r="S161" s="167" t="s">
        <v>232</v>
      </c>
      <c r="T161" s="167"/>
      <c r="U161" s="180"/>
      <c r="V161" s="42">
        <f t="shared" si="11"/>
        <v>161</v>
      </c>
      <c r="W161" s="148" t="str">
        <f t="shared" si="13"/>
        <v>✔</v>
      </c>
      <c r="Y161" s="115"/>
      <c r="Z161" s="193">
        <v>0</v>
      </c>
      <c r="AA161" s="193">
        <v>10</v>
      </c>
      <c r="AB161" s="193">
        <v>0</v>
      </c>
      <c r="AC161" s="193">
        <v>10</v>
      </c>
      <c r="AD161" s="141"/>
    </row>
    <row r="162" spans="1:30" ht="20.100000000000001" customHeight="1" thickBot="1">
      <c r="A162" s="165"/>
      <c r="B162" s="166"/>
      <c r="C162" s="218" t="s">
        <v>362</v>
      </c>
      <c r="D162" s="166"/>
      <c r="E162" s="166"/>
      <c r="F162" s="166"/>
      <c r="G162" s="168"/>
      <c r="H162" s="166"/>
      <c r="I162" s="286">
        <v>0</v>
      </c>
      <c r="J162" s="167" t="s">
        <v>232</v>
      </c>
      <c r="K162" s="167"/>
      <c r="L162" s="167"/>
      <c r="M162" s="167"/>
      <c r="N162" s="167"/>
      <c r="O162" s="167"/>
      <c r="P162" s="167"/>
      <c r="Q162" s="167"/>
      <c r="R162" s="286">
        <v>0</v>
      </c>
      <c r="S162" s="167" t="s">
        <v>232</v>
      </c>
      <c r="T162" s="167"/>
      <c r="U162" s="180"/>
      <c r="V162" s="42">
        <f t="shared" si="11"/>
        <v>162</v>
      </c>
      <c r="W162" s="148" t="str">
        <f t="shared" si="13"/>
        <v>✔</v>
      </c>
      <c r="Y162" s="115"/>
      <c r="Z162" s="193">
        <v>0</v>
      </c>
      <c r="AA162" s="193">
        <v>10</v>
      </c>
      <c r="AB162" s="193">
        <v>0</v>
      </c>
      <c r="AC162" s="193">
        <v>10</v>
      </c>
      <c r="AD162" s="141"/>
    </row>
    <row r="163" spans="1:30" ht="20.100000000000001" customHeight="1" thickBot="1">
      <c r="A163" s="165"/>
      <c r="B163" s="166"/>
      <c r="C163" s="218" t="s">
        <v>363</v>
      </c>
      <c r="D163" s="166"/>
      <c r="E163" s="166"/>
      <c r="F163" s="166"/>
      <c r="G163" s="168"/>
      <c r="H163" s="166"/>
      <c r="I163" s="286">
        <v>0</v>
      </c>
      <c r="J163" s="167" t="s">
        <v>232</v>
      </c>
      <c r="K163" s="167"/>
      <c r="L163" s="167"/>
      <c r="M163" s="167"/>
      <c r="N163" s="167"/>
      <c r="O163" s="167"/>
      <c r="P163" s="167"/>
      <c r="Q163" s="167"/>
      <c r="R163" s="286">
        <v>0</v>
      </c>
      <c r="S163" s="167" t="s">
        <v>232</v>
      </c>
      <c r="T163" s="167"/>
      <c r="U163" s="180"/>
      <c r="V163" s="42">
        <f t="shared" si="11"/>
        <v>163</v>
      </c>
      <c r="W163" s="148" t="str">
        <f t="shared" si="13"/>
        <v>✔</v>
      </c>
      <c r="Y163" s="115"/>
      <c r="Z163" s="193">
        <v>0</v>
      </c>
      <c r="AA163" s="193">
        <v>10</v>
      </c>
      <c r="AB163" s="193">
        <v>0</v>
      </c>
      <c r="AC163" s="193">
        <v>10</v>
      </c>
      <c r="AD163" s="141"/>
    </row>
    <row r="164" spans="1:30" ht="20.100000000000001" customHeight="1" thickBot="1">
      <c r="A164" s="165"/>
      <c r="B164" s="166"/>
      <c r="C164" s="218" t="s">
        <v>364</v>
      </c>
      <c r="D164" s="166"/>
      <c r="E164" s="166"/>
      <c r="F164" s="166"/>
      <c r="G164" s="168"/>
      <c r="H164" s="166"/>
      <c r="I164" s="286">
        <v>0</v>
      </c>
      <c r="J164" s="167" t="s">
        <v>232</v>
      </c>
      <c r="K164" s="167"/>
      <c r="L164" s="167"/>
      <c r="M164" s="167"/>
      <c r="N164" s="167"/>
      <c r="O164" s="167"/>
      <c r="P164" s="167"/>
      <c r="Q164" s="167"/>
      <c r="R164" s="286">
        <v>0</v>
      </c>
      <c r="S164" s="167" t="s">
        <v>232</v>
      </c>
      <c r="T164" s="167"/>
      <c r="U164" s="180"/>
      <c r="V164" s="42">
        <f t="shared" si="11"/>
        <v>164</v>
      </c>
      <c r="W164" s="148" t="str">
        <f t="shared" si="13"/>
        <v>✔</v>
      </c>
      <c r="Y164" s="115"/>
      <c r="Z164" s="193">
        <v>0</v>
      </c>
      <c r="AA164" s="193">
        <v>10</v>
      </c>
      <c r="AB164" s="193">
        <v>0</v>
      </c>
      <c r="AC164" s="193">
        <v>10</v>
      </c>
      <c r="AD164" s="141"/>
    </row>
    <row r="165" spans="1:30" ht="20.100000000000001" customHeight="1" thickBot="1">
      <c r="A165" s="165"/>
      <c r="B165" s="166"/>
      <c r="C165" s="166" t="s">
        <v>365</v>
      </c>
      <c r="D165" s="166"/>
      <c r="E165" s="166"/>
      <c r="F165" s="166"/>
      <c r="G165" s="168"/>
      <c r="H165" s="166"/>
      <c r="I165" s="286">
        <v>0</v>
      </c>
      <c r="J165" s="167" t="s">
        <v>232</v>
      </c>
      <c r="K165" s="167"/>
      <c r="L165" s="167"/>
      <c r="M165" s="167"/>
      <c r="N165" s="167"/>
      <c r="O165" s="167"/>
      <c r="P165" s="167"/>
      <c r="Q165" s="167"/>
      <c r="R165" s="286">
        <v>11</v>
      </c>
      <c r="S165" s="167" t="s">
        <v>232</v>
      </c>
      <c r="T165" s="167"/>
      <c r="U165" s="180"/>
      <c r="V165" s="42">
        <f t="shared" si="11"/>
        <v>165</v>
      </c>
      <c r="W165" s="148" t="str">
        <f t="shared" si="13"/>
        <v>✔</v>
      </c>
      <c r="Y165" s="115"/>
      <c r="Z165" s="193">
        <v>0</v>
      </c>
      <c r="AA165" s="193">
        <v>10</v>
      </c>
      <c r="AB165" s="193">
        <v>0</v>
      </c>
      <c r="AC165" s="193">
        <v>10</v>
      </c>
      <c r="AD165" s="141"/>
    </row>
    <row r="166" spans="1:30" ht="20.100000000000001" customHeight="1" thickBot="1">
      <c r="A166" s="165"/>
      <c r="B166" s="166"/>
      <c r="C166" s="166" t="s">
        <v>366</v>
      </c>
      <c r="D166" s="166"/>
      <c r="E166" s="166"/>
      <c r="F166" s="166"/>
      <c r="G166" s="168"/>
      <c r="H166" s="166"/>
      <c r="I166" s="286">
        <v>0</v>
      </c>
      <c r="J166" s="167" t="s">
        <v>232</v>
      </c>
      <c r="K166" s="167"/>
      <c r="L166" s="167"/>
      <c r="M166" s="167"/>
      <c r="N166" s="167"/>
      <c r="O166" s="167"/>
      <c r="P166" s="167"/>
      <c r="Q166" s="167"/>
      <c r="R166" s="286">
        <v>1</v>
      </c>
      <c r="S166" s="167" t="s">
        <v>232</v>
      </c>
      <c r="T166" s="167"/>
      <c r="U166" s="180"/>
      <c r="V166" s="42">
        <f t="shared" si="11"/>
        <v>166</v>
      </c>
      <c r="W166" s="148" t="str">
        <f t="shared" si="13"/>
        <v>✔</v>
      </c>
      <c r="Y166" s="115"/>
      <c r="Z166" s="193">
        <v>0</v>
      </c>
      <c r="AA166" s="193">
        <v>10</v>
      </c>
      <c r="AB166" s="193">
        <v>0</v>
      </c>
      <c r="AC166" s="193">
        <v>10</v>
      </c>
      <c r="AD166" s="141"/>
    </row>
    <row r="167" spans="1:30" ht="20.100000000000001" customHeight="1" thickBot="1">
      <c r="A167" s="165"/>
      <c r="B167" s="166"/>
      <c r="C167" s="166" t="s">
        <v>367</v>
      </c>
      <c r="D167" s="166"/>
      <c r="E167" s="166"/>
      <c r="F167" s="166"/>
      <c r="G167" s="168"/>
      <c r="H167" s="166"/>
      <c r="I167" s="286">
        <v>0</v>
      </c>
      <c r="J167" s="167" t="s">
        <v>232</v>
      </c>
      <c r="K167" s="167"/>
      <c r="L167" s="167"/>
      <c r="M167" s="167"/>
      <c r="N167" s="167"/>
      <c r="O167" s="167"/>
      <c r="P167" s="167"/>
      <c r="Q167" s="167"/>
      <c r="R167" s="286">
        <v>1</v>
      </c>
      <c r="S167" s="167" t="s">
        <v>232</v>
      </c>
      <c r="T167" s="167"/>
      <c r="U167" s="180"/>
      <c r="V167" s="42">
        <f t="shared" si="11"/>
        <v>167</v>
      </c>
      <c r="W167" s="148" t="str">
        <f t="shared" si="13"/>
        <v>✔</v>
      </c>
      <c r="Y167" s="115"/>
      <c r="Z167" s="193">
        <v>0</v>
      </c>
      <c r="AA167" s="193">
        <v>10</v>
      </c>
      <c r="AB167" s="193">
        <v>0</v>
      </c>
      <c r="AC167" s="193">
        <v>10</v>
      </c>
      <c r="AD167" s="141"/>
    </row>
    <row r="168" spans="1:30" ht="20.100000000000001" customHeight="1" thickBot="1">
      <c r="A168" s="165"/>
      <c r="B168" s="166"/>
      <c r="C168" s="166" t="s">
        <v>368</v>
      </c>
      <c r="D168" s="166"/>
      <c r="E168" s="166"/>
      <c r="F168" s="166"/>
      <c r="G168" s="168"/>
      <c r="H168" s="166"/>
      <c r="I168" s="286">
        <v>0</v>
      </c>
      <c r="J168" s="167" t="s">
        <v>232</v>
      </c>
      <c r="K168" s="167"/>
      <c r="L168" s="167"/>
      <c r="M168" s="167"/>
      <c r="N168" s="167"/>
      <c r="O168" s="167"/>
      <c r="P168" s="167"/>
      <c r="Q168" s="167"/>
      <c r="R168" s="286">
        <v>0</v>
      </c>
      <c r="S168" s="167" t="s">
        <v>232</v>
      </c>
      <c r="T168" s="167"/>
      <c r="U168" s="180"/>
      <c r="V168" s="42">
        <f t="shared" si="11"/>
        <v>168</v>
      </c>
      <c r="W168" s="148" t="str">
        <f t="shared" si="13"/>
        <v>✔</v>
      </c>
      <c r="Y168" s="115"/>
      <c r="Z168" s="193">
        <v>0</v>
      </c>
      <c r="AA168" s="193">
        <v>10</v>
      </c>
      <c r="AB168" s="193">
        <v>0</v>
      </c>
      <c r="AC168" s="193">
        <v>10</v>
      </c>
      <c r="AD168" s="141"/>
    </row>
    <row r="169" spans="1:30" ht="20.100000000000001" customHeight="1" thickBot="1">
      <c r="A169" s="165"/>
      <c r="B169" s="166"/>
      <c r="C169" s="166" t="s">
        <v>369</v>
      </c>
      <c r="D169" s="166"/>
      <c r="E169" s="166"/>
      <c r="F169" s="166"/>
      <c r="G169" s="168"/>
      <c r="H169" s="166"/>
      <c r="I169" s="286">
        <v>0</v>
      </c>
      <c r="J169" s="167" t="s">
        <v>232</v>
      </c>
      <c r="K169" s="167"/>
      <c r="L169" s="167"/>
      <c r="M169" s="167"/>
      <c r="N169" s="167"/>
      <c r="O169" s="167"/>
      <c r="P169" s="167"/>
      <c r="Q169" s="167"/>
      <c r="R169" s="286">
        <v>0</v>
      </c>
      <c r="S169" s="167" t="s">
        <v>232</v>
      </c>
      <c r="T169" s="167"/>
      <c r="U169" s="180"/>
      <c r="V169" s="42">
        <f t="shared" si="11"/>
        <v>169</v>
      </c>
      <c r="W169" s="148" t="str">
        <f t="shared" ref="W169" si="15">IF(OR(I169="",R169=""),"未入力あり","✔")</f>
        <v>✔</v>
      </c>
      <c r="Y169" s="115"/>
      <c r="Z169" s="193">
        <v>0</v>
      </c>
      <c r="AA169" s="193">
        <v>10</v>
      </c>
      <c r="AB169" s="193">
        <v>0</v>
      </c>
      <c r="AC169" s="193">
        <v>10</v>
      </c>
      <c r="AD169" s="141"/>
    </row>
    <row r="170" spans="1:30" ht="20.100000000000001" customHeight="1" thickBot="1">
      <c r="A170" s="165"/>
      <c r="B170" s="166"/>
      <c r="C170" s="166" t="s">
        <v>370</v>
      </c>
      <c r="D170" s="166"/>
      <c r="E170" s="166"/>
      <c r="F170" s="166"/>
      <c r="G170" s="168"/>
      <c r="H170" s="166"/>
      <c r="I170" s="286">
        <v>0</v>
      </c>
      <c r="J170" s="167" t="s">
        <v>232</v>
      </c>
      <c r="K170" s="167"/>
      <c r="L170" s="167"/>
      <c r="M170" s="167"/>
      <c r="N170" s="167"/>
      <c r="O170" s="167"/>
      <c r="P170" s="167"/>
      <c r="Q170" s="167"/>
      <c r="R170" s="286">
        <v>0</v>
      </c>
      <c r="S170" s="167" t="s">
        <v>232</v>
      </c>
      <c r="T170" s="167"/>
      <c r="U170" s="180"/>
      <c r="V170" s="42">
        <f t="shared" si="11"/>
        <v>170</v>
      </c>
      <c r="W170" s="148" t="str">
        <f>IF(OR(I170="",R170=""),"未入力あり","✔")</f>
        <v>✔</v>
      </c>
      <c r="Y170" s="115"/>
      <c r="Z170" s="193">
        <v>0</v>
      </c>
      <c r="AA170" s="193">
        <v>10</v>
      </c>
      <c r="AB170" s="193">
        <v>0</v>
      </c>
      <c r="AC170" s="193">
        <v>10</v>
      </c>
      <c r="AD170" s="141"/>
    </row>
    <row r="171" spans="1:30" ht="20.100000000000001" customHeight="1" thickBot="1">
      <c r="A171" s="165"/>
      <c r="B171" s="166"/>
      <c r="C171" s="218" t="s">
        <v>371</v>
      </c>
      <c r="D171" s="166"/>
      <c r="E171" s="166"/>
      <c r="F171" s="166"/>
      <c r="G171" s="168"/>
      <c r="H171" s="166"/>
      <c r="I171" s="286">
        <v>0</v>
      </c>
      <c r="J171" s="167" t="s">
        <v>232</v>
      </c>
      <c r="K171" s="167"/>
      <c r="L171" s="167"/>
      <c r="M171" s="167"/>
      <c r="N171" s="167"/>
      <c r="O171" s="167"/>
      <c r="P171" s="167"/>
      <c r="Q171" s="167"/>
      <c r="R171" s="286">
        <v>2</v>
      </c>
      <c r="S171" s="167" t="s">
        <v>232</v>
      </c>
      <c r="T171" s="167"/>
      <c r="U171" s="180"/>
      <c r="V171" s="42">
        <f t="shared" si="11"/>
        <v>171</v>
      </c>
      <c r="W171" s="148" t="str">
        <f>IF(OR(I171="",R171=""),"未入力あり","✔")</f>
        <v>✔</v>
      </c>
      <c r="Y171" s="115"/>
      <c r="Z171" s="193">
        <v>0</v>
      </c>
      <c r="AA171" s="193">
        <v>10</v>
      </c>
      <c r="AB171" s="193">
        <v>0</v>
      </c>
      <c r="AC171" s="193">
        <v>10</v>
      </c>
      <c r="AD171" s="141"/>
    </row>
    <row r="172" spans="1:30" ht="20.100000000000001" customHeight="1" thickBot="1">
      <c r="A172" s="165"/>
      <c r="B172" s="166"/>
      <c r="C172" s="218" t="s">
        <v>372</v>
      </c>
      <c r="D172" s="166"/>
      <c r="E172" s="166"/>
      <c r="F172" s="166"/>
      <c r="G172" s="168"/>
      <c r="H172" s="166"/>
      <c r="I172" s="286">
        <v>0</v>
      </c>
      <c r="J172" s="167" t="s">
        <v>232</v>
      </c>
      <c r="K172" s="167"/>
      <c r="L172" s="167"/>
      <c r="M172" s="167"/>
      <c r="N172" s="167"/>
      <c r="O172" s="167"/>
      <c r="P172" s="167"/>
      <c r="Q172" s="167"/>
      <c r="R172" s="286">
        <v>1</v>
      </c>
      <c r="S172" s="167" t="s">
        <v>232</v>
      </c>
      <c r="T172" s="167"/>
      <c r="U172" s="180"/>
      <c r="V172" s="42">
        <f t="shared" si="11"/>
        <v>172</v>
      </c>
      <c r="W172" s="148" t="str">
        <f>IF(OR(I172="",R172=""),"未入力あり","✔")</f>
        <v>✔</v>
      </c>
      <c r="Y172" s="115"/>
      <c r="Z172" s="193">
        <v>0</v>
      </c>
      <c r="AA172" s="193">
        <v>10</v>
      </c>
      <c r="AB172" s="193">
        <v>0</v>
      </c>
      <c r="AC172" s="193">
        <v>10</v>
      </c>
      <c r="AD172" s="141"/>
    </row>
    <row r="173" spans="1:30" ht="20.100000000000001" customHeight="1" thickBot="1">
      <c r="A173" s="165"/>
      <c r="B173" s="166"/>
      <c r="C173" s="218" t="s">
        <v>373</v>
      </c>
      <c r="D173" s="166"/>
      <c r="E173" s="166"/>
      <c r="F173" s="166"/>
      <c r="G173" s="168"/>
      <c r="H173" s="166"/>
      <c r="I173" s="286">
        <v>0</v>
      </c>
      <c r="J173" s="167" t="s">
        <v>232</v>
      </c>
      <c r="K173" s="167"/>
      <c r="L173" s="167"/>
      <c r="M173" s="167"/>
      <c r="N173" s="167"/>
      <c r="O173" s="167"/>
      <c r="P173" s="167"/>
      <c r="Q173" s="167"/>
      <c r="R173" s="286">
        <v>1</v>
      </c>
      <c r="S173" s="167" t="s">
        <v>232</v>
      </c>
      <c r="T173" s="167"/>
      <c r="U173" s="180"/>
      <c r="V173" s="42">
        <f t="shared" si="11"/>
        <v>173</v>
      </c>
      <c r="W173" s="148" t="str">
        <f t="shared" ref="W173" si="16">IF(OR(I173="",R173=""),"未入力あり","✔")</f>
        <v>✔</v>
      </c>
      <c r="Y173" s="115"/>
      <c r="Z173" s="193">
        <v>0</v>
      </c>
      <c r="AA173" s="193">
        <v>10</v>
      </c>
      <c r="AB173" s="193">
        <v>0</v>
      </c>
      <c r="AC173" s="193">
        <v>10</v>
      </c>
      <c r="AD173" s="141"/>
    </row>
    <row r="174" spans="1:30" ht="20.100000000000001" customHeight="1" thickBot="1">
      <c r="A174" s="165"/>
      <c r="B174" s="166"/>
      <c r="C174" s="218" t="s">
        <v>374</v>
      </c>
      <c r="D174" s="166"/>
      <c r="E174" s="166"/>
      <c r="F174" s="166"/>
      <c r="G174" s="168"/>
      <c r="H174" s="166"/>
      <c r="I174" s="286">
        <v>0</v>
      </c>
      <c r="J174" s="167" t="s">
        <v>232</v>
      </c>
      <c r="K174" s="167"/>
      <c r="L174" s="167"/>
      <c r="M174" s="167"/>
      <c r="N174" s="167"/>
      <c r="O174" s="167"/>
      <c r="P174" s="167"/>
      <c r="Q174" s="167"/>
      <c r="R174" s="286">
        <v>0</v>
      </c>
      <c r="S174" s="167" t="s">
        <v>232</v>
      </c>
      <c r="T174" s="167"/>
      <c r="U174" s="180"/>
      <c r="V174" s="42">
        <f t="shared" si="11"/>
        <v>174</v>
      </c>
      <c r="W174" s="148" t="str">
        <f t="shared" ref="W174:W175" si="17">IF(OR(I174="",R174=""),"未入力あり","✔")</f>
        <v>✔</v>
      </c>
      <c r="Y174" s="115"/>
      <c r="Z174" s="193">
        <v>0</v>
      </c>
      <c r="AA174" s="193">
        <v>10</v>
      </c>
      <c r="AB174" s="193">
        <v>0</v>
      </c>
      <c r="AC174" s="193">
        <v>10</v>
      </c>
      <c r="AD174" s="141"/>
    </row>
    <row r="175" spans="1:30" ht="20.100000000000001" customHeight="1" thickBot="1">
      <c r="A175" s="165"/>
      <c r="B175" s="166"/>
      <c r="C175" s="218" t="s">
        <v>375</v>
      </c>
      <c r="D175" s="166"/>
      <c r="E175" s="166"/>
      <c r="F175" s="166"/>
      <c r="G175" s="168"/>
      <c r="H175" s="166"/>
      <c r="I175" s="286">
        <v>0</v>
      </c>
      <c r="J175" s="167" t="s">
        <v>232</v>
      </c>
      <c r="K175" s="167"/>
      <c r="L175" s="167"/>
      <c r="M175" s="167"/>
      <c r="N175" s="167"/>
      <c r="O175" s="167"/>
      <c r="P175" s="167"/>
      <c r="Q175" s="167"/>
      <c r="R175" s="286">
        <v>2</v>
      </c>
      <c r="S175" s="167" t="s">
        <v>232</v>
      </c>
      <c r="T175" s="167"/>
      <c r="U175" s="180"/>
      <c r="V175" s="42">
        <f t="shared" si="11"/>
        <v>175</v>
      </c>
      <c r="W175" s="148" t="str">
        <f t="shared" si="17"/>
        <v>✔</v>
      </c>
      <c r="Y175" s="115"/>
      <c r="Z175" s="193">
        <v>0</v>
      </c>
      <c r="AA175" s="193">
        <v>10</v>
      </c>
      <c r="AB175" s="193">
        <v>0</v>
      </c>
      <c r="AC175" s="193">
        <v>10</v>
      </c>
      <c r="AD175" s="141"/>
    </row>
    <row r="176" spans="1:30" ht="20.100000000000001" customHeight="1" thickBot="1">
      <c r="A176" s="165"/>
      <c r="B176" s="166"/>
      <c r="C176" s="218" t="s">
        <v>376</v>
      </c>
      <c r="D176" s="166"/>
      <c r="E176" s="166"/>
      <c r="F176" s="166"/>
      <c r="G176" s="168"/>
      <c r="H176" s="166"/>
      <c r="I176" s="286">
        <v>0</v>
      </c>
      <c r="J176" s="167" t="s">
        <v>232</v>
      </c>
      <c r="K176" s="167"/>
      <c r="L176" s="167"/>
      <c r="M176" s="167"/>
      <c r="N176" s="167"/>
      <c r="O176" s="167"/>
      <c r="P176" s="167"/>
      <c r="Q176" s="167"/>
      <c r="R176" s="286">
        <v>1</v>
      </c>
      <c r="S176" s="167" t="s">
        <v>232</v>
      </c>
      <c r="T176" s="167"/>
      <c r="U176" s="180"/>
      <c r="V176" s="42">
        <f t="shared" si="11"/>
        <v>176</v>
      </c>
      <c r="W176" s="148" t="str">
        <f>IF(OR(I176="",R176=""),"未入力あり","✔")</f>
        <v>✔</v>
      </c>
      <c r="Y176" s="115"/>
      <c r="Z176" s="193">
        <v>0</v>
      </c>
      <c r="AA176" s="193">
        <v>10</v>
      </c>
      <c r="AB176" s="193">
        <v>0</v>
      </c>
      <c r="AC176" s="193">
        <v>10</v>
      </c>
      <c r="AD176" s="141"/>
    </row>
    <row r="177" spans="1:30" ht="20.100000000000001" customHeight="1">
      <c r="A177" s="165"/>
      <c r="B177" s="166"/>
      <c r="C177" s="166"/>
      <c r="D177" s="166"/>
      <c r="E177" s="166"/>
      <c r="F177" s="166"/>
      <c r="G177" s="168"/>
      <c r="H177" s="166"/>
      <c r="I177" s="217"/>
      <c r="J177" s="167"/>
      <c r="K177" s="167"/>
      <c r="L177" s="167"/>
      <c r="M177" s="167"/>
      <c r="N177" s="167"/>
      <c r="O177" s="167"/>
      <c r="P177" s="167"/>
      <c r="Q177" s="167"/>
      <c r="R177" s="217"/>
      <c r="S177" s="167"/>
      <c r="T177" s="167"/>
      <c r="U177" s="180"/>
      <c r="V177" s="42">
        <f t="shared" si="11"/>
        <v>177</v>
      </c>
      <c r="Y177" s="115"/>
      <c r="Z177" s="141"/>
      <c r="AA177" s="141"/>
      <c r="AB177" s="141"/>
      <c r="AC177" s="141"/>
      <c r="AD177" s="141"/>
    </row>
    <row r="178" spans="1:30" ht="20.100000000000001" customHeight="1">
      <c r="A178" s="165"/>
      <c r="B178" s="166" t="s">
        <v>377</v>
      </c>
      <c r="C178" s="166"/>
      <c r="D178" s="166"/>
      <c r="E178" s="166"/>
      <c r="F178" s="167"/>
      <c r="G178" s="168"/>
      <c r="H178" s="181"/>
      <c r="I178" s="186" t="s">
        <v>265</v>
      </c>
      <c r="J178" s="167"/>
      <c r="K178" s="167"/>
      <c r="L178" s="167"/>
      <c r="M178" s="167"/>
      <c r="N178" s="167"/>
      <c r="O178" s="167"/>
      <c r="P178" s="167"/>
      <c r="Q178" s="167"/>
      <c r="R178" s="186" t="s">
        <v>266</v>
      </c>
      <c r="S178" s="167"/>
      <c r="T178" s="167"/>
      <c r="U178" s="180"/>
      <c r="V178" s="42">
        <f t="shared" si="11"/>
        <v>178</v>
      </c>
      <c r="Y178" s="115"/>
      <c r="Z178" s="141"/>
      <c r="AA178" s="141"/>
      <c r="AB178" s="141"/>
      <c r="AC178" s="141"/>
      <c r="AD178" s="141"/>
    </row>
    <row r="179" spans="1:30" ht="20.100000000000001" customHeight="1" thickBot="1">
      <c r="A179" s="165"/>
      <c r="B179" s="166"/>
      <c r="C179" s="166"/>
      <c r="D179" s="166"/>
      <c r="E179" s="166"/>
      <c r="F179" s="167"/>
      <c r="G179" s="168"/>
      <c r="H179" s="181"/>
      <c r="I179" s="186" t="s">
        <v>268</v>
      </c>
      <c r="J179" s="167"/>
      <c r="K179" s="167"/>
      <c r="L179" s="167"/>
      <c r="M179" s="167"/>
      <c r="N179" s="167"/>
      <c r="O179" s="167"/>
      <c r="P179" s="167"/>
      <c r="Q179" s="167"/>
      <c r="S179" s="167"/>
      <c r="T179" s="167"/>
      <c r="U179" s="180"/>
      <c r="V179" s="42">
        <f t="shared" si="11"/>
        <v>179</v>
      </c>
      <c r="Y179" s="115"/>
      <c r="Z179" s="141"/>
      <c r="AA179" s="141"/>
      <c r="AB179" s="141"/>
      <c r="AC179" s="141"/>
      <c r="AD179" s="141"/>
    </row>
    <row r="180" spans="1:30" ht="19.5" customHeight="1" thickBot="1">
      <c r="A180" s="165"/>
      <c r="B180" s="166"/>
      <c r="C180" s="166" t="s">
        <v>378</v>
      </c>
      <c r="D180" s="166"/>
      <c r="E180" s="166"/>
      <c r="F180" s="166"/>
      <c r="G180" s="166"/>
      <c r="H180" s="219"/>
      <c r="I180" s="286">
        <v>0</v>
      </c>
      <c r="J180" s="167" t="s">
        <v>232</v>
      </c>
      <c r="K180" s="167"/>
      <c r="L180" s="167"/>
      <c r="M180" s="167"/>
      <c r="N180" s="167"/>
      <c r="O180" s="167"/>
      <c r="P180" s="167"/>
      <c r="Q180" s="167"/>
      <c r="R180" s="286">
        <v>0</v>
      </c>
      <c r="S180" s="167" t="s">
        <v>232</v>
      </c>
      <c r="T180" s="167"/>
      <c r="U180" s="180"/>
      <c r="V180" s="42">
        <f t="shared" si="11"/>
        <v>180</v>
      </c>
      <c r="W180" s="148" t="str">
        <f t="shared" ref="W180:W192" si="18">IF(OR(I180="",R180=""),"未入力あり","✔")</f>
        <v>✔</v>
      </c>
      <c r="Y180" s="115"/>
      <c r="Z180" s="193">
        <v>0</v>
      </c>
      <c r="AA180" s="193">
        <v>10</v>
      </c>
      <c r="AB180" s="193">
        <v>0</v>
      </c>
      <c r="AC180" s="193">
        <v>10</v>
      </c>
      <c r="AD180" s="141"/>
    </row>
    <row r="181" spans="1:30" ht="19.5" customHeight="1" thickBot="1">
      <c r="A181" s="165"/>
      <c r="B181" s="166"/>
      <c r="C181" s="166" t="s">
        <v>379</v>
      </c>
      <c r="D181" s="166"/>
      <c r="E181" s="166"/>
      <c r="F181" s="167"/>
      <c r="G181" s="168"/>
      <c r="H181" s="196"/>
      <c r="I181" s="286">
        <v>0</v>
      </c>
      <c r="J181" s="167" t="s">
        <v>232</v>
      </c>
      <c r="K181" s="167"/>
      <c r="L181" s="167"/>
      <c r="M181" s="167"/>
      <c r="N181" s="167"/>
      <c r="O181" s="167"/>
      <c r="P181" s="167"/>
      <c r="Q181" s="167"/>
      <c r="R181" s="286">
        <v>0</v>
      </c>
      <c r="S181" s="167" t="s">
        <v>232</v>
      </c>
      <c r="T181" s="167"/>
      <c r="U181" s="180"/>
      <c r="V181" s="42">
        <f t="shared" si="11"/>
        <v>181</v>
      </c>
      <c r="W181" s="148" t="str">
        <f t="shared" si="18"/>
        <v>✔</v>
      </c>
      <c r="Y181" s="115"/>
      <c r="Z181" s="193">
        <v>0</v>
      </c>
      <c r="AA181" s="193">
        <v>10</v>
      </c>
      <c r="AB181" s="193">
        <v>0</v>
      </c>
      <c r="AC181" s="193">
        <v>10</v>
      </c>
      <c r="AD181" s="141"/>
    </row>
    <row r="182" spans="1:30" ht="19.5" customHeight="1" thickBot="1">
      <c r="A182" s="165"/>
      <c r="B182" s="166"/>
      <c r="C182" s="166" t="s">
        <v>380</v>
      </c>
      <c r="D182" s="166"/>
      <c r="E182" s="166"/>
      <c r="F182" s="167"/>
      <c r="G182" s="168"/>
      <c r="H182" s="220"/>
      <c r="I182" s="286">
        <v>0</v>
      </c>
      <c r="J182" s="167" t="s">
        <v>232</v>
      </c>
      <c r="K182" s="167"/>
      <c r="L182" s="167"/>
      <c r="M182" s="167"/>
      <c r="N182" s="167"/>
      <c r="O182" s="167"/>
      <c r="P182" s="167"/>
      <c r="Q182" s="167"/>
      <c r="R182" s="286">
        <v>0</v>
      </c>
      <c r="S182" s="167" t="s">
        <v>232</v>
      </c>
      <c r="T182" s="167"/>
      <c r="U182" s="180"/>
      <c r="V182" s="42">
        <f t="shared" si="11"/>
        <v>182</v>
      </c>
      <c r="W182" s="148" t="str">
        <f t="shared" si="18"/>
        <v>✔</v>
      </c>
      <c r="Y182" s="115"/>
      <c r="Z182" s="193">
        <v>0</v>
      </c>
      <c r="AA182" s="193">
        <v>10</v>
      </c>
      <c r="AB182" s="193">
        <v>0</v>
      </c>
      <c r="AC182" s="193">
        <v>10</v>
      </c>
      <c r="AD182" s="141"/>
    </row>
    <row r="183" spans="1:30" ht="19.5" customHeight="1" thickBot="1">
      <c r="A183" s="165"/>
      <c r="B183" s="166"/>
      <c r="C183" s="166" t="s">
        <v>381</v>
      </c>
      <c r="D183" s="168"/>
      <c r="E183" s="168"/>
      <c r="F183" s="168"/>
      <c r="G183" s="168"/>
      <c r="H183" s="221"/>
      <c r="I183" s="286">
        <v>0</v>
      </c>
      <c r="J183" s="167" t="s">
        <v>232</v>
      </c>
      <c r="K183" s="167"/>
      <c r="L183" s="167"/>
      <c r="M183" s="167"/>
      <c r="N183" s="167"/>
      <c r="O183" s="167"/>
      <c r="P183" s="167"/>
      <c r="Q183" s="167"/>
      <c r="R183" s="286">
        <v>0</v>
      </c>
      <c r="S183" s="167" t="s">
        <v>232</v>
      </c>
      <c r="T183" s="167"/>
      <c r="U183" s="180"/>
      <c r="V183" s="42">
        <f t="shared" si="11"/>
        <v>183</v>
      </c>
      <c r="W183" s="148" t="str">
        <f t="shared" si="18"/>
        <v>✔</v>
      </c>
      <c r="Y183" s="115"/>
      <c r="Z183" s="193">
        <v>0</v>
      </c>
      <c r="AA183" s="193">
        <v>10</v>
      </c>
      <c r="AB183" s="193">
        <v>0</v>
      </c>
      <c r="AC183" s="193">
        <v>10</v>
      </c>
      <c r="AD183" s="141"/>
    </row>
    <row r="184" spans="1:30" ht="39" customHeight="1" thickBot="1">
      <c r="A184" s="165"/>
      <c r="B184" s="166"/>
      <c r="C184" s="1250" t="s">
        <v>382</v>
      </c>
      <c r="D184" s="1250"/>
      <c r="E184" s="1250"/>
      <c r="F184" s="1250"/>
      <c r="G184" s="1250"/>
      <c r="H184" s="1251"/>
      <c r="I184" s="286">
        <v>0</v>
      </c>
      <c r="J184" s="167" t="s">
        <v>232</v>
      </c>
      <c r="K184" s="167"/>
      <c r="L184" s="167"/>
      <c r="M184" s="167"/>
      <c r="N184" s="167"/>
      <c r="O184" s="167"/>
      <c r="P184" s="167"/>
      <c r="Q184" s="167"/>
      <c r="R184" s="286">
        <v>3</v>
      </c>
      <c r="S184" s="167" t="s">
        <v>232</v>
      </c>
      <c r="T184" s="167"/>
      <c r="U184" s="180"/>
      <c r="V184" s="42">
        <f t="shared" si="11"/>
        <v>184</v>
      </c>
      <c r="W184" s="148" t="str">
        <f t="shared" si="18"/>
        <v>✔</v>
      </c>
      <c r="Y184" s="115"/>
      <c r="Z184" s="193">
        <v>0</v>
      </c>
      <c r="AA184" s="193">
        <v>10</v>
      </c>
      <c r="AB184" s="193">
        <v>0</v>
      </c>
      <c r="AC184" s="205">
        <v>20</v>
      </c>
      <c r="AD184" s="141"/>
    </row>
    <row r="185" spans="1:30" ht="19.5" customHeight="1" thickBot="1">
      <c r="A185" s="165"/>
      <c r="B185" s="166"/>
      <c r="C185" s="166" t="s">
        <v>383</v>
      </c>
      <c r="D185" s="168"/>
      <c r="E185" s="168"/>
      <c r="F185" s="168"/>
      <c r="G185" s="168"/>
      <c r="H185" s="221"/>
      <c r="I185" s="286">
        <v>0</v>
      </c>
      <c r="J185" s="167" t="s">
        <v>232</v>
      </c>
      <c r="K185" s="167"/>
      <c r="L185" s="167"/>
      <c r="M185" s="167"/>
      <c r="N185" s="167"/>
      <c r="O185" s="167"/>
      <c r="P185" s="167"/>
      <c r="Q185" s="167"/>
      <c r="R185" s="286">
        <v>0</v>
      </c>
      <c r="S185" s="167" t="s">
        <v>232</v>
      </c>
      <c r="T185" s="167"/>
      <c r="U185" s="180"/>
      <c r="V185" s="42">
        <f t="shared" si="11"/>
        <v>185</v>
      </c>
      <c r="W185" s="148" t="str">
        <f t="shared" si="18"/>
        <v>✔</v>
      </c>
      <c r="Y185" s="115"/>
      <c r="Z185" s="193">
        <v>0</v>
      </c>
      <c r="AA185" s="193">
        <v>10</v>
      </c>
      <c r="AB185" s="193">
        <v>0</v>
      </c>
      <c r="AC185" s="193">
        <v>10</v>
      </c>
      <c r="AD185" s="141"/>
    </row>
    <row r="186" spans="1:30" ht="19.5" customHeight="1" thickBot="1">
      <c r="A186" s="165"/>
      <c r="B186" s="166"/>
      <c r="C186" s="166" t="s">
        <v>384</v>
      </c>
      <c r="D186" s="168"/>
      <c r="E186" s="168"/>
      <c r="F186" s="168"/>
      <c r="G186" s="168"/>
      <c r="H186" s="221"/>
      <c r="I186" s="286">
        <v>0</v>
      </c>
      <c r="J186" s="167" t="s">
        <v>232</v>
      </c>
      <c r="K186" s="167"/>
      <c r="L186" s="167"/>
      <c r="M186" s="167"/>
      <c r="N186" s="167"/>
      <c r="O186" s="167"/>
      <c r="P186" s="167"/>
      <c r="Q186" s="167"/>
      <c r="R186" s="286">
        <v>0</v>
      </c>
      <c r="S186" s="167" t="s">
        <v>232</v>
      </c>
      <c r="T186" s="167"/>
      <c r="U186" s="180"/>
      <c r="V186" s="42">
        <f t="shared" si="11"/>
        <v>186</v>
      </c>
      <c r="W186" s="148" t="str">
        <f t="shared" si="18"/>
        <v>✔</v>
      </c>
      <c r="Y186" s="115"/>
      <c r="Z186" s="193">
        <v>0</v>
      </c>
      <c r="AA186" s="193">
        <v>10</v>
      </c>
      <c r="AB186" s="193">
        <v>0</v>
      </c>
      <c r="AC186" s="193">
        <v>10</v>
      </c>
      <c r="AD186" s="141"/>
    </row>
    <row r="187" spans="1:30" ht="19.5" customHeight="1" thickBot="1">
      <c r="A187" s="165"/>
      <c r="B187" s="166"/>
      <c r="C187" s="166" t="s">
        <v>385</v>
      </c>
      <c r="D187" s="166"/>
      <c r="E187" s="166"/>
      <c r="F187" s="167"/>
      <c r="G187" s="168"/>
      <c r="H187" s="196"/>
      <c r="I187" s="286">
        <v>0</v>
      </c>
      <c r="J187" s="167" t="s">
        <v>232</v>
      </c>
      <c r="K187" s="167"/>
      <c r="L187" s="167"/>
      <c r="M187" s="167"/>
      <c r="N187" s="167"/>
      <c r="O187" s="167"/>
      <c r="P187" s="167"/>
      <c r="Q187" s="167"/>
      <c r="R187" s="286">
        <v>0</v>
      </c>
      <c r="S187" s="167" t="s">
        <v>232</v>
      </c>
      <c r="T187" s="167"/>
      <c r="U187" s="180"/>
      <c r="V187" s="42">
        <f t="shared" si="11"/>
        <v>187</v>
      </c>
      <c r="W187" s="148" t="str">
        <f t="shared" si="18"/>
        <v>✔</v>
      </c>
      <c r="Y187" s="115"/>
      <c r="Z187" s="193">
        <v>0</v>
      </c>
      <c r="AA187" s="193">
        <v>10</v>
      </c>
      <c r="AB187" s="193">
        <v>0</v>
      </c>
      <c r="AC187" s="193">
        <v>10</v>
      </c>
      <c r="AD187" s="141"/>
    </row>
    <row r="188" spans="1:30" ht="19.5" customHeight="1" thickBot="1">
      <c r="A188" s="165"/>
      <c r="B188" s="166"/>
      <c r="C188" s="166" t="s">
        <v>386</v>
      </c>
      <c r="D188" s="166"/>
      <c r="E188" s="166"/>
      <c r="F188" s="167"/>
      <c r="G188" s="168"/>
      <c r="H188" s="196"/>
      <c r="I188" s="286">
        <v>0</v>
      </c>
      <c r="J188" s="167" t="s">
        <v>232</v>
      </c>
      <c r="K188" s="167"/>
      <c r="L188" s="167"/>
      <c r="M188" s="167"/>
      <c r="N188" s="167"/>
      <c r="O188" s="167"/>
      <c r="P188" s="167"/>
      <c r="Q188" s="167"/>
      <c r="R188" s="286">
        <v>3</v>
      </c>
      <c r="S188" s="167" t="s">
        <v>232</v>
      </c>
      <c r="T188" s="167"/>
      <c r="U188" s="180"/>
      <c r="V188" s="42">
        <f t="shared" si="11"/>
        <v>188</v>
      </c>
      <c r="W188" s="148" t="str">
        <f t="shared" si="18"/>
        <v>✔</v>
      </c>
      <c r="Y188" s="115"/>
      <c r="Z188" s="193">
        <v>0</v>
      </c>
      <c r="AA188" s="193">
        <v>10</v>
      </c>
      <c r="AB188" s="193">
        <v>0</v>
      </c>
      <c r="AC188" s="205">
        <v>20</v>
      </c>
      <c r="AD188" s="141"/>
    </row>
    <row r="189" spans="1:30" ht="19.5" customHeight="1" thickBot="1">
      <c r="A189" s="165"/>
      <c r="B189" s="166"/>
      <c r="C189" s="222" t="s">
        <v>387</v>
      </c>
      <c r="D189" s="166"/>
      <c r="E189" s="166"/>
      <c r="F189" s="167"/>
      <c r="G189" s="168"/>
      <c r="H189" s="196"/>
      <c r="I189" s="286">
        <v>0</v>
      </c>
      <c r="J189" s="167" t="s">
        <v>232</v>
      </c>
      <c r="K189" s="167"/>
      <c r="L189" s="167"/>
      <c r="M189" s="167"/>
      <c r="N189" s="167"/>
      <c r="O189" s="167"/>
      <c r="P189" s="167"/>
      <c r="Q189" s="167"/>
      <c r="R189" s="286">
        <v>0</v>
      </c>
      <c r="S189" s="167" t="s">
        <v>232</v>
      </c>
      <c r="T189" s="167"/>
      <c r="U189" s="180"/>
      <c r="V189" s="42">
        <f t="shared" si="11"/>
        <v>189</v>
      </c>
      <c r="W189" s="148" t="str">
        <f t="shared" si="18"/>
        <v>✔</v>
      </c>
      <c r="Y189" s="115"/>
      <c r="Z189" s="193">
        <v>0</v>
      </c>
      <c r="AA189" s="193">
        <v>10</v>
      </c>
      <c r="AB189" s="193">
        <v>0</v>
      </c>
      <c r="AC189" s="193">
        <v>10</v>
      </c>
      <c r="AD189" s="141"/>
    </row>
    <row r="190" spans="1:30" ht="19.5" customHeight="1" thickBot="1">
      <c r="A190" s="165"/>
      <c r="B190" s="166"/>
      <c r="C190" s="166" t="s">
        <v>388</v>
      </c>
      <c r="D190" s="166"/>
      <c r="E190" s="166"/>
      <c r="F190" s="167"/>
      <c r="G190" s="168"/>
      <c r="H190" s="196"/>
      <c r="I190" s="286">
        <v>0</v>
      </c>
      <c r="J190" s="167" t="s">
        <v>232</v>
      </c>
      <c r="K190" s="167"/>
      <c r="L190" s="167"/>
      <c r="M190" s="167"/>
      <c r="N190" s="167"/>
      <c r="O190" s="167"/>
      <c r="P190" s="167"/>
      <c r="Q190" s="167"/>
      <c r="R190" s="286">
        <v>0</v>
      </c>
      <c r="S190" s="167" t="s">
        <v>232</v>
      </c>
      <c r="T190" s="167"/>
      <c r="U190" s="180"/>
      <c r="V190" s="42">
        <f t="shared" si="11"/>
        <v>190</v>
      </c>
      <c r="W190" s="148" t="str">
        <f t="shared" si="18"/>
        <v>✔</v>
      </c>
      <c r="Y190" s="115"/>
      <c r="Z190" s="193">
        <v>0</v>
      </c>
      <c r="AA190" s="193">
        <v>10</v>
      </c>
      <c r="AB190" s="193">
        <v>0</v>
      </c>
      <c r="AC190" s="193">
        <v>10</v>
      </c>
      <c r="AD190" s="141"/>
    </row>
    <row r="191" spans="1:30" ht="39" customHeight="1" thickBot="1">
      <c r="A191" s="165"/>
      <c r="B191" s="166"/>
      <c r="C191" s="1250" t="s">
        <v>389</v>
      </c>
      <c r="D191" s="1250"/>
      <c r="E191" s="1250"/>
      <c r="F191" s="1250"/>
      <c r="G191" s="1250"/>
      <c r="H191" s="1251"/>
      <c r="I191" s="286">
        <v>0</v>
      </c>
      <c r="J191" s="167" t="s">
        <v>232</v>
      </c>
      <c r="K191" s="167"/>
      <c r="L191" s="167"/>
      <c r="M191" s="167"/>
      <c r="N191" s="167"/>
      <c r="O191" s="167"/>
      <c r="P191" s="167"/>
      <c r="Q191" s="167"/>
      <c r="R191" s="286">
        <v>0</v>
      </c>
      <c r="S191" s="167" t="s">
        <v>232</v>
      </c>
      <c r="T191" s="167"/>
      <c r="U191" s="180"/>
      <c r="V191" s="42">
        <f t="shared" si="11"/>
        <v>191</v>
      </c>
      <c r="W191" s="148" t="str">
        <f t="shared" si="18"/>
        <v>✔</v>
      </c>
      <c r="Y191" s="115"/>
      <c r="Z191" s="193">
        <v>0</v>
      </c>
      <c r="AA191" s="193">
        <v>10</v>
      </c>
      <c r="AB191" s="193">
        <v>0</v>
      </c>
      <c r="AC191" s="193">
        <v>10</v>
      </c>
      <c r="AD191" s="141"/>
    </row>
    <row r="192" spans="1:30" ht="19.5" customHeight="1" thickBot="1">
      <c r="A192" s="165"/>
      <c r="B192" s="166"/>
      <c r="C192" s="166" t="s">
        <v>390</v>
      </c>
      <c r="D192" s="166"/>
      <c r="E192" s="166"/>
      <c r="F192" s="167"/>
      <c r="G192" s="168"/>
      <c r="H192" s="196"/>
      <c r="I192" s="286">
        <v>0</v>
      </c>
      <c r="J192" s="167" t="s">
        <v>232</v>
      </c>
      <c r="K192" s="167"/>
      <c r="L192" s="167"/>
      <c r="M192" s="167"/>
      <c r="N192" s="167"/>
      <c r="O192" s="167"/>
      <c r="P192" s="167"/>
      <c r="Q192" s="167"/>
      <c r="R192" s="286">
        <v>15</v>
      </c>
      <c r="S192" s="167" t="s">
        <v>232</v>
      </c>
      <c r="T192" s="167"/>
      <c r="U192" s="180"/>
      <c r="V192" s="42">
        <f t="shared" si="11"/>
        <v>192</v>
      </c>
      <c r="W192" s="148" t="str">
        <f t="shared" si="18"/>
        <v>✔</v>
      </c>
      <c r="Y192" s="115"/>
      <c r="Z192" s="193">
        <v>0</v>
      </c>
      <c r="AA192" s="193">
        <v>10</v>
      </c>
      <c r="AB192" s="193">
        <v>0</v>
      </c>
      <c r="AC192" s="205">
        <v>30</v>
      </c>
      <c r="AD192" s="141"/>
    </row>
    <row r="193" spans="1:30" ht="19.5" customHeight="1" thickBot="1">
      <c r="A193" s="165"/>
      <c r="B193" s="166"/>
      <c r="C193" s="158" t="s">
        <v>391</v>
      </c>
      <c r="D193" s="158"/>
      <c r="E193" s="158"/>
      <c r="F193" s="159"/>
      <c r="G193" s="160"/>
      <c r="H193" s="223"/>
      <c r="I193" s="286">
        <v>0</v>
      </c>
      <c r="J193" s="167" t="s">
        <v>232</v>
      </c>
      <c r="K193" s="167"/>
      <c r="L193" s="167"/>
      <c r="M193" s="167"/>
      <c r="N193" s="167"/>
      <c r="O193" s="167"/>
      <c r="P193" s="167"/>
      <c r="Q193" s="167"/>
      <c r="R193" s="286">
        <v>0</v>
      </c>
      <c r="S193" s="167" t="s">
        <v>232</v>
      </c>
      <c r="T193" s="167"/>
      <c r="U193" s="180"/>
      <c r="V193" s="42">
        <f t="shared" si="11"/>
        <v>193</v>
      </c>
      <c r="W193" s="148" t="str">
        <f t="shared" ref="W193" si="19">IF(OR(I193="",R193=""),"未入力あり","✔")</f>
        <v>✔</v>
      </c>
      <c r="Y193" s="115"/>
      <c r="Z193" s="193">
        <v>0</v>
      </c>
      <c r="AA193" s="193">
        <v>10</v>
      </c>
      <c r="AB193" s="193">
        <v>0</v>
      </c>
      <c r="AC193" s="193">
        <v>10</v>
      </c>
      <c r="AD193" s="141"/>
    </row>
    <row r="194" spans="1:30" ht="20.100000000000001" customHeight="1">
      <c r="A194" s="165"/>
      <c r="B194" s="166"/>
      <c r="C194" s="158"/>
      <c r="D194" s="158"/>
      <c r="E194" s="158"/>
      <c r="F194" s="159"/>
      <c r="G194" s="160"/>
      <c r="H194" s="223"/>
      <c r="I194" s="217"/>
      <c r="J194" s="167"/>
      <c r="K194" s="167"/>
      <c r="L194" s="167"/>
      <c r="M194" s="167"/>
      <c r="N194" s="167"/>
      <c r="O194" s="167"/>
      <c r="P194" s="167"/>
      <c r="Q194" s="167"/>
      <c r="R194" s="217"/>
      <c r="S194" s="167"/>
      <c r="T194" s="167"/>
      <c r="U194" s="180"/>
      <c r="V194" s="42">
        <f t="shared" si="11"/>
        <v>194</v>
      </c>
      <c r="Y194" s="115"/>
      <c r="Z194" s="141"/>
      <c r="AA194" s="141"/>
      <c r="AB194" s="141"/>
      <c r="AC194" s="141"/>
      <c r="AD194" s="141"/>
    </row>
    <row r="195" spans="1:30" ht="20.100000000000001" customHeight="1" thickBot="1">
      <c r="A195" s="165"/>
      <c r="B195" s="166" t="s">
        <v>392</v>
      </c>
      <c r="C195" s="166"/>
      <c r="D195" s="166"/>
      <c r="E195" s="166"/>
      <c r="F195" s="167"/>
      <c r="G195" s="168"/>
      <c r="H195" s="181"/>
      <c r="I195" s="224"/>
      <c r="J195" s="167"/>
      <c r="K195" s="167"/>
      <c r="L195" s="167"/>
      <c r="M195" s="167"/>
      <c r="N195" s="167"/>
      <c r="O195" s="167"/>
      <c r="P195" s="167"/>
      <c r="Q195" s="167"/>
      <c r="R195" s="224"/>
      <c r="S195" s="167"/>
      <c r="T195" s="167"/>
      <c r="U195" s="180"/>
      <c r="V195" s="42">
        <f t="shared" si="11"/>
        <v>195</v>
      </c>
      <c r="Y195" s="115"/>
      <c r="Z195" s="141"/>
      <c r="AA195" s="141"/>
      <c r="AB195" s="141"/>
      <c r="AC195" s="141"/>
      <c r="AD195" s="141"/>
    </row>
    <row r="196" spans="1:30" ht="19.5" customHeight="1" thickBot="1">
      <c r="A196" s="165"/>
      <c r="B196" s="166"/>
      <c r="C196" s="166" t="s">
        <v>393</v>
      </c>
      <c r="D196" s="166"/>
      <c r="E196" s="166"/>
      <c r="F196" s="167"/>
      <c r="G196" s="168"/>
      <c r="H196" s="181"/>
      <c r="I196" s="286">
        <v>0</v>
      </c>
      <c r="J196" s="167" t="s">
        <v>232</v>
      </c>
      <c r="K196" s="167"/>
      <c r="L196" s="167"/>
      <c r="M196" s="167"/>
      <c r="N196" s="167"/>
      <c r="O196" s="167"/>
      <c r="P196" s="167"/>
      <c r="Q196" s="167"/>
      <c r="R196" s="286">
        <v>6</v>
      </c>
      <c r="S196" s="167" t="s">
        <v>232</v>
      </c>
      <c r="T196" s="167"/>
      <c r="U196" s="180"/>
      <c r="V196" s="42">
        <f t="shared" si="11"/>
        <v>196</v>
      </c>
      <c r="W196" s="148" t="str">
        <f>IF(OR(I196="",R196=""),"未入力あり","✔")</f>
        <v>✔</v>
      </c>
      <c r="Y196" s="115"/>
      <c r="Z196" s="193">
        <v>0</v>
      </c>
      <c r="AA196" s="205">
        <v>10</v>
      </c>
      <c r="AB196" s="193">
        <v>0</v>
      </c>
      <c r="AC196" s="205">
        <v>20</v>
      </c>
      <c r="AD196" s="141"/>
    </row>
    <row r="197" spans="1:30" ht="20.100000000000001" customHeight="1" thickBot="1">
      <c r="A197" s="165"/>
      <c r="B197" s="166"/>
      <c r="C197" s="166" t="s">
        <v>394</v>
      </c>
      <c r="D197" s="166"/>
      <c r="E197" s="166"/>
      <c r="F197" s="167"/>
      <c r="G197" s="168"/>
      <c r="H197" s="225"/>
      <c r="I197" s="286">
        <v>0</v>
      </c>
      <c r="J197" s="167" t="s">
        <v>232</v>
      </c>
      <c r="K197" s="167"/>
      <c r="L197" s="167"/>
      <c r="M197" s="167"/>
      <c r="N197" s="167"/>
      <c r="O197" s="167"/>
      <c r="P197" s="167"/>
      <c r="Q197" s="167"/>
      <c r="R197" s="286">
        <v>0</v>
      </c>
      <c r="S197" s="167" t="s">
        <v>232</v>
      </c>
      <c r="T197" s="167"/>
      <c r="U197" s="180"/>
      <c r="V197" s="42">
        <f t="shared" si="11"/>
        <v>197</v>
      </c>
      <c r="W197" s="148" t="str">
        <f>IF(OR(I197="",R197=""),"未入力あり","✔")</f>
        <v>✔</v>
      </c>
      <c r="Y197" s="115"/>
      <c r="Z197" s="193">
        <v>0</v>
      </c>
      <c r="AA197" s="193">
        <v>10</v>
      </c>
      <c r="AB197" s="193">
        <v>0</v>
      </c>
      <c r="AC197" s="193">
        <v>10</v>
      </c>
      <c r="AD197" s="141"/>
    </row>
    <row r="198" spans="1:30" ht="20.100000000000001" customHeight="1" thickBot="1">
      <c r="A198" s="165"/>
      <c r="B198" s="166"/>
      <c r="C198" s="203" t="s">
        <v>395</v>
      </c>
      <c r="D198" s="166"/>
      <c r="E198" s="166"/>
      <c r="F198" s="167"/>
      <c r="G198" s="168"/>
      <c r="H198" s="225"/>
      <c r="I198" s="286">
        <v>1.8</v>
      </c>
      <c r="J198" s="167" t="s">
        <v>232</v>
      </c>
      <c r="K198" s="167"/>
      <c r="L198" s="167"/>
      <c r="M198" s="167"/>
      <c r="N198" s="167"/>
      <c r="O198" s="167"/>
      <c r="P198" s="167"/>
      <c r="Q198" s="167"/>
      <c r="R198" s="286">
        <v>4</v>
      </c>
      <c r="S198" s="167" t="s">
        <v>232</v>
      </c>
      <c r="T198" s="167"/>
      <c r="U198" s="180"/>
      <c r="V198" s="42">
        <f t="shared" si="11"/>
        <v>198</v>
      </c>
      <c r="W198" s="148" t="str">
        <f>IF(OR(I198="",R198=""),"未入力あり","✔")</f>
        <v>✔</v>
      </c>
      <c r="Y198" s="115"/>
      <c r="Z198" s="193">
        <v>0</v>
      </c>
      <c r="AA198" s="193">
        <v>10</v>
      </c>
      <c r="AB198" s="193">
        <v>0</v>
      </c>
      <c r="AC198" s="205">
        <v>20</v>
      </c>
      <c r="AD198" s="141"/>
    </row>
    <row r="199" spans="1:30" ht="20.100000000000001" customHeight="1" thickBot="1">
      <c r="A199" s="165" t="s">
        <v>396</v>
      </c>
      <c r="B199" s="166"/>
      <c r="C199" s="166"/>
      <c r="D199" s="166"/>
      <c r="E199" s="166"/>
      <c r="F199" s="167"/>
      <c r="G199" s="168"/>
      <c r="H199" s="181"/>
      <c r="I199" s="186"/>
      <c r="J199" s="5"/>
      <c r="K199" s="5"/>
      <c r="L199" s="5"/>
      <c r="M199" s="5"/>
      <c r="N199" s="5"/>
      <c r="O199" s="5"/>
      <c r="P199" s="5"/>
      <c r="Q199" s="5"/>
      <c r="R199" s="186"/>
      <c r="S199" s="5"/>
      <c r="T199" s="167"/>
      <c r="U199" s="180"/>
      <c r="V199" s="42">
        <f t="shared" si="11"/>
        <v>199</v>
      </c>
      <c r="Y199" s="115"/>
      <c r="Z199" s="141"/>
      <c r="AA199" s="141"/>
      <c r="AB199" s="141"/>
      <c r="AC199" s="141"/>
      <c r="AD199" s="141"/>
    </row>
    <row r="200" spans="1:30" ht="20.100000000000001" customHeight="1" thickBot="1">
      <c r="A200" s="165"/>
      <c r="B200" s="166" t="s">
        <v>397</v>
      </c>
      <c r="C200" s="166"/>
      <c r="D200" s="166"/>
      <c r="E200" s="166"/>
      <c r="F200" s="167"/>
      <c r="G200" s="168"/>
      <c r="H200" s="181"/>
      <c r="I200" s="186"/>
      <c r="J200" s="5"/>
      <c r="K200" s="5"/>
      <c r="L200" s="5"/>
      <c r="M200" s="5"/>
      <c r="N200" s="5"/>
      <c r="O200" s="5"/>
      <c r="P200" s="5"/>
      <c r="Q200" s="5"/>
      <c r="R200" s="2" t="s">
        <v>1811</v>
      </c>
      <c r="S200" s="189" t="s">
        <v>398</v>
      </c>
      <c r="T200" s="167"/>
      <c r="U200" s="180"/>
      <c r="V200" s="42">
        <f t="shared" si="11"/>
        <v>200</v>
      </c>
      <c r="W200" s="148" t="str">
        <f>IF(R200="","未入力あり","✔")</f>
        <v>✔</v>
      </c>
      <c r="Y200" s="115"/>
      <c r="Z200" s="141"/>
      <c r="AA200" s="141"/>
      <c r="AB200" s="141"/>
      <c r="AC200" s="141"/>
      <c r="AD200" s="141"/>
    </row>
    <row r="201" spans="1:30" ht="20.100000000000001" customHeight="1" thickBot="1">
      <c r="A201" s="165"/>
      <c r="B201" s="166" t="s">
        <v>399</v>
      </c>
      <c r="C201" s="166"/>
      <c r="D201" s="166"/>
      <c r="E201" s="166"/>
      <c r="F201" s="167"/>
      <c r="G201" s="168"/>
      <c r="H201" s="226"/>
      <c r="I201" s="186"/>
      <c r="J201" s="5"/>
      <c r="K201" s="5"/>
      <c r="L201" s="5"/>
      <c r="M201" s="5"/>
      <c r="N201" s="5"/>
      <c r="O201" s="5"/>
      <c r="P201" s="5"/>
      <c r="Q201" s="5"/>
      <c r="R201" s="186"/>
      <c r="S201" s="5"/>
      <c r="T201" s="167"/>
      <c r="U201" s="180"/>
      <c r="V201" s="42">
        <f t="shared" si="11"/>
        <v>201</v>
      </c>
      <c r="Y201" s="115"/>
      <c r="Z201" s="141"/>
      <c r="AA201" s="141"/>
      <c r="AB201" s="141"/>
      <c r="AC201" s="141"/>
      <c r="AD201" s="141"/>
    </row>
    <row r="202" spans="1:30" ht="20.100000000000001" customHeight="1" thickBot="1">
      <c r="A202" s="165"/>
      <c r="B202" s="166"/>
      <c r="C202" s="166" t="s">
        <v>400</v>
      </c>
      <c r="D202" s="166"/>
      <c r="E202" s="166"/>
      <c r="F202" s="167"/>
      <c r="G202" s="168"/>
      <c r="H202" s="2" t="s">
        <v>1767</v>
      </c>
      <c r="I202" s="189" t="s">
        <v>401</v>
      </c>
      <c r="J202" s="227"/>
      <c r="K202" s="227"/>
      <c r="L202" s="227"/>
      <c r="M202" s="227" t="s">
        <v>402</v>
      </c>
      <c r="N202" s="286">
        <v>2</v>
      </c>
      <c r="O202" s="141" t="s">
        <v>1732</v>
      </c>
      <c r="P202" s="141"/>
      <c r="Q202" s="141"/>
      <c r="R202" s="186"/>
      <c r="S202" s="5"/>
      <c r="T202" s="167"/>
      <c r="U202" s="180"/>
      <c r="V202" s="42">
        <f t="shared" si="11"/>
        <v>202</v>
      </c>
      <c r="W202" s="148" t="str">
        <f>IF(OR(H202="",N202=""),"未入力あり","✔")</f>
        <v>✔</v>
      </c>
      <c r="Y202" s="115"/>
      <c r="Z202" s="193">
        <v>0</v>
      </c>
      <c r="AA202" s="193">
        <v>40</v>
      </c>
      <c r="AB202" s="141"/>
      <c r="AC202" s="141"/>
      <c r="AD202" s="141"/>
    </row>
    <row r="203" spans="1:30" ht="20.100000000000001" customHeight="1" thickBot="1">
      <c r="A203" s="165"/>
      <c r="B203" s="166"/>
      <c r="C203" s="166" t="s">
        <v>403</v>
      </c>
      <c r="D203" s="166"/>
      <c r="E203" s="166"/>
      <c r="F203" s="167"/>
      <c r="G203" s="168"/>
      <c r="H203" s="2" t="s">
        <v>1767</v>
      </c>
      <c r="I203" s="189" t="s">
        <v>401</v>
      </c>
      <c r="J203" s="227"/>
      <c r="K203" s="227"/>
      <c r="L203" s="227"/>
      <c r="M203" s="227" t="s">
        <v>402</v>
      </c>
      <c r="N203" s="286">
        <v>12</v>
      </c>
      <c r="O203" s="141" t="str">
        <f>O202</f>
        <v>回開催（期間：令和６年１月１日～令和６年12月31日）</v>
      </c>
      <c r="P203" s="141"/>
      <c r="Q203" s="141"/>
      <c r="R203" s="186"/>
      <c r="S203" s="5"/>
      <c r="T203" s="167"/>
      <c r="U203" s="180"/>
      <c r="V203" s="42">
        <f t="shared" si="11"/>
        <v>203</v>
      </c>
      <c r="W203" s="148" t="str">
        <f>IF(OR(H203="",N203=""),"未入力あり","✔")</f>
        <v>✔</v>
      </c>
      <c r="Y203" s="115"/>
      <c r="Z203" s="193">
        <v>0</v>
      </c>
      <c r="AA203" s="193">
        <v>30</v>
      </c>
      <c r="AB203" s="141"/>
      <c r="AC203" s="141"/>
      <c r="AD203" s="141"/>
    </row>
    <row r="204" spans="1:30" ht="20.100000000000001" customHeight="1" thickBot="1">
      <c r="A204" s="165"/>
      <c r="B204" s="166"/>
      <c r="C204" s="166" t="s">
        <v>404</v>
      </c>
      <c r="D204" s="166"/>
      <c r="E204" s="166"/>
      <c r="F204" s="167"/>
      <c r="G204" s="168"/>
      <c r="H204" s="2" t="s">
        <v>1767</v>
      </c>
      <c r="I204" s="189" t="s">
        <v>401</v>
      </c>
      <c r="J204" s="227"/>
      <c r="K204" s="227"/>
      <c r="L204" s="227"/>
      <c r="M204" s="227" t="s">
        <v>402</v>
      </c>
      <c r="N204" s="286">
        <v>12</v>
      </c>
      <c r="O204" s="141" t="str">
        <f>O202</f>
        <v>回開催（期間：令和６年１月１日～令和６年12月31日）</v>
      </c>
      <c r="P204" s="141"/>
      <c r="Q204" s="141"/>
      <c r="R204" s="186"/>
      <c r="S204" s="5"/>
      <c r="T204" s="167"/>
      <c r="U204" s="180"/>
      <c r="V204" s="42">
        <f t="shared" ref="V204:V280" si="20">+ROW()</f>
        <v>204</v>
      </c>
      <c r="W204" s="148" t="str">
        <f>IF(OR(H204="",N204=""),"未入力あり","✔")</f>
        <v>✔</v>
      </c>
      <c r="Y204" s="115"/>
      <c r="Z204" s="193">
        <v>0</v>
      </c>
      <c r="AA204" s="193">
        <v>30</v>
      </c>
      <c r="AB204" s="141"/>
      <c r="AC204" s="141"/>
      <c r="AD204" s="141"/>
    </row>
    <row r="205" spans="1:30" ht="20.100000000000001" customHeight="1">
      <c r="A205" s="165"/>
      <c r="B205" s="166"/>
      <c r="C205" s="166"/>
      <c r="D205" s="166"/>
      <c r="E205" s="166"/>
      <c r="F205" s="167"/>
      <c r="G205" s="168"/>
      <c r="H205" s="181"/>
      <c r="I205" s="186"/>
      <c r="J205" s="5"/>
      <c r="K205" s="5"/>
      <c r="L205" s="5"/>
      <c r="M205" s="5"/>
      <c r="N205" s="5"/>
      <c r="O205" s="5"/>
      <c r="P205" s="5"/>
      <c r="Q205" s="5"/>
      <c r="R205" s="186"/>
      <c r="S205" s="189"/>
      <c r="T205" s="9"/>
      <c r="U205" s="180"/>
      <c r="V205" s="42">
        <f t="shared" si="20"/>
        <v>205</v>
      </c>
      <c r="Y205" s="115"/>
      <c r="Z205" s="141"/>
      <c r="AA205" s="141"/>
      <c r="AB205" s="141"/>
      <c r="AC205" s="141"/>
      <c r="AD205" s="141"/>
    </row>
    <row r="206" spans="1:30" ht="20.100000000000001" customHeight="1">
      <c r="A206" s="165" t="s">
        <v>405</v>
      </c>
      <c r="B206" s="166"/>
      <c r="C206" s="166"/>
      <c r="D206" s="166"/>
      <c r="E206" s="166"/>
      <c r="F206" s="167"/>
      <c r="G206" s="168"/>
      <c r="H206" s="181"/>
      <c r="I206" s="186"/>
      <c r="J206" s="5"/>
      <c r="K206" s="5"/>
      <c r="L206" s="5"/>
      <c r="M206" s="5"/>
      <c r="N206" s="5"/>
      <c r="O206" s="5"/>
      <c r="P206" s="5"/>
      <c r="Q206" s="5"/>
      <c r="R206" s="186"/>
      <c r="S206" s="5"/>
      <c r="T206" s="167"/>
      <c r="U206" s="180"/>
      <c r="V206" s="42">
        <f t="shared" si="20"/>
        <v>206</v>
      </c>
      <c r="Y206" s="115"/>
      <c r="Z206" s="1226"/>
      <c r="AA206" s="141"/>
      <c r="AB206" s="141"/>
      <c r="AC206" s="141"/>
      <c r="AD206" s="141"/>
    </row>
    <row r="207" spans="1:30" ht="20.100000000000001" customHeight="1" thickBot="1">
      <c r="A207" s="165"/>
      <c r="B207" s="166" t="s">
        <v>406</v>
      </c>
      <c r="C207" s="166" t="s">
        <v>407</v>
      </c>
      <c r="D207" s="167"/>
      <c r="E207" s="166"/>
      <c r="F207" s="188" t="s">
        <v>1733</v>
      </c>
      <c r="G207" s="1189"/>
      <c r="H207" s="181"/>
      <c r="I207" s="186"/>
      <c r="J207" s="5"/>
      <c r="K207" s="5"/>
      <c r="L207" s="5"/>
      <c r="M207" s="5"/>
      <c r="N207" s="5"/>
      <c r="O207" s="5"/>
      <c r="P207" s="5"/>
      <c r="Q207" s="5"/>
      <c r="R207" s="186"/>
      <c r="S207" s="5"/>
      <c r="T207" s="167"/>
      <c r="U207" s="180"/>
      <c r="V207" s="42">
        <f t="shared" si="20"/>
        <v>207</v>
      </c>
      <c r="Y207" s="115"/>
      <c r="Z207" s="1226"/>
      <c r="AA207" s="141"/>
      <c r="AB207" s="141"/>
      <c r="AC207" s="141"/>
      <c r="AD207" s="141"/>
    </row>
    <row r="208" spans="1:30" ht="20.100000000000001" customHeight="1" thickBot="1">
      <c r="A208" s="165"/>
      <c r="B208" s="167"/>
      <c r="C208" s="166"/>
      <c r="D208" s="166" t="s">
        <v>1755</v>
      </c>
      <c r="E208" s="167"/>
      <c r="F208" s="167"/>
      <c r="G208" s="168"/>
      <c r="H208" s="181"/>
      <c r="I208" s="186"/>
      <c r="J208" s="5"/>
      <c r="K208" s="5"/>
      <c r="L208" s="5"/>
      <c r="M208" s="5"/>
      <c r="N208" s="5"/>
      <c r="O208" s="5"/>
      <c r="P208" s="5"/>
      <c r="Q208" s="5"/>
      <c r="R208" s="286">
        <v>155077</v>
      </c>
      <c r="S208" s="167" t="s">
        <v>349</v>
      </c>
      <c r="T208" s="166"/>
      <c r="U208" s="183"/>
      <c r="V208" s="42">
        <f t="shared" si="20"/>
        <v>208</v>
      </c>
      <c r="W208" s="148" t="str">
        <f>IF(R208="","未入力あり","✔")</f>
        <v>✔</v>
      </c>
      <c r="Y208" s="115"/>
      <c r="Z208" s="228">
        <v>0</v>
      </c>
      <c r="AA208" s="187">
        <v>170000</v>
      </c>
      <c r="AB208" s="141"/>
      <c r="AC208" s="141"/>
      <c r="AD208" s="141"/>
    </row>
    <row r="209" spans="1:30" ht="19.5" thickBot="1">
      <c r="A209" s="165"/>
      <c r="B209" s="167"/>
      <c r="C209" s="166"/>
      <c r="D209" s="166"/>
      <c r="E209" s="166" t="s">
        <v>1756</v>
      </c>
      <c r="F209" s="166"/>
      <c r="G209" s="168"/>
      <c r="H209" s="181"/>
      <c r="I209" s="186"/>
      <c r="J209" s="5"/>
      <c r="K209" s="5"/>
      <c r="L209" s="5"/>
      <c r="M209" s="5"/>
      <c r="N209" s="5"/>
      <c r="O209" s="5"/>
      <c r="P209" s="5"/>
      <c r="Q209" s="5"/>
      <c r="R209" s="286">
        <v>23554</v>
      </c>
      <c r="S209" s="167" t="s">
        <v>349</v>
      </c>
      <c r="T209" s="166"/>
      <c r="U209" s="183"/>
      <c r="V209" s="42">
        <f t="shared" si="20"/>
        <v>209</v>
      </c>
      <c r="W209" s="148" t="str">
        <f>IF(R209="","未入力あり","✔")</f>
        <v>✔</v>
      </c>
      <c r="Y209" s="115"/>
      <c r="Z209" s="228">
        <v>0</v>
      </c>
      <c r="AA209" s="187">
        <v>55000</v>
      </c>
      <c r="AB209" s="141"/>
      <c r="AC209" s="141"/>
      <c r="AD209" s="141"/>
    </row>
    <row r="210" spans="1:30" ht="20.100000000000001" customHeight="1" thickBot="1">
      <c r="A210" s="165"/>
      <c r="B210" s="167"/>
      <c r="C210" s="166"/>
      <c r="D210" s="166"/>
      <c r="E210" s="166" t="s">
        <v>408</v>
      </c>
      <c r="F210" s="166"/>
      <c r="G210" s="168"/>
      <c r="H210" s="181"/>
      <c r="I210" s="186"/>
      <c r="J210" s="5"/>
      <c r="K210" s="5"/>
      <c r="L210" s="5"/>
      <c r="M210" s="5"/>
      <c r="N210" s="5"/>
      <c r="O210" s="5"/>
      <c r="P210" s="5"/>
      <c r="Q210" s="5"/>
      <c r="R210" s="229">
        <f>IF(ISERROR(R209/R208*100),"",R209/R208*100)</f>
        <v>15.18858373582156</v>
      </c>
      <c r="S210" s="167" t="s">
        <v>409</v>
      </c>
      <c r="T210" s="166"/>
      <c r="U210" s="183"/>
      <c r="V210" s="42">
        <f t="shared" si="20"/>
        <v>210</v>
      </c>
      <c r="W210" s="3"/>
      <c r="Y210" s="115"/>
      <c r="Z210" s="230"/>
      <c r="AA210" s="141"/>
      <c r="AB210" s="141"/>
      <c r="AC210" s="141"/>
      <c r="AD210" s="141"/>
    </row>
    <row r="211" spans="1:30" ht="20.100000000000001" customHeight="1" thickBot="1">
      <c r="A211" s="231"/>
      <c r="B211" s="232"/>
      <c r="C211" s="233"/>
      <c r="D211" s="233" t="s">
        <v>410</v>
      </c>
      <c r="E211" s="232"/>
      <c r="F211" s="232"/>
      <c r="G211" s="234"/>
      <c r="H211" s="226"/>
      <c r="I211" s="194"/>
      <c r="J211" s="235"/>
      <c r="K211" s="235"/>
      <c r="L211" s="235"/>
      <c r="M211" s="235"/>
      <c r="N211" s="235"/>
      <c r="O211" s="235"/>
      <c r="P211" s="235"/>
      <c r="Q211" s="235"/>
      <c r="R211" s="286">
        <v>28733</v>
      </c>
      <c r="S211" s="167" t="s">
        <v>349</v>
      </c>
      <c r="T211" s="166"/>
      <c r="U211" s="183"/>
      <c r="V211" s="42">
        <f t="shared" si="20"/>
        <v>211</v>
      </c>
      <c r="W211" s="148" t="str">
        <f>IF(R211="","未入力あり","✔")</f>
        <v>✔</v>
      </c>
      <c r="Y211" s="115"/>
      <c r="Z211" s="228">
        <v>0</v>
      </c>
      <c r="AA211" s="187">
        <v>270000</v>
      </c>
      <c r="AB211" s="141"/>
      <c r="AC211" s="141"/>
      <c r="AD211" s="141"/>
    </row>
    <row r="212" spans="1:30" ht="20.100000000000001" customHeight="1" thickBot="1">
      <c r="A212" s="165"/>
      <c r="B212" s="167"/>
      <c r="C212" s="166"/>
      <c r="D212" s="166" t="s">
        <v>411</v>
      </c>
      <c r="E212" s="167"/>
      <c r="F212" s="167"/>
      <c r="G212" s="168"/>
      <c r="H212" s="181"/>
      <c r="I212" s="186"/>
      <c r="J212" s="5"/>
      <c r="K212" s="5"/>
      <c r="L212" s="5"/>
      <c r="M212" s="5"/>
      <c r="N212" s="5"/>
      <c r="O212" s="5"/>
      <c r="P212" s="5"/>
      <c r="Q212" s="236"/>
      <c r="R212" s="286">
        <v>83</v>
      </c>
      <c r="S212" s="167" t="s">
        <v>349</v>
      </c>
      <c r="T212" s="166"/>
      <c r="U212" s="183"/>
      <c r="V212" s="42">
        <f t="shared" si="20"/>
        <v>212</v>
      </c>
      <c r="W212" s="148" t="str">
        <f>IF(R212="","未入力あり","✔")</f>
        <v>✔</v>
      </c>
      <c r="Y212" s="115"/>
      <c r="Z212" s="228">
        <v>0</v>
      </c>
      <c r="AA212" s="187">
        <v>640</v>
      </c>
      <c r="AB212" s="141"/>
      <c r="AC212" s="141"/>
      <c r="AD212" s="141"/>
    </row>
    <row r="213" spans="1:30" ht="99.75" customHeight="1">
      <c r="A213" s="237"/>
      <c r="B213" s="3"/>
      <c r="C213" s="7"/>
      <c r="D213" s="1252" t="s">
        <v>1757</v>
      </c>
      <c r="E213" s="1252"/>
      <c r="F213" s="1252"/>
      <c r="G213" s="1252"/>
      <c r="H213" s="1252"/>
      <c r="I213" s="1252"/>
      <c r="J213" s="1252"/>
      <c r="K213" s="1252"/>
      <c r="L213" s="1252"/>
      <c r="M213" s="1252"/>
      <c r="N213" s="1252"/>
      <c r="O213" s="1252"/>
      <c r="P213" s="1252"/>
      <c r="Q213" s="1252"/>
      <c r="R213" s="1252"/>
      <c r="S213" s="5"/>
      <c r="T213" s="167"/>
      <c r="U213" s="180"/>
      <c r="V213" s="42">
        <f t="shared" si="20"/>
        <v>213</v>
      </c>
      <c r="Y213" s="115"/>
      <c r="AA213" s="141"/>
      <c r="AB213" s="141"/>
      <c r="AC213" s="141"/>
      <c r="AD213" s="141"/>
    </row>
    <row r="214" spans="1:30" ht="20.100000000000001" customHeight="1">
      <c r="A214" s="165"/>
      <c r="B214" s="166"/>
      <c r="C214" s="166"/>
      <c r="D214" s="166"/>
      <c r="E214" s="168"/>
      <c r="F214" s="166"/>
      <c r="G214" s="166"/>
      <c r="H214" s="181"/>
      <c r="I214" s="186"/>
      <c r="J214" s="5"/>
      <c r="K214" s="5"/>
      <c r="L214" s="5"/>
      <c r="M214" s="5"/>
      <c r="N214" s="5"/>
      <c r="O214" s="5"/>
      <c r="P214" s="5"/>
      <c r="Q214" s="5"/>
      <c r="R214" s="238"/>
      <c r="S214" s="167"/>
      <c r="T214" s="166"/>
      <c r="U214" s="239"/>
      <c r="V214" s="42">
        <f t="shared" si="20"/>
        <v>214</v>
      </c>
      <c r="Y214" s="115"/>
      <c r="Z214" s="240"/>
      <c r="AA214" s="141"/>
      <c r="AB214" s="141"/>
      <c r="AC214" s="141"/>
      <c r="AD214" s="141"/>
    </row>
    <row r="215" spans="1:30" ht="19.5" customHeight="1">
      <c r="A215" s="165"/>
      <c r="B215" s="166"/>
      <c r="C215" s="166"/>
      <c r="D215" s="166"/>
      <c r="E215" s="166"/>
      <c r="F215" s="167"/>
      <c r="G215" s="166"/>
      <c r="H215" s="181"/>
      <c r="I215" s="186"/>
      <c r="J215" s="5"/>
      <c r="K215" s="5"/>
      <c r="L215" s="5"/>
      <c r="M215" s="5"/>
      <c r="N215" s="5"/>
      <c r="O215" s="5"/>
      <c r="P215" s="5"/>
      <c r="Q215" s="5"/>
      <c r="R215" s="217"/>
      <c r="S215" s="167"/>
      <c r="T215" s="167"/>
      <c r="U215" s="241"/>
      <c r="V215" s="42">
        <f t="shared" si="20"/>
        <v>215</v>
      </c>
      <c r="Y215" s="115"/>
      <c r="Z215" s="240"/>
      <c r="AA215" s="141"/>
      <c r="AB215" s="141"/>
      <c r="AC215" s="141"/>
      <c r="AD215" s="141"/>
    </row>
    <row r="216" spans="1:30" ht="20.100000000000001" customHeight="1">
      <c r="A216" s="165"/>
      <c r="B216" s="166" t="s">
        <v>412</v>
      </c>
      <c r="C216" s="166" t="s">
        <v>413</v>
      </c>
      <c r="D216" s="167"/>
      <c r="E216" s="166"/>
      <c r="F216" s="166"/>
      <c r="G216" s="168"/>
      <c r="H216" s="181"/>
      <c r="I216" s="186"/>
      <c r="J216" s="5"/>
      <c r="K216" s="5"/>
      <c r="L216" s="5"/>
      <c r="M216" s="5"/>
      <c r="N216" s="5"/>
      <c r="O216" s="5"/>
      <c r="P216" s="5"/>
      <c r="Q216" s="5"/>
      <c r="R216" s="242"/>
      <c r="S216" s="167"/>
      <c r="T216" s="167"/>
      <c r="U216" s="180"/>
      <c r="V216" s="42">
        <f t="shared" si="20"/>
        <v>216</v>
      </c>
      <c r="Y216" s="115"/>
      <c r="Z216" s="240"/>
      <c r="AA216" s="141"/>
      <c r="AB216" s="141"/>
      <c r="AC216" s="141"/>
      <c r="AD216" s="141"/>
    </row>
    <row r="217" spans="1:30" ht="20.100000000000001" customHeight="1" thickBot="1">
      <c r="A217" s="165"/>
      <c r="B217" s="167"/>
      <c r="C217" s="166" t="s">
        <v>414</v>
      </c>
      <c r="D217" s="166" t="s">
        <v>415</v>
      </c>
      <c r="E217" s="167"/>
      <c r="F217" s="167"/>
      <c r="G217" s="188" t="str">
        <f>F207</f>
        <v>（期間：令和６年１月１日～令和６年12月31日）</v>
      </c>
      <c r="H217" s="141"/>
      <c r="I217" s="243"/>
      <c r="J217" s="5"/>
      <c r="K217" s="5"/>
      <c r="L217" s="5"/>
      <c r="M217" s="5"/>
      <c r="N217" s="5"/>
      <c r="O217" s="5"/>
      <c r="P217" s="5"/>
      <c r="Q217" s="5"/>
      <c r="R217" s="242"/>
      <c r="S217" s="167"/>
      <c r="T217" s="167"/>
      <c r="U217" s="180"/>
      <c r="V217" s="42">
        <f t="shared" si="20"/>
        <v>217</v>
      </c>
      <c r="Y217" s="115"/>
      <c r="Z217" s="240"/>
      <c r="AA217" s="141"/>
      <c r="AB217" s="141"/>
      <c r="AC217" s="141"/>
      <c r="AD217" s="141"/>
    </row>
    <row r="218" spans="1:30" ht="20.100000000000001" customHeight="1" thickBot="1">
      <c r="A218" s="165"/>
      <c r="B218" s="166"/>
      <c r="C218" s="166"/>
      <c r="D218" s="166"/>
      <c r="E218" s="166" t="s">
        <v>416</v>
      </c>
      <c r="F218" s="167"/>
      <c r="G218" s="168"/>
      <c r="H218" s="181"/>
      <c r="I218" s="186"/>
      <c r="J218" s="5"/>
      <c r="K218" s="5"/>
      <c r="L218" s="5"/>
      <c r="M218" s="5"/>
      <c r="N218" s="5"/>
      <c r="O218" s="5"/>
      <c r="P218" s="5"/>
      <c r="Q218" s="5"/>
      <c r="R218" s="286">
        <v>8344</v>
      </c>
      <c r="S218" s="167" t="s">
        <v>417</v>
      </c>
      <c r="T218" s="167"/>
      <c r="U218" s="180"/>
      <c r="V218" s="42">
        <f t="shared" si="20"/>
        <v>218</v>
      </c>
      <c r="W218" s="148" t="str">
        <f>IF(R218="","未入力あり","✔")</f>
        <v>✔</v>
      </c>
      <c r="Y218" s="115"/>
      <c r="Z218" s="244">
        <v>0</v>
      </c>
      <c r="AA218" s="187">
        <v>21000</v>
      </c>
      <c r="AB218" s="141"/>
      <c r="AC218" s="141"/>
      <c r="AD218" s="141"/>
    </row>
    <row r="219" spans="1:30" ht="20.100000000000001" customHeight="1" thickBot="1">
      <c r="A219" s="165"/>
      <c r="B219" s="166"/>
      <c r="C219" s="166"/>
      <c r="D219" s="166"/>
      <c r="E219" s="166" t="s">
        <v>418</v>
      </c>
      <c r="F219" s="167"/>
      <c r="G219" s="168"/>
      <c r="H219" s="181"/>
      <c r="I219" s="186"/>
      <c r="J219" s="5"/>
      <c r="K219" s="5"/>
      <c r="L219" s="5"/>
      <c r="M219" s="5"/>
      <c r="N219" s="5"/>
      <c r="O219" s="5"/>
      <c r="P219" s="5"/>
      <c r="Q219" s="5"/>
      <c r="R219" s="286">
        <v>3818</v>
      </c>
      <c r="S219" s="167" t="s">
        <v>417</v>
      </c>
      <c r="T219" s="167"/>
      <c r="U219" s="180"/>
      <c r="V219" s="42">
        <f t="shared" si="20"/>
        <v>219</v>
      </c>
      <c r="W219" s="148" t="str">
        <f>IF(R219="","未入力あり","✔")</f>
        <v>✔</v>
      </c>
      <c r="Y219" s="115"/>
      <c r="Z219" s="244">
        <v>0</v>
      </c>
      <c r="AA219" s="187">
        <v>16000</v>
      </c>
      <c r="AB219" s="141"/>
      <c r="AC219" s="141"/>
      <c r="AD219" s="141"/>
    </row>
    <row r="220" spans="1:30" ht="20.100000000000001" customHeight="1" thickBot="1">
      <c r="A220" s="165"/>
      <c r="B220" s="166"/>
      <c r="C220" s="166"/>
      <c r="D220" s="166"/>
      <c r="E220" s="166" t="s">
        <v>419</v>
      </c>
      <c r="F220" s="167"/>
      <c r="G220" s="168"/>
      <c r="H220" s="181"/>
      <c r="I220" s="186"/>
      <c r="J220" s="5"/>
      <c r="K220" s="5"/>
      <c r="L220" s="5"/>
      <c r="M220" s="5"/>
      <c r="N220" s="5"/>
      <c r="O220" s="5"/>
      <c r="P220" s="5"/>
      <c r="Q220" s="5"/>
      <c r="R220" s="286">
        <v>225</v>
      </c>
      <c r="S220" s="167" t="s">
        <v>417</v>
      </c>
      <c r="T220" s="167"/>
      <c r="U220" s="180"/>
      <c r="V220" s="42">
        <f t="shared" si="20"/>
        <v>220</v>
      </c>
      <c r="W220" s="148" t="str">
        <f>IF(R220="","未入力あり","✔")</f>
        <v>✔</v>
      </c>
      <c r="Y220" s="115"/>
      <c r="Z220" s="244">
        <v>0</v>
      </c>
      <c r="AA220" s="187">
        <v>2300</v>
      </c>
      <c r="AB220" s="141"/>
      <c r="AC220" s="141"/>
      <c r="AD220" s="141"/>
    </row>
    <row r="221" spans="1:30" ht="20.100000000000001" customHeight="1">
      <c r="A221" s="245"/>
      <c r="B221" s="246"/>
      <c r="C221" s="246"/>
      <c r="D221" s="246"/>
      <c r="E221" s="246"/>
      <c r="F221" s="247"/>
      <c r="G221" s="248"/>
      <c r="H221" s="249"/>
      <c r="I221" s="250"/>
      <c r="J221" s="251"/>
      <c r="K221" s="251"/>
      <c r="L221" s="251"/>
      <c r="M221" s="251"/>
      <c r="N221" s="251"/>
      <c r="O221" s="251"/>
      <c r="P221" s="251"/>
      <c r="Q221" s="251"/>
      <c r="R221" s="250"/>
      <c r="S221" s="251"/>
      <c r="T221" s="247"/>
      <c r="U221" s="252"/>
      <c r="V221" s="42">
        <f t="shared" si="20"/>
        <v>221</v>
      </c>
      <c r="Y221" s="115"/>
      <c r="AA221" s="141"/>
      <c r="AB221" s="141"/>
      <c r="AC221" s="141"/>
      <c r="AD221" s="141"/>
    </row>
    <row r="222" spans="1:30" ht="20.100000000000001" customHeight="1">
      <c r="A222" s="1163" t="s">
        <v>1682</v>
      </c>
      <c r="B222" s="1164"/>
      <c r="C222" s="884"/>
      <c r="D222" s="253"/>
      <c r="E222" s="254"/>
      <c r="F222" s="255"/>
      <c r="G222" s="255"/>
      <c r="H222" s="255"/>
      <c r="I222" s="255"/>
      <c r="J222" s="255"/>
      <c r="K222" s="182"/>
      <c r="L222" s="5"/>
      <c r="M222" s="5"/>
      <c r="N222" s="5"/>
      <c r="O222" s="5"/>
      <c r="P222" s="5"/>
      <c r="Q222" s="5"/>
      <c r="R222" s="186"/>
      <c r="S222" s="5"/>
      <c r="T222" s="167"/>
      <c r="U222" s="180"/>
      <c r="V222" s="42">
        <f t="shared" si="20"/>
        <v>222</v>
      </c>
      <c r="Y222" s="115"/>
    </row>
    <row r="223" spans="1:30" ht="20.100000000000001" customHeight="1">
      <c r="A223" s="256"/>
      <c r="B223" s="257" t="s">
        <v>420</v>
      </c>
      <c r="C223" s="258"/>
      <c r="F223" s="141"/>
      <c r="G223" s="141"/>
      <c r="H223" s="142"/>
      <c r="I223" s="142"/>
      <c r="J223" s="259"/>
      <c r="K223" s="149"/>
      <c r="O223" s="141"/>
      <c r="R223" s="141"/>
      <c r="S223" s="141"/>
      <c r="T223" s="141"/>
      <c r="U223" s="260"/>
      <c r="V223" s="42">
        <f t="shared" si="20"/>
        <v>223</v>
      </c>
      <c r="W223" s="141"/>
      <c r="X223" s="141"/>
      <c r="Y223" s="115"/>
      <c r="Z223" s="141"/>
      <c r="AA223" s="141"/>
      <c r="AB223" s="141"/>
      <c r="AC223" s="141"/>
      <c r="AD223" s="141"/>
    </row>
    <row r="224" spans="1:30" ht="20.100000000000001" customHeight="1">
      <c r="A224" s="237"/>
      <c r="B224" s="257"/>
      <c r="C224" s="261" t="s">
        <v>1734</v>
      </c>
      <c r="D224" s="233"/>
      <c r="E224" s="233"/>
      <c r="F224" s="233"/>
      <c r="G224" s="233"/>
      <c r="H224" s="233"/>
      <c r="I224" s="234"/>
      <c r="J224" s="262"/>
      <c r="K224" s="263"/>
      <c r="L224" s="5"/>
      <c r="M224" s="5"/>
      <c r="N224" s="5"/>
      <c r="O224" s="5"/>
      <c r="P224" s="5"/>
      <c r="Q224" s="5"/>
      <c r="R224" s="186"/>
      <c r="S224" s="5"/>
      <c r="T224" s="167"/>
      <c r="U224" s="180"/>
      <c r="V224" s="42">
        <f t="shared" si="20"/>
        <v>224</v>
      </c>
      <c r="Y224" s="115"/>
    </row>
    <row r="225" spans="1:27" ht="20.100000000000001" customHeight="1" thickBot="1">
      <c r="A225" s="264"/>
      <c r="B225" s="265"/>
      <c r="C225" s="266"/>
      <c r="D225" s="261" t="s">
        <v>421</v>
      </c>
      <c r="E225" s="149"/>
      <c r="F225" s="141"/>
      <c r="G225" s="141"/>
      <c r="H225" s="141"/>
      <c r="I225" s="142"/>
      <c r="J225" s="259"/>
      <c r="K225" s="267"/>
      <c r="L225" s="5"/>
      <c r="M225" s="5"/>
      <c r="N225" s="5"/>
      <c r="O225" s="5"/>
      <c r="P225" s="5"/>
      <c r="Q225" s="5"/>
      <c r="R225" s="268"/>
      <c r="S225" s="166"/>
      <c r="T225" s="167"/>
      <c r="U225" s="180"/>
      <c r="V225" s="42">
        <f t="shared" si="20"/>
        <v>225</v>
      </c>
      <c r="Y225" s="115"/>
    </row>
    <row r="226" spans="1:27" ht="20.100000000000001" customHeight="1" thickBot="1">
      <c r="A226" s="264"/>
      <c r="B226" s="265"/>
      <c r="C226" s="266"/>
      <c r="D226" s="269"/>
      <c r="E226" s="1215" t="s">
        <v>422</v>
      </c>
      <c r="F226" s="1216"/>
      <c r="G226" s="1216"/>
      <c r="H226" s="1216"/>
      <c r="I226" s="1216"/>
      <c r="J226" s="1217"/>
      <c r="K226" s="267"/>
      <c r="L226" s="5"/>
      <c r="M226" s="5"/>
      <c r="N226" s="5"/>
      <c r="O226" s="5"/>
      <c r="P226" s="5"/>
      <c r="Q226" s="5"/>
      <c r="R226" s="286">
        <v>213</v>
      </c>
      <c r="S226" s="166" t="s">
        <v>417</v>
      </c>
      <c r="T226" s="167"/>
      <c r="U226" s="180"/>
      <c r="V226" s="42">
        <f t="shared" si="20"/>
        <v>226</v>
      </c>
      <c r="W226" s="148" t="str">
        <f t="shared" ref="W226:W229" si="21">IF(R226="","未入力あり","✔")</f>
        <v>✔</v>
      </c>
      <c r="Y226" s="115"/>
      <c r="Z226" s="193">
        <v>0</v>
      </c>
      <c r="AA226" s="193">
        <v>100</v>
      </c>
    </row>
    <row r="227" spans="1:27" ht="20.100000000000001" customHeight="1" thickBot="1">
      <c r="A227" s="264"/>
      <c r="B227" s="265"/>
      <c r="C227" s="266"/>
      <c r="D227" s="269"/>
      <c r="E227" s="270" t="s">
        <v>423</v>
      </c>
      <c r="F227" s="166"/>
      <c r="G227" s="166"/>
      <c r="H227" s="166"/>
      <c r="I227" s="168"/>
      <c r="J227" s="271"/>
      <c r="K227" s="267"/>
      <c r="L227" s="5"/>
      <c r="M227" s="5"/>
      <c r="N227" s="5"/>
      <c r="O227" s="5"/>
      <c r="P227" s="5"/>
      <c r="Q227" s="5"/>
      <c r="R227" s="286">
        <v>105</v>
      </c>
      <c r="S227" s="166" t="s">
        <v>417</v>
      </c>
      <c r="T227" s="167"/>
      <c r="U227" s="180"/>
      <c r="V227" s="42">
        <f t="shared" si="20"/>
        <v>227</v>
      </c>
      <c r="W227" s="148" t="str">
        <f t="shared" si="21"/>
        <v>✔</v>
      </c>
      <c r="Y227" s="115"/>
      <c r="Z227" s="193">
        <v>0</v>
      </c>
      <c r="AA227" s="193">
        <v>300</v>
      </c>
    </row>
    <row r="228" spans="1:27" ht="20.100000000000001" customHeight="1" thickBot="1">
      <c r="A228" s="264"/>
      <c r="B228" s="265"/>
      <c r="C228" s="266"/>
      <c r="D228" s="269"/>
      <c r="E228" s="261" t="s">
        <v>424</v>
      </c>
      <c r="F228" s="233" t="s">
        <v>425</v>
      </c>
      <c r="G228" s="233"/>
      <c r="H228" s="233"/>
      <c r="I228" s="234"/>
      <c r="J228" s="272"/>
      <c r="K228" s="267"/>
      <c r="L228" s="5"/>
      <c r="M228" s="5"/>
      <c r="N228" s="5"/>
      <c r="O228" s="5"/>
      <c r="P228" s="5"/>
      <c r="Q228" s="5"/>
      <c r="R228" s="286">
        <v>62</v>
      </c>
      <c r="S228" s="166" t="s">
        <v>417</v>
      </c>
      <c r="T228" s="167"/>
      <c r="U228" s="180"/>
      <c r="V228" s="42">
        <f t="shared" si="20"/>
        <v>228</v>
      </c>
      <c r="W228" s="148" t="str">
        <f t="shared" ref="W228" si="22">IF(R228="","未入力あり","✔")</f>
        <v>✔</v>
      </c>
      <c r="Y228" s="115"/>
      <c r="Z228" s="193">
        <v>0</v>
      </c>
      <c r="AA228" s="190">
        <v>200</v>
      </c>
    </row>
    <row r="229" spans="1:27" ht="20.100000000000001" customHeight="1" thickBot="1">
      <c r="A229" s="264"/>
      <c r="B229" s="265"/>
      <c r="C229" s="266"/>
      <c r="D229" s="269"/>
      <c r="E229" s="261" t="s">
        <v>426</v>
      </c>
      <c r="F229" s="233"/>
      <c r="G229" s="233"/>
      <c r="H229" s="233"/>
      <c r="I229" s="234"/>
      <c r="J229" s="272"/>
      <c r="K229" s="267"/>
      <c r="L229" s="5"/>
      <c r="M229" s="5"/>
      <c r="N229" s="5"/>
      <c r="O229" s="5"/>
      <c r="P229" s="5"/>
      <c r="Q229" s="5"/>
      <c r="R229" s="286">
        <v>165</v>
      </c>
      <c r="S229" s="166" t="s">
        <v>417</v>
      </c>
      <c r="T229" s="167"/>
      <c r="U229" s="180"/>
      <c r="V229" s="42">
        <f t="shared" si="20"/>
        <v>229</v>
      </c>
      <c r="W229" s="148" t="str">
        <f t="shared" si="21"/>
        <v>✔</v>
      </c>
      <c r="Y229" s="115"/>
      <c r="Z229" s="193">
        <v>0</v>
      </c>
      <c r="AA229" s="193">
        <v>1100</v>
      </c>
    </row>
    <row r="230" spans="1:27" ht="20.100000000000001" customHeight="1" thickBot="1">
      <c r="A230" s="237"/>
      <c r="B230" s="257"/>
      <c r="C230" s="266"/>
      <c r="D230" s="261" t="s">
        <v>427</v>
      </c>
      <c r="E230" s="166"/>
      <c r="F230" s="166"/>
      <c r="G230" s="166"/>
      <c r="H230" s="166"/>
      <c r="I230" s="168"/>
      <c r="J230" s="182"/>
      <c r="K230" s="267"/>
      <c r="L230" s="5"/>
      <c r="M230" s="5"/>
      <c r="N230" s="5"/>
      <c r="O230" s="5"/>
      <c r="P230" s="5"/>
      <c r="Q230" s="5"/>
      <c r="R230" s="194"/>
      <c r="S230" s="5"/>
      <c r="T230" s="167"/>
      <c r="U230" s="180"/>
      <c r="V230" s="42">
        <f t="shared" si="20"/>
        <v>230</v>
      </c>
      <c r="Y230" s="115"/>
      <c r="Z230" s="141"/>
      <c r="AA230" s="141"/>
    </row>
    <row r="231" spans="1:27" ht="20.100000000000001" customHeight="1" thickBot="1">
      <c r="A231" s="237"/>
      <c r="B231" s="257"/>
      <c r="C231" s="266"/>
      <c r="D231" s="273"/>
      <c r="E231" s="270" t="s">
        <v>428</v>
      </c>
      <c r="F231" s="166"/>
      <c r="G231" s="166"/>
      <c r="H231" s="166"/>
      <c r="I231" s="168"/>
      <c r="J231" s="271"/>
      <c r="K231" s="267"/>
      <c r="L231" s="5"/>
      <c r="M231" s="5"/>
      <c r="N231" s="5"/>
      <c r="O231" s="5"/>
      <c r="P231" s="5"/>
      <c r="Q231" s="5"/>
      <c r="R231" s="286">
        <v>0</v>
      </c>
      <c r="S231" s="166" t="s">
        <v>417</v>
      </c>
      <c r="T231" s="167"/>
      <c r="U231" s="180"/>
      <c r="V231" s="42">
        <f t="shared" si="20"/>
        <v>231</v>
      </c>
      <c r="W231" s="148" t="str">
        <f t="shared" ref="W231:W233" si="23">IF(R231="","未入力あり","✔")</f>
        <v>✔</v>
      </c>
      <c r="Y231" s="115"/>
      <c r="Z231" s="193">
        <v>0</v>
      </c>
      <c r="AA231" s="193">
        <v>90</v>
      </c>
    </row>
    <row r="232" spans="1:27" ht="20.100000000000001" customHeight="1" thickBot="1">
      <c r="A232" s="237"/>
      <c r="B232" s="257"/>
      <c r="C232" s="266"/>
      <c r="D232" s="274"/>
      <c r="E232" s="270" t="s">
        <v>429</v>
      </c>
      <c r="F232" s="166"/>
      <c r="G232" s="166"/>
      <c r="H232" s="166"/>
      <c r="I232" s="168" t="s">
        <v>430</v>
      </c>
      <c r="J232" s="275"/>
      <c r="K232" s="267"/>
      <c r="L232" s="5"/>
      <c r="M232" s="5"/>
      <c r="N232" s="5"/>
      <c r="O232" s="5"/>
      <c r="P232" s="5"/>
      <c r="Q232" s="5"/>
      <c r="R232" s="286">
        <v>29</v>
      </c>
      <c r="S232" s="166" t="s">
        <v>417</v>
      </c>
      <c r="T232" s="167"/>
      <c r="U232" s="180"/>
      <c r="V232" s="42">
        <f t="shared" si="20"/>
        <v>232</v>
      </c>
      <c r="W232" s="148" t="str">
        <f t="shared" si="23"/>
        <v>✔</v>
      </c>
      <c r="Y232" s="115"/>
      <c r="Z232" s="193">
        <v>0</v>
      </c>
      <c r="AA232" s="193">
        <v>300</v>
      </c>
    </row>
    <row r="233" spans="1:27" ht="20.100000000000001" customHeight="1" thickBot="1">
      <c r="A233" s="264"/>
      <c r="B233" s="265"/>
      <c r="C233" s="266"/>
      <c r="D233" s="269"/>
      <c r="E233" s="261" t="s">
        <v>424</v>
      </c>
      <c r="F233" s="233" t="s">
        <v>425</v>
      </c>
      <c r="G233" s="233"/>
      <c r="H233" s="233"/>
      <c r="I233" s="234"/>
      <c r="J233" s="272"/>
      <c r="K233" s="267"/>
      <c r="L233" s="5"/>
      <c r="M233" s="5"/>
      <c r="N233" s="5"/>
      <c r="O233" s="5"/>
      <c r="P233" s="5"/>
      <c r="Q233" s="5"/>
      <c r="R233" s="286">
        <v>0</v>
      </c>
      <c r="S233" s="166" t="s">
        <v>417</v>
      </c>
      <c r="T233" s="167"/>
      <c r="U233" s="180"/>
      <c r="V233" s="42">
        <f t="shared" si="20"/>
        <v>233</v>
      </c>
      <c r="W233" s="148" t="str">
        <f t="shared" si="23"/>
        <v>✔</v>
      </c>
      <c r="Y233" s="115"/>
      <c r="Z233" s="193">
        <v>0</v>
      </c>
      <c r="AA233" s="190">
        <v>200</v>
      </c>
    </row>
    <row r="234" spans="1:27" ht="20.100000000000001" customHeight="1" thickBot="1">
      <c r="A234" s="264"/>
      <c r="B234" s="265"/>
      <c r="C234" s="266"/>
      <c r="D234" s="1253" t="s">
        <v>431</v>
      </c>
      <c r="E234" s="1254"/>
      <c r="F234" s="1254"/>
      <c r="G234" s="1254"/>
      <c r="H234" s="1254"/>
      <c r="I234" s="1254"/>
      <c r="J234" s="1254"/>
      <c r="K234" s="267"/>
      <c r="L234" s="5"/>
      <c r="M234" s="5"/>
      <c r="N234" s="5"/>
      <c r="O234" s="5"/>
      <c r="P234" s="5"/>
      <c r="Q234" s="5"/>
      <c r="R234" s="276"/>
      <c r="S234" s="166"/>
      <c r="T234" s="167"/>
      <c r="U234" s="180"/>
      <c r="V234" s="42">
        <f t="shared" si="20"/>
        <v>234</v>
      </c>
      <c r="Y234" s="115"/>
      <c r="Z234" s="141"/>
      <c r="AA234" s="141"/>
    </row>
    <row r="235" spans="1:27" ht="20.100000000000001" customHeight="1" thickBot="1">
      <c r="A235" s="264"/>
      <c r="B235" s="265"/>
      <c r="C235" s="266"/>
      <c r="D235" s="269"/>
      <c r="E235" s="1255" t="s">
        <v>432</v>
      </c>
      <c r="F235" s="1250"/>
      <c r="G235" s="1250"/>
      <c r="H235" s="1250"/>
      <c r="I235" s="1250"/>
      <c r="J235" s="1256"/>
      <c r="K235" s="267"/>
      <c r="L235" s="5"/>
      <c r="M235" s="5"/>
      <c r="N235" s="5"/>
      <c r="O235" s="5"/>
      <c r="P235" s="5"/>
      <c r="Q235" s="5"/>
      <c r="R235" s="286">
        <v>16</v>
      </c>
      <c r="S235" s="166" t="s">
        <v>417</v>
      </c>
      <c r="T235" s="167"/>
      <c r="U235" s="180"/>
      <c r="V235" s="42">
        <f t="shared" si="20"/>
        <v>235</v>
      </c>
      <c r="W235" s="148" t="str">
        <f t="shared" ref="W235:W239" si="24">IF(R235="","未入力あり","✔")</f>
        <v>✔</v>
      </c>
      <c r="Y235" s="115"/>
      <c r="Z235" s="193">
        <v>0</v>
      </c>
      <c r="AA235" s="193">
        <v>70</v>
      </c>
    </row>
    <row r="236" spans="1:27" ht="20.100000000000001" customHeight="1" thickBot="1">
      <c r="A236" s="264"/>
      <c r="B236" s="265"/>
      <c r="C236" s="266"/>
      <c r="D236" s="269"/>
      <c r="E236" s="270" t="s">
        <v>433</v>
      </c>
      <c r="F236" s="166"/>
      <c r="G236" s="166"/>
      <c r="H236" s="166"/>
      <c r="I236" s="168"/>
      <c r="J236" s="271"/>
      <c r="K236" s="267"/>
      <c r="L236" s="5"/>
      <c r="M236" s="5"/>
      <c r="N236" s="5"/>
      <c r="O236" s="5"/>
      <c r="P236" s="5"/>
      <c r="Q236" s="5"/>
      <c r="R236" s="286">
        <v>61</v>
      </c>
      <c r="S236" s="166" t="s">
        <v>417</v>
      </c>
      <c r="T236" s="167"/>
      <c r="U236" s="180"/>
      <c r="V236" s="42">
        <f t="shared" si="20"/>
        <v>236</v>
      </c>
      <c r="W236" s="148" t="str">
        <f t="shared" si="24"/>
        <v>✔</v>
      </c>
      <c r="Y236" s="115"/>
      <c r="Z236" s="193">
        <v>0</v>
      </c>
      <c r="AA236" s="193">
        <v>130</v>
      </c>
    </row>
    <row r="237" spans="1:27" ht="20.100000000000001" customHeight="1" thickBot="1">
      <c r="A237" s="264"/>
      <c r="B237" s="265"/>
      <c r="C237" s="266"/>
      <c r="D237" s="269"/>
      <c r="E237" s="270" t="s">
        <v>434</v>
      </c>
      <c r="F237" s="166"/>
      <c r="G237" s="166"/>
      <c r="H237" s="166"/>
      <c r="I237" s="168"/>
      <c r="J237" s="271"/>
      <c r="K237" s="267"/>
      <c r="L237" s="5"/>
      <c r="M237" s="5"/>
      <c r="N237" s="5"/>
      <c r="O237" s="5"/>
      <c r="P237" s="5"/>
      <c r="Q237" s="5"/>
      <c r="R237" s="286">
        <v>20</v>
      </c>
      <c r="S237" s="166" t="s">
        <v>417</v>
      </c>
      <c r="T237" s="167"/>
      <c r="U237" s="180"/>
      <c r="V237" s="42">
        <f t="shared" si="20"/>
        <v>237</v>
      </c>
      <c r="W237" s="148" t="str">
        <f t="shared" ref="W237" si="25">IF(R237="","未入力あり","✔")</f>
        <v>✔</v>
      </c>
      <c r="Y237" s="115"/>
      <c r="Z237" s="193">
        <v>0</v>
      </c>
      <c r="AA237" s="190">
        <v>100</v>
      </c>
    </row>
    <row r="238" spans="1:27" ht="20.100000000000001" customHeight="1" thickBot="1">
      <c r="A238" s="264"/>
      <c r="B238" s="265"/>
      <c r="C238" s="266"/>
      <c r="D238" s="269"/>
      <c r="E238" s="270" t="s">
        <v>435</v>
      </c>
      <c r="F238" s="166"/>
      <c r="G238" s="166"/>
      <c r="H238" s="166"/>
      <c r="I238" s="168" t="s">
        <v>430</v>
      </c>
      <c r="J238" s="271"/>
      <c r="K238" s="267"/>
      <c r="L238" s="5"/>
      <c r="M238" s="5"/>
      <c r="N238" s="5"/>
      <c r="O238" s="5"/>
      <c r="P238" s="5"/>
      <c r="Q238" s="5"/>
      <c r="R238" s="286">
        <v>6</v>
      </c>
      <c r="S238" s="166" t="s">
        <v>417</v>
      </c>
      <c r="T238" s="167"/>
      <c r="U238" s="180"/>
      <c r="V238" s="42">
        <f t="shared" si="20"/>
        <v>238</v>
      </c>
      <c r="W238" s="148" t="str">
        <f t="shared" si="24"/>
        <v>✔</v>
      </c>
      <c r="Y238" s="115"/>
      <c r="Z238" s="193">
        <v>0</v>
      </c>
      <c r="AA238" s="193">
        <v>40</v>
      </c>
    </row>
    <row r="239" spans="1:27" ht="20.100000000000001" customHeight="1" thickBot="1">
      <c r="A239" s="264"/>
      <c r="B239" s="265"/>
      <c r="C239" s="266"/>
      <c r="D239" s="269"/>
      <c r="E239" s="270" t="s">
        <v>436</v>
      </c>
      <c r="F239" s="166"/>
      <c r="G239" s="166"/>
      <c r="H239" s="166"/>
      <c r="I239" s="168"/>
      <c r="J239" s="271"/>
      <c r="K239" s="267"/>
      <c r="L239" s="5"/>
      <c r="M239" s="5"/>
      <c r="N239" s="5"/>
      <c r="O239" s="5"/>
      <c r="P239" s="5"/>
      <c r="Q239" s="5"/>
      <c r="R239" s="286">
        <v>103</v>
      </c>
      <c r="S239" s="166" t="s">
        <v>417</v>
      </c>
      <c r="T239" s="167"/>
      <c r="U239" s="180"/>
      <c r="V239" s="42">
        <f t="shared" si="20"/>
        <v>239</v>
      </c>
      <c r="W239" s="148" t="str">
        <f t="shared" si="24"/>
        <v>✔</v>
      </c>
      <c r="Y239" s="115"/>
      <c r="Z239" s="193">
        <v>0</v>
      </c>
      <c r="AA239" s="193">
        <v>220</v>
      </c>
    </row>
    <row r="240" spans="1:27" ht="20.100000000000001" customHeight="1" thickBot="1">
      <c r="A240" s="264"/>
      <c r="B240" s="265"/>
      <c r="C240" s="266"/>
      <c r="D240" s="261" t="s">
        <v>437</v>
      </c>
      <c r="F240" s="141"/>
      <c r="G240" s="141"/>
      <c r="H240" s="141"/>
      <c r="I240" s="142" t="s">
        <v>430</v>
      </c>
      <c r="J240" s="259"/>
      <c r="K240" s="267"/>
      <c r="L240" s="5"/>
      <c r="M240" s="5"/>
      <c r="N240" s="5"/>
      <c r="O240" s="5"/>
      <c r="P240" s="5"/>
      <c r="Q240" s="5"/>
      <c r="R240" s="268"/>
      <c r="S240" s="166"/>
      <c r="T240" s="167"/>
      <c r="U240" s="180"/>
      <c r="V240" s="42">
        <f t="shared" si="20"/>
        <v>240</v>
      </c>
      <c r="Y240" s="115"/>
      <c r="Z240" s="141"/>
      <c r="AA240" s="141"/>
    </row>
    <row r="241" spans="1:27" ht="20.100000000000001" customHeight="1" thickBot="1">
      <c r="A241" s="264"/>
      <c r="B241" s="265"/>
      <c r="C241" s="266"/>
      <c r="D241" s="269"/>
      <c r="E241" s="270" t="s">
        <v>438</v>
      </c>
      <c r="F241" s="166"/>
      <c r="G241" s="166"/>
      <c r="H241" s="166"/>
      <c r="I241" s="168" t="s">
        <v>430</v>
      </c>
      <c r="J241" s="271"/>
      <c r="K241" s="267"/>
      <c r="L241" s="5"/>
      <c r="M241" s="5"/>
      <c r="N241" s="5"/>
      <c r="O241" s="5"/>
      <c r="P241" s="5"/>
      <c r="Q241" s="5"/>
      <c r="R241" s="286">
        <v>53</v>
      </c>
      <c r="S241" s="166" t="s">
        <v>417</v>
      </c>
      <c r="T241" s="167"/>
      <c r="U241" s="180"/>
      <c r="V241" s="42">
        <f t="shared" si="20"/>
        <v>241</v>
      </c>
      <c r="W241" s="148" t="str">
        <f t="shared" ref="W241:W245" si="26">IF(R241="","未入力あり","✔")</f>
        <v>✔</v>
      </c>
      <c r="Y241" s="115"/>
      <c r="Z241" s="193">
        <v>0</v>
      </c>
      <c r="AA241" s="193">
        <v>540</v>
      </c>
    </row>
    <row r="242" spans="1:27" ht="20.100000000000001" customHeight="1" thickBot="1">
      <c r="A242" s="264"/>
      <c r="B242" s="265"/>
      <c r="C242" s="266"/>
      <c r="D242" s="269"/>
      <c r="E242" s="270" t="s">
        <v>439</v>
      </c>
      <c r="F242" s="166"/>
      <c r="G242" s="166"/>
      <c r="H242" s="166"/>
      <c r="I242" s="168" t="s">
        <v>430</v>
      </c>
      <c r="J242" s="271"/>
      <c r="K242" s="267"/>
      <c r="L242" s="5"/>
      <c r="M242" s="5"/>
      <c r="N242" s="5"/>
      <c r="O242" s="5"/>
      <c r="P242" s="5"/>
      <c r="Q242" s="5"/>
      <c r="R242" s="286">
        <v>0</v>
      </c>
      <c r="S242" s="166" t="s">
        <v>417</v>
      </c>
      <c r="T242" s="167"/>
      <c r="U242" s="180"/>
      <c r="V242" s="42">
        <f t="shared" si="20"/>
        <v>242</v>
      </c>
      <c r="W242" s="148" t="str">
        <f t="shared" si="26"/>
        <v>✔</v>
      </c>
      <c r="Y242" s="115"/>
      <c r="Z242" s="193">
        <v>0</v>
      </c>
      <c r="AA242" s="193">
        <v>10</v>
      </c>
    </row>
    <row r="243" spans="1:27" ht="20.100000000000001" customHeight="1" thickBot="1">
      <c r="A243" s="264"/>
      <c r="B243" s="265"/>
      <c r="C243" s="266"/>
      <c r="D243" s="269"/>
      <c r="E243" s="270" t="s">
        <v>440</v>
      </c>
      <c r="F243" s="166"/>
      <c r="G243" s="166"/>
      <c r="H243" s="166"/>
      <c r="I243" s="168" t="s">
        <v>430</v>
      </c>
      <c r="J243" s="271"/>
      <c r="K243" s="267"/>
      <c r="L243" s="5"/>
      <c r="M243" s="5"/>
      <c r="N243" s="5"/>
      <c r="O243" s="5"/>
      <c r="P243" s="5"/>
      <c r="Q243" s="5"/>
      <c r="R243" s="286">
        <v>4</v>
      </c>
      <c r="S243" s="166" t="s">
        <v>417</v>
      </c>
      <c r="T243" s="167"/>
      <c r="U243" s="180"/>
      <c r="V243" s="42">
        <f t="shared" si="20"/>
        <v>243</v>
      </c>
      <c r="W243" s="148" t="str">
        <f t="shared" si="26"/>
        <v>✔</v>
      </c>
      <c r="Y243" s="115"/>
      <c r="Z243" s="193">
        <v>0</v>
      </c>
      <c r="AA243" s="193">
        <v>40</v>
      </c>
    </row>
    <row r="244" spans="1:27" ht="20.100000000000001" customHeight="1" thickBot="1">
      <c r="A244" s="264"/>
      <c r="B244" s="265"/>
      <c r="C244" s="266"/>
      <c r="D244" s="269"/>
      <c r="E244" s="270" t="s">
        <v>441</v>
      </c>
      <c r="F244" s="166"/>
      <c r="G244" s="166"/>
      <c r="H244" s="166"/>
      <c r="I244" s="168" t="s">
        <v>430</v>
      </c>
      <c r="J244" s="271"/>
      <c r="K244" s="267"/>
      <c r="L244" s="5"/>
      <c r="M244" s="5"/>
      <c r="N244" s="5"/>
      <c r="O244" s="5"/>
      <c r="P244" s="5"/>
      <c r="Q244" s="5"/>
      <c r="R244" s="286">
        <v>10</v>
      </c>
      <c r="S244" s="166" t="s">
        <v>417</v>
      </c>
      <c r="T244" s="167"/>
      <c r="U244" s="180"/>
      <c r="V244" s="42">
        <f t="shared" si="20"/>
        <v>244</v>
      </c>
      <c r="W244" s="148" t="str">
        <f t="shared" si="26"/>
        <v>✔</v>
      </c>
      <c r="Y244" s="115"/>
      <c r="Z244" s="193">
        <v>0</v>
      </c>
      <c r="AA244" s="193">
        <v>200</v>
      </c>
    </row>
    <row r="245" spans="1:27" ht="20.100000000000001" customHeight="1" thickBot="1">
      <c r="A245" s="264"/>
      <c r="B245" s="265"/>
      <c r="C245" s="266"/>
      <c r="D245" s="269"/>
      <c r="E245" s="261" t="s">
        <v>442</v>
      </c>
      <c r="F245" s="233"/>
      <c r="G245" s="233"/>
      <c r="H245" s="234"/>
      <c r="I245" s="234"/>
      <c r="J245" s="272"/>
      <c r="K245" s="267"/>
      <c r="L245" s="5"/>
      <c r="M245" s="5"/>
      <c r="N245" s="5"/>
      <c r="O245" s="5"/>
      <c r="P245" s="5"/>
      <c r="Q245" s="5"/>
      <c r="R245" s="286">
        <v>0</v>
      </c>
      <c r="S245" s="166" t="s">
        <v>417</v>
      </c>
      <c r="T245" s="167"/>
      <c r="U245" s="180"/>
      <c r="V245" s="42">
        <f t="shared" si="20"/>
        <v>245</v>
      </c>
      <c r="W245" s="148" t="str">
        <f t="shared" si="26"/>
        <v>✔</v>
      </c>
      <c r="Y245" s="115"/>
      <c r="Z245" s="193">
        <v>0</v>
      </c>
      <c r="AA245" s="193">
        <v>40</v>
      </c>
    </row>
    <row r="246" spans="1:27" ht="20.100000000000001" customHeight="1" thickBot="1">
      <c r="A246" s="264"/>
      <c r="B246" s="265"/>
      <c r="C246" s="266"/>
      <c r="D246" s="261" t="s">
        <v>443</v>
      </c>
      <c r="F246" s="141"/>
      <c r="G246" s="141"/>
      <c r="H246" s="141"/>
      <c r="I246" s="142"/>
      <c r="J246" s="259"/>
      <c r="K246" s="267"/>
      <c r="L246" s="5"/>
      <c r="M246" s="5"/>
      <c r="N246" s="5"/>
      <c r="O246" s="5"/>
      <c r="P246" s="5"/>
      <c r="Q246" s="5"/>
      <c r="R246" s="268"/>
      <c r="S246" s="166"/>
      <c r="T246" s="167"/>
      <c r="U246" s="180"/>
      <c r="V246" s="42">
        <f t="shared" si="20"/>
        <v>246</v>
      </c>
      <c r="Y246" s="115"/>
      <c r="Z246" s="141"/>
      <c r="AA246" s="141"/>
    </row>
    <row r="247" spans="1:27" ht="20.100000000000001" customHeight="1" thickBot="1">
      <c r="A247" s="264"/>
      <c r="B247" s="265"/>
      <c r="C247" s="266"/>
      <c r="D247" s="269"/>
      <c r="E247" s="1215" t="s">
        <v>444</v>
      </c>
      <c r="F247" s="1216"/>
      <c r="G247" s="1216"/>
      <c r="H247" s="1216"/>
      <c r="I247" s="1216"/>
      <c r="J247" s="1217"/>
      <c r="K247" s="267"/>
      <c r="L247" s="5"/>
      <c r="M247" s="5"/>
      <c r="N247" s="5"/>
      <c r="O247" s="5"/>
      <c r="P247" s="5"/>
      <c r="Q247" s="5"/>
      <c r="R247" s="286">
        <v>0</v>
      </c>
      <c r="S247" s="166" t="s">
        <v>417</v>
      </c>
      <c r="T247" s="167"/>
      <c r="U247" s="180"/>
      <c r="V247" s="42">
        <f t="shared" si="20"/>
        <v>247</v>
      </c>
      <c r="W247" s="148" t="str">
        <f t="shared" ref="W247:W248" si="27">IF(R247="","未入力あり","✔")</f>
        <v>✔</v>
      </c>
      <c r="Y247" s="115"/>
      <c r="Z247" s="193">
        <v>0</v>
      </c>
      <c r="AA247" s="190">
        <v>200</v>
      </c>
    </row>
    <row r="248" spans="1:27" ht="20.100000000000001" customHeight="1" thickBot="1">
      <c r="A248" s="264"/>
      <c r="B248" s="265"/>
      <c r="C248" s="266"/>
      <c r="D248" s="269"/>
      <c r="E248" s="270" t="s">
        <v>445</v>
      </c>
      <c r="F248" s="166"/>
      <c r="G248" s="166"/>
      <c r="H248" s="166"/>
      <c r="I248" s="168"/>
      <c r="J248" s="271"/>
      <c r="K248" s="267"/>
      <c r="L248" s="5"/>
      <c r="M248" s="5"/>
      <c r="N248" s="5"/>
      <c r="O248" s="5"/>
      <c r="P248" s="5"/>
      <c r="Q248" s="5"/>
      <c r="R248" s="286">
        <v>39</v>
      </c>
      <c r="S248" s="166" t="s">
        <v>417</v>
      </c>
      <c r="T248" s="167"/>
      <c r="U248" s="180"/>
      <c r="V248" s="42">
        <f t="shared" si="20"/>
        <v>248</v>
      </c>
      <c r="W248" s="148" t="str">
        <f t="shared" si="27"/>
        <v>✔</v>
      </c>
      <c r="Y248" s="115"/>
      <c r="Z248" s="193">
        <v>0</v>
      </c>
      <c r="AA248" s="190">
        <v>200</v>
      </c>
    </row>
    <row r="249" spans="1:27" ht="20.100000000000001" customHeight="1" thickBot="1">
      <c r="A249" s="264"/>
      <c r="B249" s="265"/>
      <c r="C249" s="266"/>
      <c r="D249" s="269"/>
      <c r="E249" s="270" t="s">
        <v>446</v>
      </c>
      <c r="F249" s="166"/>
      <c r="G249" s="166"/>
      <c r="H249" s="166"/>
      <c r="I249" s="168"/>
      <c r="J249" s="271"/>
      <c r="K249" s="267"/>
      <c r="L249" s="5"/>
      <c r="M249" s="5"/>
      <c r="N249" s="5"/>
      <c r="O249" s="5"/>
      <c r="P249" s="5"/>
      <c r="Q249" s="5"/>
      <c r="R249" s="286">
        <v>39</v>
      </c>
      <c r="S249" s="166" t="s">
        <v>417</v>
      </c>
      <c r="T249" s="167"/>
      <c r="U249" s="180"/>
      <c r="V249" s="42">
        <f t="shared" si="20"/>
        <v>249</v>
      </c>
      <c r="W249" s="148" t="str">
        <f t="shared" ref="W249" si="28">IF(R249="","未入力あり","✔")</f>
        <v>✔</v>
      </c>
      <c r="Y249" s="115"/>
      <c r="Z249" s="193">
        <v>0</v>
      </c>
      <c r="AA249" s="190">
        <v>200</v>
      </c>
    </row>
    <row r="250" spans="1:27" ht="20.100000000000001" customHeight="1" thickBot="1">
      <c r="A250" s="264"/>
      <c r="B250" s="265"/>
      <c r="C250" s="266"/>
      <c r="D250" s="261" t="s">
        <v>447</v>
      </c>
      <c r="E250" s="233"/>
      <c r="F250" s="233"/>
      <c r="G250" s="233"/>
      <c r="H250" s="233"/>
      <c r="I250" s="234" t="s">
        <v>430</v>
      </c>
      <c r="J250" s="262"/>
      <c r="K250" s="267"/>
      <c r="L250" s="5"/>
      <c r="M250" s="5"/>
      <c r="N250" s="5"/>
      <c r="O250" s="5"/>
      <c r="P250" s="5"/>
      <c r="Q250" s="5"/>
      <c r="R250" s="268"/>
      <c r="S250" s="166"/>
      <c r="T250" s="167"/>
      <c r="U250" s="180"/>
      <c r="V250" s="42">
        <f t="shared" si="20"/>
        <v>250</v>
      </c>
      <c r="Y250" s="115"/>
      <c r="Z250" s="141"/>
      <c r="AA250" s="141"/>
    </row>
    <row r="251" spans="1:27" ht="20.100000000000001" customHeight="1" thickBot="1">
      <c r="A251" s="264"/>
      <c r="B251" s="265"/>
      <c r="C251" s="266"/>
      <c r="D251" s="277"/>
      <c r="E251" s="270" t="s">
        <v>448</v>
      </c>
      <c r="F251" s="166"/>
      <c r="G251" s="166"/>
      <c r="H251" s="166"/>
      <c r="I251" s="168"/>
      <c r="J251" s="271"/>
      <c r="K251" s="267"/>
      <c r="L251" s="5"/>
      <c r="M251" s="5"/>
      <c r="N251" s="5"/>
      <c r="O251" s="5"/>
      <c r="P251" s="5"/>
      <c r="Q251" s="5"/>
      <c r="R251" s="286">
        <v>12</v>
      </c>
      <c r="S251" s="166" t="s">
        <v>417</v>
      </c>
      <c r="T251" s="167"/>
      <c r="U251" s="180"/>
      <c r="V251" s="42">
        <f t="shared" si="20"/>
        <v>251</v>
      </c>
      <c r="W251" s="148" t="str">
        <f t="shared" ref="W251:W255" si="29">IF(R251="","未入力あり","✔")</f>
        <v>✔</v>
      </c>
      <c r="Y251" s="115"/>
      <c r="Z251" s="193">
        <v>0</v>
      </c>
      <c r="AA251" s="193">
        <v>70</v>
      </c>
    </row>
    <row r="252" spans="1:27" ht="20.100000000000001" customHeight="1" thickBot="1">
      <c r="A252" s="264"/>
      <c r="B252" s="265"/>
      <c r="C252" s="266"/>
      <c r="D252" s="277"/>
      <c r="E252" s="270" t="s">
        <v>449</v>
      </c>
      <c r="F252" s="166"/>
      <c r="G252" s="166"/>
      <c r="H252" s="166"/>
      <c r="I252" s="168"/>
      <c r="J252" s="271"/>
      <c r="K252" s="267"/>
      <c r="L252" s="5"/>
      <c r="M252" s="5"/>
      <c r="N252" s="5"/>
      <c r="O252" s="5"/>
      <c r="P252" s="5"/>
      <c r="Q252" s="5"/>
      <c r="R252" s="286">
        <v>10</v>
      </c>
      <c r="S252" s="166" t="s">
        <v>417</v>
      </c>
      <c r="T252" s="167"/>
      <c r="U252" s="180"/>
      <c r="V252" s="42">
        <f t="shared" si="20"/>
        <v>252</v>
      </c>
      <c r="W252" s="148" t="str">
        <f t="shared" si="29"/>
        <v>✔</v>
      </c>
      <c r="Y252" s="115"/>
      <c r="Z252" s="193">
        <v>0</v>
      </c>
      <c r="AA252" s="193">
        <v>60</v>
      </c>
    </row>
    <row r="253" spans="1:27" ht="20.100000000000001" customHeight="1" thickBot="1">
      <c r="A253" s="264"/>
      <c r="B253" s="265"/>
      <c r="C253" s="266"/>
      <c r="D253" s="277"/>
      <c r="E253" s="270" t="s">
        <v>424</v>
      </c>
      <c r="F253" s="166" t="s">
        <v>425</v>
      </c>
      <c r="G253" s="166"/>
      <c r="H253" s="166"/>
      <c r="I253" s="168"/>
      <c r="J253" s="271"/>
      <c r="K253" s="267"/>
      <c r="L253" s="5"/>
      <c r="M253" s="5"/>
      <c r="N253" s="5"/>
      <c r="O253" s="5"/>
      <c r="P253" s="5"/>
      <c r="Q253" s="5"/>
      <c r="R253" s="286">
        <v>0</v>
      </c>
      <c r="S253" s="166" t="s">
        <v>417</v>
      </c>
      <c r="T253" s="167"/>
      <c r="U253" s="180"/>
      <c r="V253" s="42">
        <f t="shared" si="20"/>
        <v>253</v>
      </c>
      <c r="W253" s="148" t="str">
        <f t="shared" ref="W253" si="30">IF(R253="","未入力あり","✔")</f>
        <v>✔</v>
      </c>
      <c r="Y253" s="115"/>
      <c r="Z253" s="193">
        <v>0</v>
      </c>
      <c r="AA253" s="190">
        <v>50</v>
      </c>
    </row>
    <row r="254" spans="1:27" ht="20.100000000000001" customHeight="1" thickBot="1">
      <c r="A254" s="264"/>
      <c r="B254" s="265"/>
      <c r="C254" s="266"/>
      <c r="D254" s="277"/>
      <c r="E254" s="270" t="s">
        <v>450</v>
      </c>
      <c r="F254" s="166"/>
      <c r="G254" s="166"/>
      <c r="H254" s="166"/>
      <c r="I254" s="168"/>
      <c r="J254" s="271"/>
      <c r="K254" s="267"/>
      <c r="L254" s="5"/>
      <c r="M254" s="5"/>
      <c r="N254" s="5"/>
      <c r="O254" s="5"/>
      <c r="P254" s="5"/>
      <c r="Q254" s="5"/>
      <c r="R254" s="286">
        <v>0</v>
      </c>
      <c r="S254" s="166" t="s">
        <v>417</v>
      </c>
      <c r="T254" s="167"/>
      <c r="U254" s="180"/>
      <c r="V254" s="42">
        <f t="shared" si="20"/>
        <v>254</v>
      </c>
      <c r="W254" s="148" t="str">
        <f t="shared" si="29"/>
        <v>✔</v>
      </c>
      <c r="Y254" s="115"/>
      <c r="Z254" s="193">
        <v>0</v>
      </c>
      <c r="AA254" s="193">
        <v>70</v>
      </c>
    </row>
    <row r="255" spans="1:27" ht="20.100000000000001" customHeight="1" thickBot="1">
      <c r="A255" s="264"/>
      <c r="B255" s="265"/>
      <c r="C255" s="266"/>
      <c r="D255" s="274"/>
      <c r="E255" s="270" t="s">
        <v>451</v>
      </c>
      <c r="F255" s="166"/>
      <c r="G255" s="166"/>
      <c r="H255" s="166"/>
      <c r="I255" s="168"/>
      <c r="J255" s="271"/>
      <c r="K255" s="267"/>
      <c r="L255" s="5"/>
      <c r="M255" s="5"/>
      <c r="N255" s="5"/>
      <c r="O255" s="5"/>
      <c r="P255" s="5"/>
      <c r="Q255" s="5"/>
      <c r="R255" s="286">
        <v>0</v>
      </c>
      <c r="S255" s="166" t="s">
        <v>417</v>
      </c>
      <c r="T255" s="167"/>
      <c r="U255" s="180"/>
      <c r="V255" s="42">
        <f t="shared" si="20"/>
        <v>255</v>
      </c>
      <c r="W255" s="148" t="str">
        <f t="shared" si="29"/>
        <v>✔</v>
      </c>
      <c r="Y255" s="115"/>
      <c r="Z255" s="193">
        <v>0</v>
      </c>
      <c r="AA255" s="193">
        <v>140</v>
      </c>
    </row>
    <row r="256" spans="1:27" ht="20.100000000000001" customHeight="1" thickBot="1">
      <c r="A256" s="264"/>
      <c r="B256" s="265"/>
      <c r="C256" s="266"/>
      <c r="D256" s="261" t="s">
        <v>452</v>
      </c>
      <c r="F256" s="141"/>
      <c r="G256" s="141"/>
      <c r="H256" s="141"/>
      <c r="I256" s="142"/>
      <c r="J256" s="259"/>
      <c r="K256" s="267"/>
      <c r="L256" s="5"/>
      <c r="M256" s="5"/>
      <c r="N256" s="5"/>
      <c r="O256" s="5"/>
      <c r="P256" s="5"/>
      <c r="Q256" s="5"/>
      <c r="R256" s="268"/>
      <c r="S256" s="166"/>
      <c r="T256" s="167"/>
      <c r="U256" s="180"/>
      <c r="V256" s="42">
        <f t="shared" si="20"/>
        <v>256</v>
      </c>
      <c r="Y256" s="115"/>
      <c r="Z256" s="141"/>
      <c r="AA256" s="141"/>
    </row>
    <row r="257" spans="1:27" ht="20.100000000000001" customHeight="1" thickBot="1">
      <c r="A257" s="264"/>
      <c r="B257" s="265"/>
      <c r="C257" s="266"/>
      <c r="D257" s="269"/>
      <c r="E257" s="1215" t="s">
        <v>453</v>
      </c>
      <c r="F257" s="1216"/>
      <c r="G257" s="1216"/>
      <c r="H257" s="1216"/>
      <c r="I257" s="1216"/>
      <c r="J257" s="1217"/>
      <c r="K257" s="267"/>
      <c r="L257" s="5"/>
      <c r="M257" s="5"/>
      <c r="N257" s="5"/>
      <c r="O257" s="5"/>
      <c r="P257" s="5"/>
      <c r="Q257" s="5"/>
      <c r="R257" s="286">
        <v>2</v>
      </c>
      <c r="S257" s="166" t="s">
        <v>417</v>
      </c>
      <c r="T257" s="167"/>
      <c r="U257" s="180"/>
      <c r="V257" s="42">
        <f t="shared" si="20"/>
        <v>257</v>
      </c>
      <c r="W257" s="148" t="str">
        <f t="shared" ref="W257:W258" si="31">IF(R257="","未入力あり","✔")</f>
        <v>✔</v>
      </c>
      <c r="Y257" s="115"/>
      <c r="Z257" s="193">
        <v>0</v>
      </c>
      <c r="AA257" s="190">
        <v>100</v>
      </c>
    </row>
    <row r="258" spans="1:27" ht="20.100000000000001" customHeight="1" thickBot="1">
      <c r="A258" s="264"/>
      <c r="B258" s="265"/>
      <c r="C258" s="266"/>
      <c r="D258" s="269"/>
      <c r="E258" s="270" t="s">
        <v>454</v>
      </c>
      <c r="F258" s="166"/>
      <c r="G258" s="166"/>
      <c r="H258" s="166"/>
      <c r="I258" s="168"/>
      <c r="J258" s="271"/>
      <c r="K258" s="267"/>
      <c r="L258" s="5"/>
      <c r="M258" s="5"/>
      <c r="N258" s="5"/>
      <c r="O258" s="5"/>
      <c r="P258" s="5"/>
      <c r="Q258" s="5"/>
      <c r="R258" s="286">
        <v>0</v>
      </c>
      <c r="S258" s="166" t="s">
        <v>417</v>
      </c>
      <c r="T258" s="167"/>
      <c r="U258" s="180"/>
      <c r="V258" s="42">
        <f t="shared" si="20"/>
        <v>258</v>
      </c>
      <c r="W258" s="148" t="str">
        <f t="shared" si="31"/>
        <v>✔</v>
      </c>
      <c r="Y258" s="115"/>
      <c r="Z258" s="193">
        <v>0</v>
      </c>
      <c r="AA258" s="190">
        <v>100</v>
      </c>
    </row>
    <row r="259" spans="1:27" ht="20.100000000000001" customHeight="1" thickBot="1">
      <c r="A259" s="264"/>
      <c r="B259" s="265"/>
      <c r="C259" s="266"/>
      <c r="D259" s="261" t="s">
        <v>455</v>
      </c>
      <c r="F259" s="141"/>
      <c r="G259" s="141"/>
      <c r="H259" s="141"/>
      <c r="I259" s="142"/>
      <c r="J259" s="259"/>
      <c r="K259" s="267"/>
      <c r="L259" s="5"/>
      <c r="M259" s="5"/>
      <c r="N259" s="5"/>
      <c r="O259" s="5"/>
      <c r="P259" s="5"/>
      <c r="Q259" s="5"/>
      <c r="R259" s="268"/>
      <c r="S259" s="166"/>
      <c r="T259" s="167"/>
      <c r="U259" s="180"/>
      <c r="V259" s="42">
        <f t="shared" si="20"/>
        <v>259</v>
      </c>
      <c r="Y259" s="115"/>
      <c r="Z259" s="141"/>
      <c r="AA259" s="141"/>
    </row>
    <row r="260" spans="1:27" ht="20.100000000000001" customHeight="1" thickBot="1">
      <c r="A260" s="264"/>
      <c r="B260" s="265"/>
      <c r="C260" s="266"/>
      <c r="D260" s="269"/>
      <c r="E260" s="1215" t="s">
        <v>456</v>
      </c>
      <c r="F260" s="1216"/>
      <c r="G260" s="1216"/>
      <c r="H260" s="1216"/>
      <c r="I260" s="1216"/>
      <c r="J260" s="1217"/>
      <c r="K260" s="267"/>
      <c r="L260" s="5"/>
      <c r="M260" s="5"/>
      <c r="N260" s="5"/>
      <c r="O260" s="5"/>
      <c r="P260" s="5"/>
      <c r="Q260" s="5"/>
      <c r="R260" s="286">
        <v>0</v>
      </c>
      <c r="S260" s="166" t="s">
        <v>417</v>
      </c>
      <c r="T260" s="167"/>
      <c r="U260" s="180"/>
      <c r="V260" s="42">
        <f t="shared" si="20"/>
        <v>260</v>
      </c>
      <c r="W260" s="148" t="str">
        <f t="shared" ref="W260" si="32">IF(R260="","未入力あり","✔")</f>
        <v>✔</v>
      </c>
      <c r="Y260" s="115"/>
      <c r="Z260" s="193">
        <v>0</v>
      </c>
      <c r="AA260" s="190">
        <v>150</v>
      </c>
    </row>
    <row r="261" spans="1:27" ht="20.100000000000001" customHeight="1" thickBot="1">
      <c r="A261" s="264"/>
      <c r="B261" s="265"/>
      <c r="C261" s="266"/>
      <c r="D261" s="261" t="s">
        <v>457</v>
      </c>
      <c r="F261" s="141"/>
      <c r="G261" s="141"/>
      <c r="H261" s="141"/>
      <c r="I261" s="142"/>
      <c r="J261" s="259"/>
      <c r="K261" s="267"/>
      <c r="L261" s="5"/>
      <c r="M261" s="5"/>
      <c r="N261" s="5"/>
      <c r="O261" s="5"/>
      <c r="P261" s="5"/>
      <c r="Q261" s="5"/>
      <c r="R261" s="268"/>
      <c r="S261" s="166"/>
      <c r="T261" s="167"/>
      <c r="U261" s="180"/>
      <c r="V261" s="42">
        <f t="shared" si="20"/>
        <v>261</v>
      </c>
      <c r="Y261" s="115"/>
      <c r="Z261" s="141"/>
      <c r="AA261" s="141"/>
    </row>
    <row r="262" spans="1:27" ht="20.100000000000001" customHeight="1" thickBot="1">
      <c r="A262" s="264"/>
      <c r="B262" s="265"/>
      <c r="C262" s="266"/>
      <c r="D262" s="269"/>
      <c r="E262" s="1215" t="s">
        <v>458</v>
      </c>
      <c r="F262" s="1216"/>
      <c r="G262" s="1216"/>
      <c r="H262" s="1216"/>
      <c r="I262" s="1216"/>
      <c r="J262" s="1217"/>
      <c r="K262" s="267"/>
      <c r="L262" s="5"/>
      <c r="M262" s="5"/>
      <c r="N262" s="5"/>
      <c r="O262" s="5"/>
      <c r="P262" s="5"/>
      <c r="Q262" s="5"/>
      <c r="R262" s="286">
        <v>4</v>
      </c>
      <c r="S262" s="166" t="s">
        <v>417</v>
      </c>
      <c r="T262" s="167"/>
      <c r="U262" s="180"/>
      <c r="V262" s="42">
        <f t="shared" si="20"/>
        <v>262</v>
      </c>
      <c r="W262" s="148" t="str">
        <f t="shared" ref="W262:W263" si="33">IF(R262="","未入力あり","✔")</f>
        <v>✔</v>
      </c>
      <c r="Y262" s="115"/>
      <c r="Z262" s="193">
        <v>0</v>
      </c>
      <c r="AA262" s="190">
        <v>300</v>
      </c>
    </row>
    <row r="263" spans="1:27" ht="20.100000000000001" customHeight="1" thickBot="1">
      <c r="A263" s="264"/>
      <c r="B263" s="265"/>
      <c r="C263" s="266"/>
      <c r="D263" s="269"/>
      <c r="E263" s="270" t="s">
        <v>459</v>
      </c>
      <c r="F263" s="166"/>
      <c r="G263" s="166"/>
      <c r="H263" s="166"/>
      <c r="I263" s="168"/>
      <c r="J263" s="271"/>
      <c r="K263" s="267"/>
      <c r="L263" s="5"/>
      <c r="M263" s="5"/>
      <c r="N263" s="5"/>
      <c r="O263" s="5"/>
      <c r="P263" s="5"/>
      <c r="Q263" s="5"/>
      <c r="R263" s="286">
        <v>2</v>
      </c>
      <c r="S263" s="166" t="s">
        <v>417</v>
      </c>
      <c r="T263" s="167"/>
      <c r="U263" s="180"/>
      <c r="V263" s="42">
        <f t="shared" si="20"/>
        <v>263</v>
      </c>
      <c r="W263" s="148" t="str">
        <f t="shared" si="33"/>
        <v>✔</v>
      </c>
      <c r="Y263" s="115"/>
      <c r="Z263" s="193">
        <v>0</v>
      </c>
      <c r="AA263" s="190">
        <v>300</v>
      </c>
    </row>
    <row r="264" spans="1:27" ht="20.100000000000001" customHeight="1" thickBot="1">
      <c r="A264" s="264"/>
      <c r="B264" s="265"/>
      <c r="C264" s="266"/>
      <c r="D264" s="269"/>
      <c r="E264" s="270"/>
      <c r="F264" s="166" t="s">
        <v>460</v>
      </c>
      <c r="G264" s="166"/>
      <c r="H264" s="166"/>
      <c r="I264" s="168"/>
      <c r="J264" s="271"/>
      <c r="K264" s="267"/>
      <c r="L264" s="5"/>
      <c r="M264" s="5"/>
      <c r="N264" s="5"/>
      <c r="O264" s="5"/>
      <c r="P264" s="5"/>
      <c r="Q264" s="5"/>
      <c r="R264" s="286">
        <v>0</v>
      </c>
      <c r="S264" s="166" t="s">
        <v>417</v>
      </c>
      <c r="T264" s="167"/>
      <c r="U264" s="180"/>
      <c r="V264" s="42">
        <f t="shared" si="20"/>
        <v>264</v>
      </c>
      <c r="W264" s="148" t="str">
        <f t="shared" ref="W264" si="34">IF(R264="","未入力あり","✔")</f>
        <v>✔</v>
      </c>
      <c r="Y264" s="115"/>
      <c r="Z264" s="193">
        <v>0</v>
      </c>
      <c r="AA264" s="190">
        <v>100</v>
      </c>
    </row>
    <row r="265" spans="1:27" ht="20.100000000000001" customHeight="1">
      <c r="A265" s="264"/>
      <c r="B265" s="278" t="s">
        <v>461</v>
      </c>
      <c r="C265" s="263"/>
      <c r="D265" s="233"/>
      <c r="E265" s="233"/>
      <c r="F265" s="233"/>
      <c r="G265" s="233"/>
      <c r="H265" s="234"/>
      <c r="I265" s="234"/>
      <c r="J265" s="262"/>
      <c r="K265" s="263"/>
      <c r="L265" s="235"/>
      <c r="M265" s="235"/>
      <c r="N265" s="235"/>
      <c r="O265" s="235"/>
      <c r="P265" s="235"/>
      <c r="Q265" s="235"/>
      <c r="R265" s="279"/>
      <c r="S265" s="233"/>
      <c r="T265" s="232"/>
      <c r="U265" s="280"/>
      <c r="V265" s="42">
        <f t="shared" si="20"/>
        <v>265</v>
      </c>
      <c r="Y265" s="115"/>
      <c r="Z265" s="141"/>
      <c r="AA265" s="141"/>
    </row>
    <row r="266" spans="1:27" ht="20.100000000000001" customHeight="1">
      <c r="A266" s="264"/>
      <c r="B266" s="278" t="s">
        <v>462</v>
      </c>
      <c r="C266" s="263"/>
      <c r="D266" s="233"/>
      <c r="E266" s="233"/>
      <c r="F266" s="233"/>
      <c r="G266" s="233"/>
      <c r="H266" s="234"/>
      <c r="I266" s="234"/>
      <c r="J266" s="262"/>
      <c r="K266" s="267"/>
      <c r="L266" s="5"/>
      <c r="M266" s="5"/>
      <c r="N266" s="5"/>
      <c r="O266" s="5"/>
      <c r="P266" s="5"/>
      <c r="Q266" s="5"/>
      <c r="R266" s="281"/>
      <c r="S266" s="166"/>
      <c r="T266" s="167"/>
      <c r="U266" s="180"/>
      <c r="V266" s="42">
        <f t="shared" si="20"/>
        <v>266</v>
      </c>
      <c r="Y266" s="115"/>
      <c r="Z266" s="141"/>
      <c r="AA266" s="141"/>
    </row>
    <row r="267" spans="1:27" ht="20.100000000000001" customHeight="1" thickBot="1">
      <c r="A267" s="264"/>
      <c r="B267" s="265"/>
      <c r="C267" s="261" t="s">
        <v>1735</v>
      </c>
      <c r="D267" s="233"/>
      <c r="E267" s="233"/>
      <c r="F267" s="233"/>
      <c r="G267" s="233"/>
      <c r="H267" s="234"/>
      <c r="I267" s="234"/>
      <c r="J267" s="262"/>
      <c r="K267" s="267"/>
      <c r="L267" s="5"/>
      <c r="M267" s="5"/>
      <c r="N267" s="5"/>
      <c r="O267" s="5"/>
      <c r="P267" s="5"/>
      <c r="Q267" s="5"/>
      <c r="R267" s="282"/>
      <c r="S267" s="166"/>
      <c r="T267" s="167"/>
      <c r="U267" s="180"/>
      <c r="V267" s="42">
        <f t="shared" si="20"/>
        <v>267</v>
      </c>
      <c r="Y267" s="115"/>
      <c r="Z267" s="141"/>
      <c r="AA267" s="141"/>
    </row>
    <row r="268" spans="1:27" ht="20.100000000000001" customHeight="1" thickBot="1">
      <c r="A268" s="264"/>
      <c r="B268" s="265"/>
      <c r="C268" s="277"/>
      <c r="D268" s="261" t="s">
        <v>463</v>
      </c>
      <c r="E268" s="233"/>
      <c r="F268" s="233"/>
      <c r="G268" s="233"/>
      <c r="H268" s="234"/>
      <c r="I268" s="234"/>
      <c r="J268" s="272"/>
      <c r="K268" s="267"/>
      <c r="L268" s="5"/>
      <c r="M268" s="5"/>
      <c r="N268" s="5"/>
      <c r="O268" s="5"/>
      <c r="P268" s="5"/>
      <c r="Q268" s="5"/>
      <c r="R268" s="286">
        <v>107</v>
      </c>
      <c r="S268" s="166" t="s">
        <v>349</v>
      </c>
      <c r="T268" s="167"/>
      <c r="U268" s="180"/>
      <c r="V268" s="42">
        <f t="shared" si="20"/>
        <v>268</v>
      </c>
      <c r="W268" s="148" t="str">
        <f t="shared" ref="W268:W274" si="35">IF(R268="","未入力あり","✔")</f>
        <v>✔</v>
      </c>
      <c r="Y268" s="115"/>
      <c r="Z268" s="193">
        <v>0</v>
      </c>
      <c r="AA268" s="193">
        <v>2400</v>
      </c>
    </row>
    <row r="269" spans="1:27" ht="20.100000000000001" customHeight="1" thickBot="1">
      <c r="A269" s="264"/>
      <c r="B269" s="265"/>
      <c r="C269" s="277"/>
      <c r="D269" s="257"/>
      <c r="E269" s="270" t="s">
        <v>464</v>
      </c>
      <c r="F269" s="166"/>
      <c r="G269" s="166"/>
      <c r="H269" s="168"/>
      <c r="I269" s="168"/>
      <c r="J269" s="271"/>
      <c r="K269" s="267"/>
      <c r="L269" s="5"/>
      <c r="M269" s="5"/>
      <c r="N269" s="5"/>
      <c r="O269" s="5"/>
      <c r="P269" s="5"/>
      <c r="Q269" s="5"/>
      <c r="R269" s="286">
        <v>2</v>
      </c>
      <c r="S269" s="166" t="s">
        <v>349</v>
      </c>
      <c r="T269" s="167"/>
      <c r="U269" s="180"/>
      <c r="V269" s="42">
        <f t="shared" si="20"/>
        <v>269</v>
      </c>
      <c r="W269" s="148" t="str">
        <f t="shared" si="35"/>
        <v>✔</v>
      </c>
      <c r="Y269" s="115"/>
      <c r="Z269" s="193">
        <v>0</v>
      </c>
      <c r="AA269" s="193">
        <v>200</v>
      </c>
    </row>
    <row r="270" spans="1:27" ht="20.100000000000001" customHeight="1" thickBot="1">
      <c r="A270" s="264"/>
      <c r="B270" s="265"/>
      <c r="C270" s="277"/>
      <c r="D270" s="257"/>
      <c r="E270" s="270" t="s">
        <v>465</v>
      </c>
      <c r="F270" s="166"/>
      <c r="G270" s="166"/>
      <c r="H270" s="168"/>
      <c r="I270" s="168"/>
      <c r="J270" s="271"/>
      <c r="K270" s="267"/>
      <c r="L270" s="5"/>
      <c r="M270" s="5"/>
      <c r="N270" s="5"/>
      <c r="O270" s="5"/>
      <c r="P270" s="5"/>
      <c r="Q270" s="5"/>
      <c r="R270" s="286">
        <v>5</v>
      </c>
      <c r="S270" s="166" t="s">
        <v>349</v>
      </c>
      <c r="T270" s="167"/>
      <c r="U270" s="180"/>
      <c r="V270" s="42">
        <f t="shared" si="20"/>
        <v>270</v>
      </c>
      <c r="W270" s="148" t="str">
        <f t="shared" si="35"/>
        <v>✔</v>
      </c>
      <c r="Y270" s="115"/>
      <c r="Z270" s="193">
        <v>0</v>
      </c>
      <c r="AA270" s="193">
        <v>150</v>
      </c>
    </row>
    <row r="271" spans="1:27" ht="20.100000000000001" customHeight="1" thickBot="1">
      <c r="A271" s="264"/>
      <c r="B271" s="265"/>
      <c r="C271" s="277"/>
      <c r="D271" s="257"/>
      <c r="E271" s="270" t="s">
        <v>466</v>
      </c>
      <c r="F271" s="166"/>
      <c r="G271" s="166"/>
      <c r="H271" s="168"/>
      <c r="I271" s="168"/>
      <c r="J271" s="271"/>
      <c r="K271" s="267"/>
      <c r="L271" s="5"/>
      <c r="M271" s="5"/>
      <c r="N271" s="5"/>
      <c r="O271" s="5"/>
      <c r="P271" s="5"/>
      <c r="Q271" s="5"/>
      <c r="R271" s="286">
        <v>64</v>
      </c>
      <c r="S271" s="166" t="s">
        <v>349</v>
      </c>
      <c r="T271" s="167"/>
      <c r="U271" s="180"/>
      <c r="V271" s="42">
        <f t="shared" si="20"/>
        <v>271</v>
      </c>
      <c r="W271" s="148" t="str">
        <f t="shared" si="35"/>
        <v>✔</v>
      </c>
      <c r="Y271" s="115"/>
      <c r="Z271" s="193">
        <v>0</v>
      </c>
      <c r="AA271" s="193">
        <v>900</v>
      </c>
    </row>
    <row r="272" spans="1:27" ht="20.100000000000001" customHeight="1" thickBot="1">
      <c r="A272" s="264"/>
      <c r="B272" s="265"/>
      <c r="C272" s="277"/>
      <c r="D272" s="283"/>
      <c r="E272" s="270" t="s">
        <v>467</v>
      </c>
      <c r="F272" s="166"/>
      <c r="G272" s="166"/>
      <c r="H272" s="168"/>
      <c r="I272" s="168"/>
      <c r="J272" s="271"/>
      <c r="K272" s="267"/>
      <c r="L272" s="5"/>
      <c r="M272" s="5"/>
      <c r="N272" s="5"/>
      <c r="O272" s="5"/>
      <c r="P272" s="5"/>
      <c r="Q272" s="5"/>
      <c r="R272" s="286">
        <v>0</v>
      </c>
      <c r="S272" s="166" t="s">
        <v>349</v>
      </c>
      <c r="T272" s="167"/>
      <c r="U272" s="180"/>
      <c r="V272" s="42">
        <f t="shared" si="20"/>
        <v>272</v>
      </c>
      <c r="W272" s="148" t="str">
        <f t="shared" si="35"/>
        <v>✔</v>
      </c>
      <c r="Y272" s="115"/>
      <c r="Z272" s="193">
        <v>0</v>
      </c>
      <c r="AA272" s="193">
        <v>200</v>
      </c>
    </row>
    <row r="273" spans="1:27" ht="20.100000000000001" customHeight="1" thickBot="1">
      <c r="A273" s="264"/>
      <c r="B273" s="265"/>
      <c r="C273" s="277"/>
      <c r="D273" s="270" t="s">
        <v>468</v>
      </c>
      <c r="E273" s="166"/>
      <c r="F273" s="166"/>
      <c r="G273" s="166"/>
      <c r="H273" s="168"/>
      <c r="I273" s="168"/>
      <c r="J273" s="271"/>
      <c r="K273" s="267"/>
      <c r="L273" s="5"/>
      <c r="M273" s="5"/>
      <c r="N273" s="5"/>
      <c r="O273" s="5"/>
      <c r="P273" s="5"/>
      <c r="Q273" s="5"/>
      <c r="R273" s="286">
        <v>0</v>
      </c>
      <c r="S273" s="166" t="s">
        <v>349</v>
      </c>
      <c r="T273" s="167"/>
      <c r="U273" s="180"/>
      <c r="V273" s="42">
        <f t="shared" si="20"/>
        <v>273</v>
      </c>
      <c r="W273" s="148" t="str">
        <f t="shared" si="35"/>
        <v>✔</v>
      </c>
      <c r="Y273" s="115"/>
      <c r="Z273" s="193">
        <v>0</v>
      </c>
      <c r="AA273" s="193">
        <v>120</v>
      </c>
    </row>
    <row r="274" spans="1:27" ht="20.100000000000001" customHeight="1" thickBot="1">
      <c r="A274" s="264"/>
      <c r="B274" s="265"/>
      <c r="C274" s="277"/>
      <c r="D274" s="270" t="s">
        <v>469</v>
      </c>
      <c r="E274" s="166"/>
      <c r="F274" s="166"/>
      <c r="G274" s="166"/>
      <c r="H274" s="168"/>
      <c r="I274" s="168"/>
      <c r="J274" s="271"/>
      <c r="K274" s="267"/>
      <c r="L274" s="5"/>
      <c r="M274" s="5"/>
      <c r="N274" s="5"/>
      <c r="O274" s="5"/>
      <c r="P274" s="5"/>
      <c r="Q274" s="5"/>
      <c r="R274" s="286">
        <v>0</v>
      </c>
      <c r="S274" s="166" t="s">
        <v>349</v>
      </c>
      <c r="T274" s="167"/>
      <c r="U274" s="180"/>
      <c r="V274" s="42">
        <f t="shared" si="20"/>
        <v>274</v>
      </c>
      <c r="W274" s="148" t="str">
        <f t="shared" si="35"/>
        <v>✔</v>
      </c>
      <c r="Y274" s="115"/>
      <c r="Z274" s="193">
        <v>0</v>
      </c>
      <c r="AA274" s="193">
        <v>90</v>
      </c>
    </row>
    <row r="275" spans="1:27" ht="20.100000000000001" customHeight="1">
      <c r="A275" s="264"/>
      <c r="B275" s="265"/>
      <c r="C275" s="1102" t="s">
        <v>1736</v>
      </c>
      <c r="D275" s="279"/>
      <c r="E275" s="279"/>
      <c r="F275" s="279"/>
      <c r="H275" s="142"/>
      <c r="I275" s="259"/>
      <c r="J275" s="166"/>
      <c r="K275" s="5"/>
      <c r="L275" s="5"/>
      <c r="M275" s="5"/>
      <c r="N275" s="5"/>
      <c r="O275" s="5"/>
      <c r="P275" s="5"/>
      <c r="Q275" s="5"/>
      <c r="R275" s="284"/>
      <c r="S275" s="166"/>
      <c r="T275" s="167"/>
      <c r="U275" s="180"/>
      <c r="V275" s="42">
        <f t="shared" si="20"/>
        <v>275</v>
      </c>
      <c r="Y275" s="115"/>
      <c r="Z275" s="141"/>
      <c r="AA275" s="141"/>
    </row>
    <row r="276" spans="1:27" ht="20.100000000000001" customHeight="1" thickBot="1">
      <c r="A276" s="264"/>
      <c r="B276" s="265"/>
      <c r="C276" s="1102"/>
      <c r="D276" s="279" t="s">
        <v>470</v>
      </c>
      <c r="E276" s="279"/>
      <c r="F276" s="279"/>
      <c r="H276" s="142"/>
      <c r="I276" s="259"/>
      <c r="J276" s="267"/>
      <c r="K276" s="5"/>
      <c r="L276" s="5"/>
      <c r="M276" s="5"/>
      <c r="N276" s="5"/>
      <c r="O276" s="5"/>
      <c r="P276" s="5"/>
      <c r="Q276" s="5"/>
      <c r="R276" s="282"/>
      <c r="S276" s="166"/>
      <c r="T276" s="167"/>
      <c r="U276" s="180"/>
      <c r="V276" s="42">
        <f t="shared" si="20"/>
        <v>276</v>
      </c>
      <c r="Y276" s="115"/>
      <c r="Z276" s="141"/>
      <c r="AA276" s="141"/>
    </row>
    <row r="277" spans="1:27" ht="20.100000000000001" customHeight="1" thickBot="1">
      <c r="A277" s="264"/>
      <c r="B277" s="265"/>
      <c r="C277" s="1102"/>
      <c r="D277" s="1103" t="s">
        <v>44</v>
      </c>
      <c r="E277" s="884"/>
      <c r="F277" s="884"/>
      <c r="G277" s="168"/>
      <c r="H277" s="168"/>
      <c r="I277" s="271"/>
      <c r="J277" s="267"/>
      <c r="K277" s="5"/>
      <c r="L277" s="5"/>
      <c r="M277" s="5"/>
      <c r="N277" s="5"/>
      <c r="O277" s="5"/>
      <c r="P277" s="5"/>
      <c r="Q277" s="5"/>
      <c r="R277" s="286">
        <v>6</v>
      </c>
      <c r="S277" s="166" t="s">
        <v>349</v>
      </c>
      <c r="T277" s="167"/>
      <c r="U277" s="180"/>
      <c r="V277" s="42">
        <f t="shared" si="20"/>
        <v>277</v>
      </c>
      <c r="W277" s="148" t="str">
        <f t="shared" ref="W277:W283" si="36">IF(R277="","未入力あり","✔")</f>
        <v>✔</v>
      </c>
      <c r="Y277" s="115"/>
      <c r="Z277" s="193">
        <v>0</v>
      </c>
      <c r="AA277" s="193">
        <v>400</v>
      </c>
    </row>
    <row r="278" spans="1:27" ht="20.100000000000001" customHeight="1" thickBot="1">
      <c r="A278" s="264"/>
      <c r="B278" s="265"/>
      <c r="C278" s="1102"/>
      <c r="D278" s="1103" t="s">
        <v>45</v>
      </c>
      <c r="E278" s="884"/>
      <c r="F278" s="884"/>
      <c r="G278" s="168"/>
      <c r="H278" s="168"/>
      <c r="I278" s="271"/>
      <c r="J278" s="267"/>
      <c r="K278" s="5"/>
      <c r="L278" s="5"/>
      <c r="M278" s="5"/>
      <c r="N278" s="5"/>
      <c r="O278" s="5"/>
      <c r="P278" s="5"/>
      <c r="Q278" s="5"/>
      <c r="R278" s="286">
        <v>1</v>
      </c>
      <c r="S278" s="166" t="s">
        <v>349</v>
      </c>
      <c r="T278" s="167"/>
      <c r="U278" s="180"/>
      <c r="V278" s="42">
        <f t="shared" si="20"/>
        <v>278</v>
      </c>
      <c r="W278" s="148" t="str">
        <f t="shared" si="36"/>
        <v>✔</v>
      </c>
      <c r="Y278" s="115"/>
      <c r="Z278" s="193">
        <v>0</v>
      </c>
      <c r="AA278" s="193">
        <v>30</v>
      </c>
    </row>
    <row r="279" spans="1:27" ht="20.100000000000001" customHeight="1" thickBot="1">
      <c r="A279" s="264"/>
      <c r="B279" s="265"/>
      <c r="C279" s="1102"/>
      <c r="D279" s="1103" t="s">
        <v>471</v>
      </c>
      <c r="E279" s="884"/>
      <c r="F279" s="884"/>
      <c r="G279" s="168"/>
      <c r="H279" s="168"/>
      <c r="I279" s="271"/>
      <c r="J279" s="267"/>
      <c r="K279" s="5"/>
      <c r="L279" s="5"/>
      <c r="M279" s="5"/>
      <c r="N279" s="5"/>
      <c r="O279" s="5"/>
      <c r="P279" s="5"/>
      <c r="Q279" s="5"/>
      <c r="R279" s="286">
        <v>0</v>
      </c>
      <c r="S279" s="166" t="s">
        <v>349</v>
      </c>
      <c r="T279" s="167"/>
      <c r="U279" s="180"/>
      <c r="V279" s="42">
        <f t="shared" si="20"/>
        <v>279</v>
      </c>
      <c r="W279" s="148" t="str">
        <f t="shared" si="36"/>
        <v>✔</v>
      </c>
      <c r="Y279" s="115"/>
      <c r="Z279" s="193">
        <v>0</v>
      </c>
      <c r="AA279" s="193">
        <v>50</v>
      </c>
    </row>
    <row r="280" spans="1:27" ht="20.100000000000001" customHeight="1" thickBot="1">
      <c r="A280" s="264"/>
      <c r="B280" s="265"/>
      <c r="C280" s="1102"/>
      <c r="D280" s="1103" t="s">
        <v>43</v>
      </c>
      <c r="E280" s="884"/>
      <c r="F280" s="884"/>
      <c r="G280" s="168"/>
      <c r="H280" s="168"/>
      <c r="I280" s="271"/>
      <c r="J280" s="267"/>
      <c r="K280" s="5"/>
      <c r="L280" s="5"/>
      <c r="M280" s="5"/>
      <c r="N280" s="5"/>
      <c r="O280" s="5"/>
      <c r="P280" s="5"/>
      <c r="Q280" s="5"/>
      <c r="R280" s="286">
        <v>17</v>
      </c>
      <c r="S280" s="166" t="s">
        <v>349</v>
      </c>
      <c r="T280" s="167"/>
      <c r="U280" s="180"/>
      <c r="V280" s="42">
        <f t="shared" si="20"/>
        <v>280</v>
      </c>
      <c r="W280" s="148" t="str">
        <f t="shared" si="36"/>
        <v>✔</v>
      </c>
      <c r="Y280" s="115"/>
      <c r="Z280" s="193">
        <v>0</v>
      </c>
      <c r="AA280" s="193">
        <v>80</v>
      </c>
    </row>
    <row r="281" spans="1:27" ht="20.100000000000001" customHeight="1" thickBot="1">
      <c r="A281" s="264"/>
      <c r="B281" s="265"/>
      <c r="C281" s="1102"/>
      <c r="D281" s="1103" t="s">
        <v>1443</v>
      </c>
      <c r="E281" s="884"/>
      <c r="F281" s="884"/>
      <c r="G281" s="168"/>
      <c r="H281" s="168"/>
      <c r="I281" s="271"/>
      <c r="J281" s="267"/>
      <c r="K281" s="5"/>
      <c r="L281" s="5"/>
      <c r="M281" s="5"/>
      <c r="N281" s="5"/>
      <c r="O281" s="5"/>
      <c r="P281" s="5"/>
      <c r="Q281" s="5"/>
      <c r="R281" s="286">
        <v>22</v>
      </c>
      <c r="S281" s="166" t="s">
        <v>349</v>
      </c>
      <c r="T281" s="167"/>
      <c r="U281" s="180"/>
      <c r="V281" s="42">
        <f t="shared" ref="V281:V320" si="37">+ROW()</f>
        <v>281</v>
      </c>
      <c r="W281" s="148" t="str">
        <f t="shared" si="36"/>
        <v>✔</v>
      </c>
      <c r="Y281" s="115"/>
      <c r="Z281" s="193">
        <v>0</v>
      </c>
      <c r="AA281" s="190">
        <v>300</v>
      </c>
    </row>
    <row r="282" spans="1:27" ht="20.100000000000001" customHeight="1" thickBot="1">
      <c r="A282" s="264"/>
      <c r="B282" s="265"/>
      <c r="C282" s="1102"/>
      <c r="D282" s="1103" t="s">
        <v>1445</v>
      </c>
      <c r="E282" s="884"/>
      <c r="F282" s="884"/>
      <c r="G282" s="168"/>
      <c r="H282" s="168"/>
      <c r="I282" s="271"/>
      <c r="J282" s="267"/>
      <c r="K282" s="5"/>
      <c r="L282" s="5"/>
      <c r="M282" s="5"/>
      <c r="N282" s="5"/>
      <c r="O282" s="5"/>
      <c r="P282" s="5"/>
      <c r="Q282" s="5"/>
      <c r="R282" s="286">
        <v>24</v>
      </c>
      <c r="S282" s="166" t="s">
        <v>349</v>
      </c>
      <c r="T282" s="167"/>
      <c r="U282" s="180"/>
      <c r="V282" s="42">
        <f t="shared" si="37"/>
        <v>282</v>
      </c>
      <c r="W282" s="148" t="str">
        <f t="shared" ref="W282" si="38">IF(R282="","未入力あり","✔")</f>
        <v>✔</v>
      </c>
      <c r="Y282" s="115"/>
      <c r="Z282" s="193">
        <v>0</v>
      </c>
      <c r="AA282" s="190">
        <v>300</v>
      </c>
    </row>
    <row r="283" spans="1:27" ht="20.100000000000001" customHeight="1" thickBot="1">
      <c r="A283" s="264"/>
      <c r="B283" s="265"/>
      <c r="C283" s="1102"/>
      <c r="D283" s="1103" t="s">
        <v>1444</v>
      </c>
      <c r="E283" s="884"/>
      <c r="F283" s="884"/>
      <c r="G283" s="168"/>
      <c r="H283" s="168"/>
      <c r="I283" s="271"/>
      <c r="J283" s="267"/>
      <c r="K283" s="5"/>
      <c r="L283" s="5"/>
      <c r="M283" s="5"/>
      <c r="N283" s="5"/>
      <c r="O283" s="5"/>
      <c r="P283" s="5"/>
      <c r="Q283" s="5"/>
      <c r="R283" s="286">
        <v>1</v>
      </c>
      <c r="S283" s="166" t="s">
        <v>349</v>
      </c>
      <c r="T283" s="167"/>
      <c r="U283" s="180"/>
      <c r="V283" s="42">
        <f t="shared" si="37"/>
        <v>283</v>
      </c>
      <c r="W283" s="148" t="str">
        <f t="shared" si="36"/>
        <v>✔</v>
      </c>
      <c r="Y283" s="115"/>
      <c r="Z283" s="193">
        <v>0</v>
      </c>
      <c r="AA283" s="193">
        <v>700</v>
      </c>
    </row>
    <row r="284" spans="1:27" ht="20.100000000000001" customHeight="1" thickBot="1">
      <c r="A284" s="264"/>
      <c r="B284" s="265"/>
      <c r="C284" s="1102"/>
      <c r="D284" s="1103" t="s">
        <v>1446</v>
      </c>
      <c r="E284" s="884"/>
      <c r="F284" s="884"/>
      <c r="G284" s="168"/>
      <c r="H284" s="168"/>
      <c r="I284" s="271"/>
      <c r="J284" s="267"/>
      <c r="K284" s="5"/>
      <c r="L284" s="5"/>
      <c r="M284" s="5"/>
      <c r="N284" s="5"/>
      <c r="O284" s="5"/>
      <c r="P284" s="5"/>
      <c r="Q284" s="5"/>
      <c r="R284" s="286">
        <v>6</v>
      </c>
      <c r="S284" s="166" t="s">
        <v>349</v>
      </c>
      <c r="T284" s="167"/>
      <c r="U284" s="180"/>
      <c r="V284" s="42">
        <f t="shared" si="37"/>
        <v>284</v>
      </c>
      <c r="W284" s="148" t="str">
        <f t="shared" ref="W284" si="39">IF(R284="","未入力あり","✔")</f>
        <v>✔</v>
      </c>
      <c r="Y284" s="115"/>
      <c r="Z284" s="193">
        <v>0</v>
      </c>
      <c r="AA284" s="190">
        <v>300</v>
      </c>
    </row>
    <row r="285" spans="1:27" ht="20.100000000000001" customHeight="1" thickBot="1">
      <c r="A285" s="264"/>
      <c r="B285" s="278" t="s">
        <v>1737</v>
      </c>
      <c r="C285" s="149"/>
      <c r="D285" s="166"/>
      <c r="F285" s="149"/>
      <c r="G285" s="141"/>
      <c r="H285" s="142"/>
      <c r="I285" s="142"/>
      <c r="J285" s="259"/>
      <c r="K285" s="267"/>
      <c r="L285" s="5"/>
      <c r="M285" s="5"/>
      <c r="N285" s="5"/>
      <c r="O285" s="5"/>
      <c r="P285" s="5"/>
      <c r="Q285" s="5"/>
      <c r="R285" s="276"/>
      <c r="S285" s="166"/>
      <c r="T285" s="167"/>
      <c r="U285" s="180"/>
      <c r="V285" s="42">
        <f t="shared" si="37"/>
        <v>285</v>
      </c>
      <c r="Y285" s="115"/>
      <c r="Z285" s="141"/>
      <c r="AA285" s="141"/>
    </row>
    <row r="286" spans="1:27" ht="20.100000000000001" customHeight="1" thickBot="1">
      <c r="A286" s="264"/>
      <c r="B286" s="265"/>
      <c r="C286" s="270" t="s">
        <v>473</v>
      </c>
      <c r="D286" s="149"/>
      <c r="E286" s="166"/>
      <c r="F286" s="267"/>
      <c r="G286" s="166"/>
      <c r="H286" s="168"/>
      <c r="I286" s="168"/>
      <c r="J286" s="271"/>
      <c r="K286" s="267"/>
      <c r="L286" s="5"/>
      <c r="M286" s="5"/>
      <c r="N286" s="5"/>
      <c r="O286" s="5"/>
      <c r="P286" s="5"/>
      <c r="Q286" s="5"/>
      <c r="R286" s="286">
        <v>101</v>
      </c>
      <c r="S286" s="166" t="s">
        <v>349</v>
      </c>
      <c r="T286" s="167"/>
      <c r="U286" s="180"/>
      <c r="V286" s="42">
        <f t="shared" si="37"/>
        <v>286</v>
      </c>
      <c r="W286" s="148" t="str">
        <f t="shared" ref="W286:W288" si="40">IF(R286="","未入力あり","✔")</f>
        <v>✔</v>
      </c>
      <c r="Y286" s="115"/>
      <c r="Z286" s="193">
        <v>0</v>
      </c>
      <c r="AA286" s="193">
        <v>730</v>
      </c>
    </row>
    <row r="287" spans="1:27" ht="20.100000000000001" customHeight="1" thickBot="1">
      <c r="A287" s="264"/>
      <c r="B287" s="265"/>
      <c r="C287" s="270" t="s">
        <v>474</v>
      </c>
      <c r="D287" s="267"/>
      <c r="E287" s="166"/>
      <c r="F287" s="267"/>
      <c r="G287" s="166"/>
      <c r="H287" s="168"/>
      <c r="I287" s="168"/>
      <c r="J287" s="271"/>
      <c r="K287" s="267"/>
      <c r="L287" s="5"/>
      <c r="M287" s="5"/>
      <c r="N287" s="5"/>
      <c r="O287" s="5"/>
      <c r="P287" s="5"/>
      <c r="Q287" s="5"/>
      <c r="R287" s="286">
        <v>22</v>
      </c>
      <c r="S287" s="166" t="s">
        <v>349</v>
      </c>
      <c r="T287" s="167"/>
      <c r="U287" s="180"/>
      <c r="V287" s="42">
        <f t="shared" si="37"/>
        <v>287</v>
      </c>
      <c r="W287" s="148" t="str">
        <f t="shared" si="40"/>
        <v>✔</v>
      </c>
      <c r="Y287" s="115"/>
      <c r="Z287" s="193">
        <v>0</v>
      </c>
      <c r="AA287" s="193">
        <v>510</v>
      </c>
    </row>
    <row r="288" spans="1:27" ht="20.100000000000001" customHeight="1" thickBot="1">
      <c r="A288" s="264"/>
      <c r="B288" s="265"/>
      <c r="C288" s="277" t="s">
        <v>475</v>
      </c>
      <c r="D288" s="233"/>
      <c r="E288" s="233"/>
      <c r="F288" s="263"/>
      <c r="G288" s="233"/>
      <c r="H288" s="234"/>
      <c r="I288" s="234"/>
      <c r="J288" s="272"/>
      <c r="K288" s="267"/>
      <c r="L288" s="5"/>
      <c r="M288" s="5"/>
      <c r="N288" s="5"/>
      <c r="O288" s="5"/>
      <c r="P288" s="5"/>
      <c r="Q288" s="5"/>
      <c r="R288" s="286">
        <v>19</v>
      </c>
      <c r="S288" s="166" t="s">
        <v>349</v>
      </c>
      <c r="T288" s="167"/>
      <c r="U288" s="180"/>
      <c r="V288" s="42">
        <f t="shared" si="37"/>
        <v>288</v>
      </c>
      <c r="W288" s="148" t="str">
        <f t="shared" si="40"/>
        <v>✔</v>
      </c>
      <c r="Y288" s="115"/>
      <c r="Z288" s="193">
        <v>0</v>
      </c>
      <c r="AA288" s="193">
        <v>400</v>
      </c>
    </row>
    <row r="289" spans="1:27" ht="20.100000000000001" customHeight="1" thickBot="1">
      <c r="A289" s="237"/>
      <c r="B289" s="261" t="s">
        <v>1738</v>
      </c>
      <c r="C289" s="233"/>
      <c r="D289" s="233"/>
      <c r="E289" s="233"/>
      <c r="F289" s="232"/>
      <c r="G289" s="234"/>
      <c r="H289" s="226"/>
      <c r="I289" s="194"/>
      <c r="J289" s="235"/>
      <c r="L289" s="5"/>
      <c r="M289" s="5"/>
      <c r="N289" s="5"/>
      <c r="O289" s="5"/>
      <c r="P289" s="5"/>
      <c r="Q289" s="5"/>
      <c r="S289" s="5"/>
      <c r="T289" s="167"/>
      <c r="U289" s="180"/>
      <c r="V289" s="42">
        <f t="shared" si="37"/>
        <v>289</v>
      </c>
      <c r="Y289" s="115"/>
      <c r="Z289" s="141"/>
      <c r="AA289" s="141"/>
    </row>
    <row r="290" spans="1:27" ht="20.100000000000001" customHeight="1" thickBot="1">
      <c r="A290" s="237"/>
      <c r="B290" s="257"/>
      <c r="C290" s="1103" t="s">
        <v>1683</v>
      </c>
      <c r="D290" s="166"/>
      <c r="E290" s="166"/>
      <c r="F290" s="167"/>
      <c r="G290" s="168"/>
      <c r="H290" s="181"/>
      <c r="I290" s="186"/>
      <c r="J290" s="5"/>
      <c r="L290" s="5"/>
      <c r="M290" s="5"/>
      <c r="N290" s="5"/>
      <c r="O290" s="5"/>
      <c r="P290" s="5"/>
      <c r="Q290" s="5"/>
      <c r="R290" s="286">
        <v>0</v>
      </c>
      <c r="S290" s="166" t="s">
        <v>349</v>
      </c>
      <c r="T290" s="167"/>
      <c r="U290" s="180"/>
      <c r="V290" s="42">
        <f t="shared" si="37"/>
        <v>290</v>
      </c>
      <c r="W290" s="148" t="str">
        <f t="shared" ref="W290:W293" si="41">IF(R290="","未入力あり","✔")</f>
        <v>✔</v>
      </c>
      <c r="Y290" s="115"/>
      <c r="Z290" s="193">
        <v>0</v>
      </c>
      <c r="AA290" s="190">
        <v>100</v>
      </c>
    </row>
    <row r="291" spans="1:27" ht="20.100000000000001" customHeight="1" thickBot="1">
      <c r="A291" s="237"/>
      <c r="B291" s="257"/>
      <c r="C291" s="270" t="s">
        <v>476</v>
      </c>
      <c r="D291" s="166"/>
      <c r="E291" s="166"/>
      <c r="F291" s="167"/>
      <c r="G291" s="168"/>
      <c r="H291" s="181"/>
      <c r="I291" s="186"/>
      <c r="J291" s="5"/>
      <c r="L291" s="5"/>
      <c r="M291" s="5"/>
      <c r="N291" s="5"/>
      <c r="O291" s="5"/>
      <c r="P291" s="5"/>
      <c r="Q291" s="5"/>
      <c r="R291" s="286">
        <v>0</v>
      </c>
      <c r="S291" s="166" t="s">
        <v>349</v>
      </c>
      <c r="T291" s="167"/>
      <c r="U291" s="180"/>
      <c r="V291" s="42">
        <f t="shared" si="37"/>
        <v>291</v>
      </c>
      <c r="W291" s="148" t="str">
        <f t="shared" ref="W291" si="42">IF(R291="","未入力あり","✔")</f>
        <v>✔</v>
      </c>
      <c r="Y291" s="115"/>
      <c r="Z291" s="193">
        <v>0</v>
      </c>
      <c r="AA291" s="190">
        <v>100</v>
      </c>
    </row>
    <row r="292" spans="1:27" ht="20.100000000000001" customHeight="1" thickBot="1">
      <c r="A292" s="237"/>
      <c r="B292" s="257"/>
      <c r="C292" s="270" t="s">
        <v>1527</v>
      </c>
      <c r="D292" s="166"/>
      <c r="E292" s="166"/>
      <c r="F292" s="167"/>
      <c r="G292" s="168"/>
      <c r="H292" s="181"/>
      <c r="I292" s="186"/>
      <c r="J292" s="5"/>
      <c r="L292" s="5"/>
      <c r="M292" s="5"/>
      <c r="N292" s="5"/>
      <c r="O292" s="5"/>
      <c r="P292" s="5"/>
      <c r="Q292" s="5"/>
      <c r="R292" s="286">
        <v>0</v>
      </c>
      <c r="S292" s="166" t="s">
        <v>349</v>
      </c>
      <c r="T292" s="167"/>
      <c r="U292" s="180"/>
      <c r="V292" s="42">
        <f t="shared" si="37"/>
        <v>292</v>
      </c>
      <c r="W292" s="148" t="str">
        <f t="shared" si="41"/>
        <v>✔</v>
      </c>
      <c r="Y292" s="115"/>
      <c r="Z292" s="193">
        <v>0</v>
      </c>
      <c r="AA292" s="190">
        <v>100</v>
      </c>
    </row>
    <row r="293" spans="1:27" ht="20.100000000000001" customHeight="1" thickBot="1">
      <c r="A293" s="237"/>
      <c r="B293" s="257"/>
      <c r="C293" s="270" t="s">
        <v>1528</v>
      </c>
      <c r="D293" s="233"/>
      <c r="E293" s="233"/>
      <c r="F293" s="232"/>
      <c r="G293" s="234"/>
      <c r="H293" s="226"/>
      <c r="I293" s="194"/>
      <c r="J293" s="235"/>
      <c r="L293" s="235"/>
      <c r="M293" s="235"/>
      <c r="N293" s="235"/>
      <c r="O293" s="235"/>
      <c r="P293" s="235"/>
      <c r="Q293" s="235"/>
      <c r="R293" s="286">
        <v>0</v>
      </c>
      <c r="S293" s="233" t="s">
        <v>349</v>
      </c>
      <c r="T293" s="232"/>
      <c r="U293" s="280"/>
      <c r="V293" s="42">
        <f t="shared" si="37"/>
        <v>293</v>
      </c>
      <c r="W293" s="148" t="str">
        <f t="shared" si="41"/>
        <v>✔</v>
      </c>
      <c r="Y293" s="115"/>
      <c r="Z293" s="193">
        <v>0</v>
      </c>
      <c r="AA293" s="190">
        <v>100</v>
      </c>
    </row>
    <row r="294" spans="1:27" ht="20.100000000000001" customHeight="1" thickBot="1">
      <c r="A294" s="237"/>
      <c r="B294" s="257"/>
      <c r="C294" s="270" t="s">
        <v>1529</v>
      </c>
      <c r="D294" s="233"/>
      <c r="E294" s="233"/>
      <c r="F294" s="232"/>
      <c r="G294" s="234"/>
      <c r="H294" s="226"/>
      <c r="I294" s="194"/>
      <c r="J294" s="235"/>
      <c r="L294" s="235"/>
      <c r="M294" s="235"/>
      <c r="N294" s="235"/>
      <c r="O294" s="235"/>
      <c r="P294" s="235"/>
      <c r="Q294" s="235"/>
      <c r="R294" s="286">
        <v>0</v>
      </c>
      <c r="S294" s="233" t="s">
        <v>349</v>
      </c>
      <c r="T294" s="232"/>
      <c r="U294" s="280"/>
      <c r="V294" s="42">
        <f t="shared" si="37"/>
        <v>294</v>
      </c>
      <c r="W294" s="148" t="str">
        <f t="shared" ref="W294" si="43">IF(R294="","未入力あり","✔")</f>
        <v>✔</v>
      </c>
      <c r="Y294" s="115"/>
      <c r="Z294" s="193">
        <v>0</v>
      </c>
      <c r="AA294" s="190">
        <v>100</v>
      </c>
    </row>
    <row r="295" spans="1:27" ht="20.100000000000001" customHeight="1" thickBot="1">
      <c r="A295" s="237"/>
      <c r="B295" s="270"/>
      <c r="C295" s="166"/>
      <c r="D295" s="166"/>
      <c r="E295" s="166"/>
      <c r="F295" s="167"/>
      <c r="G295" s="168"/>
      <c r="H295" s="181"/>
      <c r="I295" s="186"/>
      <c r="J295" s="235"/>
      <c r="L295" s="235"/>
      <c r="M295" s="235"/>
      <c r="N295" s="235"/>
      <c r="O295" s="235"/>
      <c r="P295" s="235"/>
      <c r="Q295" s="235"/>
      <c r="R295" s="235"/>
      <c r="S295" s="235"/>
      <c r="T295" s="232"/>
      <c r="U295" s="280"/>
      <c r="V295" s="42">
        <f t="shared" si="37"/>
        <v>295</v>
      </c>
      <c r="Y295" s="115"/>
      <c r="Z295" s="141"/>
      <c r="AA295" s="141"/>
    </row>
    <row r="296" spans="1:27" ht="20.100000000000001" customHeight="1" thickBot="1">
      <c r="A296" s="237"/>
      <c r="B296" s="270" t="s">
        <v>477</v>
      </c>
      <c r="C296" s="166"/>
      <c r="D296" s="166"/>
      <c r="E296" s="166"/>
      <c r="F296" s="167"/>
      <c r="G296" s="168"/>
      <c r="H296" s="181"/>
      <c r="I296" s="186"/>
      <c r="J296" s="235"/>
      <c r="L296" s="235"/>
      <c r="M296" s="235"/>
      <c r="N296" s="235"/>
      <c r="O296" s="235"/>
      <c r="P296" s="235"/>
      <c r="Q296" s="235"/>
      <c r="R296" s="62" t="s">
        <v>1761</v>
      </c>
      <c r="S296" s="1224" t="s">
        <v>478</v>
      </c>
      <c r="T296" s="1225"/>
      <c r="U296" s="280"/>
      <c r="V296" s="42">
        <f t="shared" si="37"/>
        <v>296</v>
      </c>
      <c r="W296" s="148" t="str">
        <f>IF(R296="","未入力あり","✔")</f>
        <v>✔</v>
      </c>
      <c r="Y296" s="115"/>
      <c r="Z296" s="141"/>
      <c r="AA296" s="141"/>
    </row>
    <row r="297" spans="1:27" ht="20.100000000000001" customHeight="1" thickBot="1">
      <c r="A297" s="237"/>
      <c r="B297" s="270" t="s">
        <v>479</v>
      </c>
      <c r="C297" s="166"/>
      <c r="D297" s="166"/>
      <c r="E297" s="166"/>
      <c r="F297" s="167"/>
      <c r="G297" s="168"/>
      <c r="H297" s="181"/>
      <c r="I297" s="186"/>
      <c r="J297" s="235"/>
      <c r="L297" s="235"/>
      <c r="M297" s="235"/>
      <c r="N297" s="235"/>
      <c r="O297" s="235"/>
      <c r="P297" s="235"/>
      <c r="Q297" s="235"/>
      <c r="R297" s="62" t="s">
        <v>1761</v>
      </c>
      <c r="S297" s="1224" t="s">
        <v>478</v>
      </c>
      <c r="T297" s="1225"/>
      <c r="U297" s="280"/>
      <c r="V297" s="42">
        <f t="shared" si="37"/>
        <v>297</v>
      </c>
      <c r="W297" s="148" t="str">
        <f t="shared" ref="W297:W302" si="44">IF(R297="","未入力あり","✔")</f>
        <v>✔</v>
      </c>
      <c r="Y297" s="115"/>
      <c r="Z297" s="141"/>
      <c r="AA297" s="141"/>
    </row>
    <row r="298" spans="1:27" ht="20.100000000000001" customHeight="1" thickBot="1">
      <c r="A298" s="237"/>
      <c r="B298" s="270" t="s">
        <v>480</v>
      </c>
      <c r="C298" s="166"/>
      <c r="D298" s="166"/>
      <c r="E298" s="166"/>
      <c r="F298" s="167"/>
      <c r="G298" s="168"/>
      <c r="H298" s="181"/>
      <c r="I298" s="186"/>
      <c r="J298" s="235"/>
      <c r="L298" s="235"/>
      <c r="M298" s="235"/>
      <c r="N298" s="235"/>
      <c r="O298" s="235"/>
      <c r="P298" s="235"/>
      <c r="Q298" s="235"/>
      <c r="R298" s="62" t="s">
        <v>1761</v>
      </c>
      <c r="S298" s="1224" t="s">
        <v>478</v>
      </c>
      <c r="T298" s="1225"/>
      <c r="U298" s="280"/>
      <c r="V298" s="42">
        <f t="shared" si="37"/>
        <v>298</v>
      </c>
      <c r="W298" s="148" t="str">
        <f t="shared" si="44"/>
        <v>✔</v>
      </c>
      <c r="Y298" s="115"/>
      <c r="Z298" s="141"/>
      <c r="AA298" s="141"/>
    </row>
    <row r="299" spans="1:27" ht="20.100000000000001" customHeight="1" thickBot="1">
      <c r="A299" s="237"/>
      <c r="B299" s="270" t="s">
        <v>481</v>
      </c>
      <c r="C299" s="166"/>
      <c r="D299" s="166"/>
      <c r="E299" s="166"/>
      <c r="F299" s="167"/>
      <c r="G299" s="168"/>
      <c r="H299" s="181"/>
      <c r="I299" s="186"/>
      <c r="J299" s="235"/>
      <c r="L299" s="235"/>
      <c r="M299" s="235"/>
      <c r="N299" s="235"/>
      <c r="O299" s="235"/>
      <c r="P299" s="235"/>
      <c r="Q299" s="235"/>
      <c r="R299" s="62" t="s">
        <v>1761</v>
      </c>
      <c r="S299" s="1224" t="s">
        <v>478</v>
      </c>
      <c r="T299" s="1225"/>
      <c r="U299" s="280"/>
      <c r="V299" s="42">
        <f t="shared" si="37"/>
        <v>299</v>
      </c>
      <c r="W299" s="148" t="str">
        <f t="shared" ref="W299" si="45">IF(R299="","未入力あり","✔")</f>
        <v>✔</v>
      </c>
      <c r="Y299" s="115"/>
      <c r="Z299" s="141"/>
      <c r="AA299" s="141"/>
    </row>
    <row r="300" spans="1:27" ht="20.100000000000001" customHeight="1" thickBot="1">
      <c r="A300" s="237"/>
      <c r="B300" s="270" t="s">
        <v>482</v>
      </c>
      <c r="C300" s="166"/>
      <c r="D300" s="166"/>
      <c r="E300" s="166"/>
      <c r="F300" s="167"/>
      <c r="G300" s="168"/>
      <c r="H300" s="181"/>
      <c r="I300" s="186"/>
      <c r="J300" s="235"/>
      <c r="L300" s="235"/>
      <c r="M300" s="235"/>
      <c r="N300" s="235"/>
      <c r="O300" s="235"/>
      <c r="P300" s="235"/>
      <c r="Q300" s="235"/>
      <c r="R300" s="62" t="s">
        <v>1761</v>
      </c>
      <c r="S300" s="1224" t="s">
        <v>478</v>
      </c>
      <c r="T300" s="1225"/>
      <c r="U300" s="280"/>
      <c r="V300" s="42">
        <f t="shared" si="37"/>
        <v>300</v>
      </c>
      <c r="W300" s="148" t="str">
        <f t="shared" si="44"/>
        <v>✔</v>
      </c>
      <c r="Y300" s="115"/>
      <c r="Z300" s="141"/>
      <c r="AA300" s="141"/>
    </row>
    <row r="301" spans="1:27" ht="20.100000000000001" customHeight="1" thickBot="1">
      <c r="A301" s="237"/>
      <c r="B301" s="270" t="s">
        <v>483</v>
      </c>
      <c r="C301" s="166"/>
      <c r="D301" s="166"/>
      <c r="E301" s="166"/>
      <c r="F301" s="167"/>
      <c r="G301" s="168"/>
      <c r="H301" s="181"/>
      <c r="I301" s="186"/>
      <c r="J301" s="235"/>
      <c r="L301" s="235"/>
      <c r="M301" s="235"/>
      <c r="N301" s="235"/>
      <c r="O301" s="235"/>
      <c r="P301" s="235"/>
      <c r="Q301" s="235"/>
      <c r="R301" s="62" t="s">
        <v>1761</v>
      </c>
      <c r="S301" s="1224" t="s">
        <v>478</v>
      </c>
      <c r="T301" s="1225"/>
      <c r="U301" s="280"/>
      <c r="V301" s="42">
        <f t="shared" si="37"/>
        <v>301</v>
      </c>
      <c r="W301" s="148" t="str">
        <f t="shared" si="44"/>
        <v>✔</v>
      </c>
      <c r="Y301" s="115"/>
      <c r="Z301" s="141"/>
      <c r="AA301" s="141"/>
    </row>
    <row r="302" spans="1:27" ht="20.100000000000001" customHeight="1" thickBot="1">
      <c r="A302" s="237"/>
      <c r="B302" s="270" t="s">
        <v>484</v>
      </c>
      <c r="C302" s="166"/>
      <c r="D302" s="166"/>
      <c r="E302" s="166"/>
      <c r="F302" s="167"/>
      <c r="G302" s="168"/>
      <c r="H302" s="181"/>
      <c r="I302" s="186"/>
      <c r="J302" s="235"/>
      <c r="L302" s="235"/>
      <c r="M302" s="235"/>
      <c r="N302" s="235"/>
      <c r="O302" s="235"/>
      <c r="P302" s="235"/>
      <c r="Q302" s="235"/>
      <c r="R302" s="62" t="s">
        <v>1761</v>
      </c>
      <c r="S302" s="1224" t="s">
        <v>478</v>
      </c>
      <c r="T302" s="1225"/>
      <c r="U302" s="280"/>
      <c r="V302" s="42">
        <f t="shared" si="37"/>
        <v>302</v>
      </c>
      <c r="W302" s="148" t="str">
        <f t="shared" si="44"/>
        <v>✔</v>
      </c>
      <c r="Y302" s="115"/>
      <c r="Z302" s="141"/>
      <c r="AA302" s="141"/>
    </row>
    <row r="303" spans="1:27" ht="20.100000000000001" customHeight="1" thickBot="1">
      <c r="A303" s="237"/>
      <c r="B303" s="270" t="s">
        <v>485</v>
      </c>
      <c r="C303" s="166"/>
      <c r="D303" s="166"/>
      <c r="E303" s="166"/>
      <c r="F303" s="167"/>
      <c r="G303" s="168"/>
      <c r="H303" s="181"/>
      <c r="I303" s="186"/>
      <c r="J303" s="235"/>
      <c r="L303" s="235"/>
      <c r="M303" s="235"/>
      <c r="N303" s="235"/>
      <c r="O303" s="235"/>
      <c r="P303" s="235"/>
      <c r="Q303" s="235"/>
      <c r="R303" s="62" t="s">
        <v>1761</v>
      </c>
      <c r="S303" s="1224" t="s">
        <v>478</v>
      </c>
      <c r="T303" s="1225"/>
      <c r="U303" s="280"/>
      <c r="V303" s="42">
        <f t="shared" si="37"/>
        <v>303</v>
      </c>
      <c r="W303" s="148" t="str">
        <f t="shared" ref="W303" si="46">IF(R303="","未入力あり","✔")</f>
        <v>✔</v>
      </c>
      <c r="Y303" s="115"/>
      <c r="Z303" s="141"/>
      <c r="AA303" s="141"/>
    </row>
    <row r="304" spans="1:27" ht="20.100000000000001" customHeight="1" thickBot="1">
      <c r="A304" s="237"/>
      <c r="B304" s="270"/>
      <c r="C304" s="166"/>
      <c r="D304" s="166"/>
      <c r="E304" s="166"/>
      <c r="F304" s="167"/>
      <c r="G304" s="168"/>
      <c r="H304" s="181"/>
      <c r="I304" s="186"/>
      <c r="J304" s="235"/>
      <c r="L304" s="235"/>
      <c r="M304" s="235"/>
      <c r="N304" s="235"/>
      <c r="O304" s="235"/>
      <c r="P304" s="235"/>
      <c r="Q304" s="235"/>
      <c r="R304" s="235"/>
      <c r="S304" s="235"/>
      <c r="T304" s="232"/>
      <c r="U304" s="280"/>
      <c r="V304" s="42">
        <f t="shared" si="37"/>
        <v>304</v>
      </c>
      <c r="Y304" s="115"/>
      <c r="Z304" s="141"/>
      <c r="AA304" s="141"/>
    </row>
    <row r="305" spans="1:27" ht="20.100000000000001" customHeight="1" thickBot="1">
      <c r="A305" s="237"/>
      <c r="B305" s="270" t="s">
        <v>486</v>
      </c>
      <c r="C305" s="166"/>
      <c r="D305" s="166"/>
      <c r="E305" s="166"/>
      <c r="F305" s="167"/>
      <c r="G305" s="168"/>
      <c r="H305" s="181"/>
      <c r="I305" s="186"/>
      <c r="J305" s="235"/>
      <c r="L305" s="235"/>
      <c r="M305" s="235"/>
      <c r="N305" s="235"/>
      <c r="O305" s="235"/>
      <c r="P305" s="235"/>
      <c r="Q305" s="235"/>
      <c r="R305" s="62" t="s">
        <v>1761</v>
      </c>
      <c r="S305" s="1224" t="s">
        <v>478</v>
      </c>
      <c r="T305" s="1225"/>
      <c r="U305" s="280"/>
      <c r="V305" s="42">
        <f t="shared" si="37"/>
        <v>305</v>
      </c>
      <c r="W305" s="148" t="str">
        <f t="shared" ref="W305:W306" si="47">IF(R305="","未入力あり","✔")</f>
        <v>✔</v>
      </c>
      <c r="Y305" s="115"/>
      <c r="Z305" s="141"/>
      <c r="AA305" s="141"/>
    </row>
    <row r="306" spans="1:27" ht="20.100000000000001" customHeight="1" thickBot="1">
      <c r="A306" s="237"/>
      <c r="B306" s="270" t="s">
        <v>487</v>
      </c>
      <c r="C306" s="166"/>
      <c r="D306" s="166"/>
      <c r="E306" s="166"/>
      <c r="F306" s="167"/>
      <c r="G306" s="168"/>
      <c r="H306" s="181"/>
      <c r="I306" s="186"/>
      <c r="J306" s="235"/>
      <c r="L306" s="235"/>
      <c r="M306" s="235"/>
      <c r="N306" s="235"/>
      <c r="O306" s="235"/>
      <c r="P306" s="235"/>
      <c r="Q306" s="235"/>
      <c r="R306" s="62" t="s">
        <v>1761</v>
      </c>
      <c r="S306" s="1224" t="s">
        <v>478</v>
      </c>
      <c r="T306" s="1225"/>
      <c r="U306" s="280"/>
      <c r="V306" s="42">
        <f t="shared" si="37"/>
        <v>306</v>
      </c>
      <c r="W306" s="148" t="str">
        <f t="shared" si="47"/>
        <v>✔</v>
      </c>
      <c r="Y306" s="115"/>
      <c r="Z306" s="141"/>
      <c r="AA306" s="141"/>
    </row>
    <row r="307" spans="1:27" ht="20.100000000000001" customHeight="1">
      <c r="A307" s="165"/>
      <c r="B307" s="270"/>
      <c r="C307" s="166"/>
      <c r="D307" s="166"/>
      <c r="E307" s="166"/>
      <c r="F307" s="167"/>
      <c r="G307" s="168"/>
      <c r="H307" s="181"/>
      <c r="I307" s="186"/>
      <c r="J307" s="5"/>
      <c r="K307" s="5"/>
      <c r="L307" s="5"/>
      <c r="M307" s="5"/>
      <c r="N307" s="5"/>
      <c r="O307" s="5"/>
      <c r="P307" s="5"/>
      <c r="Q307" s="5"/>
      <c r="R307" s="217"/>
      <c r="S307" s="5"/>
      <c r="T307" s="167"/>
      <c r="U307" s="180"/>
      <c r="V307" s="42">
        <f t="shared" si="37"/>
        <v>307</v>
      </c>
      <c r="Y307" s="115"/>
      <c r="Z307" s="141"/>
      <c r="AA307" s="141"/>
    </row>
    <row r="308" spans="1:27" ht="20.100000000000001" customHeight="1" thickBot="1">
      <c r="A308" s="285" t="s">
        <v>488</v>
      </c>
      <c r="B308" s="166"/>
      <c r="C308" s="166"/>
      <c r="D308" s="166"/>
      <c r="E308" s="166"/>
      <c r="F308" s="167"/>
      <c r="G308" s="168"/>
      <c r="H308" s="181"/>
      <c r="I308" s="186"/>
      <c r="J308" s="5"/>
      <c r="K308" s="5"/>
      <c r="L308" s="5"/>
      <c r="M308" s="5"/>
      <c r="N308" s="5"/>
      <c r="O308" s="5"/>
      <c r="P308" s="5"/>
      <c r="Q308" s="5"/>
      <c r="R308" s="194"/>
      <c r="S308" s="5"/>
      <c r="T308" s="167"/>
      <c r="U308" s="180"/>
      <c r="V308" s="42">
        <f t="shared" si="37"/>
        <v>308</v>
      </c>
      <c r="Y308" s="115"/>
      <c r="Z308" s="141"/>
      <c r="AA308" s="141"/>
    </row>
    <row r="309" spans="1:27" ht="20.100000000000001" customHeight="1" thickBot="1">
      <c r="A309" s="165"/>
      <c r="B309" s="166" t="s">
        <v>489</v>
      </c>
      <c r="C309" s="166"/>
      <c r="D309" s="166"/>
      <c r="E309" s="166"/>
      <c r="F309" s="167"/>
      <c r="G309" s="168"/>
      <c r="H309" s="181"/>
      <c r="I309" s="186"/>
      <c r="J309" s="5"/>
      <c r="K309" s="5"/>
      <c r="L309" s="5"/>
      <c r="M309" s="5"/>
      <c r="N309" s="5"/>
      <c r="O309" s="5"/>
      <c r="P309" s="5"/>
      <c r="Q309" s="5"/>
      <c r="R309" s="62" t="s">
        <v>1761</v>
      </c>
      <c r="S309" s="1224" t="s">
        <v>478</v>
      </c>
      <c r="T309" s="1225"/>
      <c r="U309" s="180"/>
      <c r="V309" s="42">
        <f t="shared" si="37"/>
        <v>309</v>
      </c>
      <c r="W309" s="148" t="str">
        <f t="shared" ref="W309:W312" si="48">IF(R309="","未入力あり","✔")</f>
        <v>✔</v>
      </c>
      <c r="Y309" s="115"/>
      <c r="Z309" s="141"/>
      <c r="AA309" s="141"/>
    </row>
    <row r="310" spans="1:27" ht="20.100000000000001" customHeight="1" thickBot="1">
      <c r="A310" s="165"/>
      <c r="B310" s="166"/>
      <c r="C310" s="166" t="s">
        <v>490</v>
      </c>
      <c r="D310" s="166"/>
      <c r="E310" s="166"/>
      <c r="F310" s="167"/>
      <c r="G310" s="168"/>
      <c r="H310" s="181"/>
      <c r="I310" s="186"/>
      <c r="J310" s="5"/>
      <c r="K310" s="5"/>
      <c r="L310" s="5"/>
      <c r="M310" s="5"/>
      <c r="N310" s="5"/>
      <c r="O310" s="5"/>
      <c r="P310" s="5"/>
      <c r="Q310" s="5"/>
      <c r="R310" s="62" t="s">
        <v>1761</v>
      </c>
      <c r="S310" s="1224" t="s">
        <v>478</v>
      </c>
      <c r="T310" s="1225"/>
      <c r="U310" s="180"/>
      <c r="V310" s="42">
        <f t="shared" si="37"/>
        <v>310</v>
      </c>
      <c r="W310" s="148" t="str">
        <f t="shared" si="48"/>
        <v>✔</v>
      </c>
      <c r="Y310" s="115"/>
      <c r="Z310" s="141"/>
      <c r="AA310" s="141"/>
    </row>
    <row r="311" spans="1:27" ht="20.100000000000001" customHeight="1" thickBot="1">
      <c r="A311" s="165"/>
      <c r="B311" s="166"/>
      <c r="C311" s="166" t="s">
        <v>491</v>
      </c>
      <c r="D311" s="166"/>
      <c r="E311" s="166"/>
      <c r="F311" s="167"/>
      <c r="G311" s="168"/>
      <c r="H311" s="181"/>
      <c r="I311" s="186"/>
      <c r="J311" s="5"/>
      <c r="K311" s="5"/>
      <c r="L311" s="5"/>
      <c r="M311" s="5"/>
      <c r="N311" s="5"/>
      <c r="O311" s="5"/>
      <c r="P311" s="5"/>
      <c r="Q311" s="5"/>
      <c r="R311" s="62" t="s">
        <v>1761</v>
      </c>
      <c r="S311" s="1224" t="s">
        <v>478</v>
      </c>
      <c r="T311" s="1225"/>
      <c r="U311" s="180"/>
      <c r="V311" s="42">
        <f t="shared" si="37"/>
        <v>311</v>
      </c>
      <c r="W311" s="148" t="str">
        <f t="shared" si="48"/>
        <v>✔</v>
      </c>
      <c r="Y311" s="115"/>
      <c r="Z311" s="141"/>
      <c r="AA311" s="141"/>
    </row>
    <row r="312" spans="1:27" ht="20.100000000000001" customHeight="1" thickBot="1">
      <c r="A312" s="165"/>
      <c r="B312" s="166"/>
      <c r="C312" s="166"/>
      <c r="D312" s="166" t="s">
        <v>492</v>
      </c>
      <c r="E312" s="166"/>
      <c r="F312" s="167"/>
      <c r="G312" s="168"/>
      <c r="H312" s="181"/>
      <c r="I312" s="186"/>
      <c r="J312" s="5"/>
      <c r="K312" s="5"/>
      <c r="L312" s="5"/>
      <c r="M312" s="5"/>
      <c r="N312" s="5"/>
      <c r="O312" s="5"/>
      <c r="P312" s="5"/>
      <c r="Q312" s="5"/>
      <c r="R312" s="286">
        <v>0</v>
      </c>
      <c r="S312" s="166" t="s">
        <v>493</v>
      </c>
      <c r="T312" s="167"/>
      <c r="U312" s="180"/>
      <c r="V312" s="42">
        <f t="shared" si="37"/>
        <v>312</v>
      </c>
      <c r="W312" s="148" t="str">
        <f t="shared" si="48"/>
        <v>✔</v>
      </c>
      <c r="Y312" s="115"/>
      <c r="Z312" s="193">
        <v>0</v>
      </c>
      <c r="AA312" s="190">
        <v>120</v>
      </c>
    </row>
    <row r="313" spans="1:27" ht="20.100000000000001" customHeight="1">
      <c r="A313" s="165"/>
      <c r="B313" s="166"/>
      <c r="C313" s="166"/>
      <c r="D313" s="166"/>
      <c r="E313" s="166"/>
      <c r="F313" s="167"/>
      <c r="G313" s="168"/>
      <c r="H313" s="181"/>
      <c r="I313" s="186"/>
      <c r="J313" s="5"/>
      <c r="K313" s="5"/>
      <c r="L313" s="5"/>
      <c r="M313" s="5"/>
      <c r="N313" s="5"/>
      <c r="O313" s="5"/>
      <c r="P313" s="5"/>
      <c r="Q313" s="5"/>
      <c r="R313" s="217"/>
      <c r="S313" s="5"/>
      <c r="T313" s="167"/>
      <c r="U313" s="180"/>
      <c r="V313" s="42">
        <f t="shared" si="37"/>
        <v>313</v>
      </c>
      <c r="Y313" s="115"/>
      <c r="Z313" s="141"/>
      <c r="AA313" s="141"/>
    </row>
    <row r="314" spans="1:27" ht="20.100000000000001" customHeight="1" thickBot="1">
      <c r="A314" s="165" t="s">
        <v>494</v>
      </c>
      <c r="B314" s="166"/>
      <c r="C314" s="166"/>
      <c r="D314" s="166"/>
      <c r="E314" s="166"/>
      <c r="F314" s="167"/>
      <c r="G314" s="168"/>
      <c r="H314" s="181"/>
      <c r="I314" s="186"/>
      <c r="J314" s="5"/>
      <c r="K314" s="5"/>
      <c r="L314" s="5"/>
      <c r="M314" s="5"/>
      <c r="N314" s="5"/>
      <c r="O314" s="5"/>
      <c r="P314" s="5"/>
      <c r="Q314" s="5"/>
      <c r="R314" s="194"/>
      <c r="S314" s="5"/>
      <c r="T314" s="167"/>
      <c r="U314" s="180"/>
      <c r="V314" s="42">
        <f t="shared" si="37"/>
        <v>314</v>
      </c>
      <c r="Y314" s="115"/>
      <c r="Z314" s="141"/>
      <c r="AA314" s="141"/>
    </row>
    <row r="315" spans="1:27" ht="20.100000000000001" customHeight="1" thickBot="1">
      <c r="A315" s="165"/>
      <c r="B315" s="166" t="s">
        <v>495</v>
      </c>
      <c r="C315" s="166"/>
      <c r="D315" s="166"/>
      <c r="E315" s="166"/>
      <c r="F315" s="167"/>
      <c r="G315" s="168"/>
      <c r="H315" s="181"/>
      <c r="I315" s="186"/>
      <c r="J315" s="5"/>
      <c r="K315" s="5"/>
      <c r="L315" s="5"/>
      <c r="M315" s="5"/>
      <c r="N315" s="5"/>
      <c r="O315" s="5"/>
      <c r="P315" s="5"/>
      <c r="Q315" s="5"/>
      <c r="R315" s="62" t="s">
        <v>1760</v>
      </c>
      <c r="S315" s="1224" t="s">
        <v>478</v>
      </c>
      <c r="T315" s="1225"/>
      <c r="U315" s="180"/>
      <c r="V315" s="42">
        <f t="shared" si="37"/>
        <v>315</v>
      </c>
      <c r="W315" s="148" t="str">
        <f t="shared" ref="W315:W316" si="49">IF(R315="","未入力あり","✔")</f>
        <v>✔</v>
      </c>
      <c r="Y315" s="115"/>
      <c r="Z315" s="141"/>
      <c r="AA315" s="141"/>
    </row>
    <row r="316" spans="1:27" ht="20.100000000000001" customHeight="1" thickBot="1">
      <c r="A316" s="165"/>
      <c r="B316" s="166" t="s">
        <v>496</v>
      </c>
      <c r="C316" s="166"/>
      <c r="D316" s="166"/>
      <c r="E316" s="166"/>
      <c r="F316" s="167"/>
      <c r="G316" s="168"/>
      <c r="H316" s="181"/>
      <c r="I316" s="186"/>
      <c r="J316" s="5"/>
      <c r="K316" s="5"/>
      <c r="L316" s="5"/>
      <c r="M316" s="5"/>
      <c r="N316" s="5"/>
      <c r="O316" s="5"/>
      <c r="P316" s="5"/>
      <c r="Q316" s="5"/>
      <c r="R316" s="62" t="s">
        <v>1761</v>
      </c>
      <c r="S316" s="1224" t="s">
        <v>478</v>
      </c>
      <c r="T316" s="1225"/>
      <c r="U316" s="180"/>
      <c r="V316" s="42">
        <f t="shared" si="37"/>
        <v>316</v>
      </c>
      <c r="W316" s="148" t="str">
        <f t="shared" si="49"/>
        <v>✔</v>
      </c>
      <c r="Y316" s="115"/>
      <c r="Z316" s="141"/>
      <c r="AA316" s="141"/>
    </row>
    <row r="317" spans="1:27" ht="20.100000000000001" customHeight="1">
      <c r="A317" s="165" t="s">
        <v>497</v>
      </c>
      <c r="B317" s="166"/>
      <c r="C317" s="166"/>
      <c r="D317" s="166"/>
      <c r="E317" s="166"/>
      <c r="F317" s="167"/>
      <c r="G317" s="168"/>
      <c r="H317" s="181"/>
      <c r="I317" s="186"/>
      <c r="J317" s="5"/>
      <c r="K317" s="5"/>
      <c r="L317" s="5"/>
      <c r="M317" s="5"/>
      <c r="N317" s="5"/>
      <c r="O317" s="5"/>
      <c r="P317" s="5"/>
      <c r="Q317" s="5"/>
      <c r="R317" s="217"/>
      <c r="S317" s="5"/>
      <c r="T317" s="167"/>
      <c r="U317" s="180"/>
      <c r="V317" s="42">
        <f t="shared" si="37"/>
        <v>317</v>
      </c>
      <c r="Y317" s="115"/>
      <c r="Z317" s="141"/>
      <c r="AA317" s="141"/>
    </row>
    <row r="318" spans="1:27" ht="20.100000000000001" customHeight="1">
      <c r="A318" s="231"/>
      <c r="B318" s="233"/>
      <c r="C318" s="233"/>
      <c r="D318" s="233"/>
      <c r="E318" s="233"/>
      <c r="F318" s="232"/>
      <c r="G318" s="234"/>
      <c r="H318" s="226"/>
      <c r="I318" s="194"/>
      <c r="J318" s="235"/>
      <c r="K318" s="235"/>
      <c r="L318" s="235"/>
      <c r="M318" s="235"/>
      <c r="N318" s="235"/>
      <c r="O318" s="235"/>
      <c r="P318" s="235"/>
      <c r="Q318" s="235"/>
      <c r="R318" s="186"/>
      <c r="S318" s="235"/>
      <c r="T318" s="232"/>
      <c r="U318" s="280"/>
      <c r="V318" s="42">
        <f t="shared" si="37"/>
        <v>318</v>
      </c>
      <c r="Y318" s="115"/>
      <c r="Z318" s="141"/>
      <c r="AA318" s="141"/>
    </row>
    <row r="319" spans="1:27" ht="20.100000000000001" customHeight="1" thickBot="1">
      <c r="A319" s="231" t="s">
        <v>498</v>
      </c>
      <c r="B319" s="233"/>
      <c r="C319" s="233"/>
      <c r="D319" s="233"/>
      <c r="E319" s="233"/>
      <c r="F319" s="232"/>
      <c r="G319" s="234"/>
      <c r="H319" s="226"/>
      <c r="I319" s="194"/>
      <c r="J319" s="235"/>
      <c r="K319" s="235"/>
      <c r="L319" s="235"/>
      <c r="M319" s="235"/>
      <c r="N319" s="235"/>
      <c r="O319" s="235"/>
      <c r="P319" s="235"/>
      <c r="Q319" s="235"/>
      <c r="R319" s="186"/>
      <c r="S319" s="235"/>
      <c r="T319" s="232"/>
      <c r="U319" s="280"/>
      <c r="V319" s="42">
        <f t="shared" si="37"/>
        <v>319</v>
      </c>
      <c r="Y319" s="115"/>
      <c r="Z319" s="141"/>
      <c r="AA319" s="141"/>
    </row>
    <row r="320" spans="1:27" ht="20.100000000000001" customHeight="1" thickBot="1">
      <c r="A320" s="165"/>
      <c r="B320" s="166" t="s">
        <v>499</v>
      </c>
      <c r="C320" s="166"/>
      <c r="D320" s="166"/>
      <c r="E320" s="166"/>
      <c r="F320" s="167"/>
      <c r="G320" s="168"/>
      <c r="H320" s="181"/>
      <c r="I320" s="186"/>
      <c r="J320" s="5"/>
      <c r="K320" s="5"/>
      <c r="L320" s="5"/>
      <c r="M320" s="5"/>
      <c r="N320" s="5"/>
      <c r="O320" s="5"/>
      <c r="P320" s="5"/>
      <c r="Q320" s="5"/>
      <c r="R320" s="62" t="s">
        <v>1760</v>
      </c>
      <c r="S320" s="1224" t="s">
        <v>478</v>
      </c>
      <c r="T320" s="1225"/>
      <c r="U320" s="180"/>
      <c r="V320" s="42">
        <f t="shared" si="37"/>
        <v>320</v>
      </c>
      <c r="W320" s="148" t="str">
        <f t="shared" ref="W320" si="50">IF(R320="","未入力あり","✔")</f>
        <v>✔</v>
      </c>
      <c r="Y320" s="111"/>
      <c r="Z320" s="141"/>
      <c r="AA320" s="141"/>
    </row>
    <row r="321" spans="26:27" ht="20.100000000000001" customHeight="1">
      <c r="Z321" s="141"/>
      <c r="AA321" s="141"/>
    </row>
    <row r="322" spans="26:27" ht="20.100000000000001" customHeight="1">
      <c r="Z322" s="141"/>
      <c r="AA322" s="141"/>
    </row>
    <row r="323" spans="26:27" ht="20.100000000000001" customHeight="1">
      <c r="Z323" s="141"/>
      <c r="AA323" s="141"/>
    </row>
    <row r="324" spans="26:27" ht="20.100000000000001" customHeight="1">
      <c r="Z324" s="141"/>
      <c r="AA324" s="141"/>
    </row>
    <row r="325" spans="26:27" ht="20.100000000000001" customHeight="1">
      <c r="Z325" s="141"/>
      <c r="AA325" s="141"/>
    </row>
    <row r="326" spans="26:27" ht="20.100000000000001" customHeight="1">
      <c r="Z326" s="141"/>
      <c r="AA326" s="141"/>
    </row>
    <row r="327" spans="26:27" ht="20.100000000000001" customHeight="1">
      <c r="Z327" s="141"/>
      <c r="AA327" s="141"/>
    </row>
    <row r="328" spans="26:27" ht="20.100000000000001" customHeight="1">
      <c r="Z328" s="141"/>
      <c r="AA328" s="141"/>
    </row>
    <row r="329" spans="26:27" ht="20.100000000000001" customHeight="1">
      <c r="Z329" s="141"/>
      <c r="AA329" s="141"/>
    </row>
    <row r="330" spans="26:27" ht="20.100000000000001" customHeight="1">
      <c r="Z330" s="141"/>
      <c r="AA330" s="141"/>
    </row>
    <row r="331" spans="26:27" ht="20.100000000000001" customHeight="1">
      <c r="Z331" s="141"/>
      <c r="AA331" s="141"/>
    </row>
    <row r="332" spans="26:27" ht="20.100000000000001" customHeight="1">
      <c r="Z332" s="141"/>
      <c r="AA332" s="141"/>
    </row>
    <row r="333" spans="26:27" ht="20.100000000000001" customHeight="1">
      <c r="Z333" s="141"/>
      <c r="AA333" s="141"/>
    </row>
    <row r="334" spans="26:27" ht="20.100000000000001" customHeight="1">
      <c r="Z334" s="141"/>
      <c r="AA334" s="141"/>
    </row>
    <row r="335" spans="26:27" ht="20.100000000000001" customHeight="1">
      <c r="Z335" s="141"/>
      <c r="AA335" s="141"/>
    </row>
    <row r="336" spans="26:27" ht="20.100000000000001" customHeight="1">
      <c r="Z336" s="141"/>
      <c r="AA336" s="141"/>
    </row>
    <row r="337" spans="26:27" ht="20.100000000000001" customHeight="1">
      <c r="Z337" s="141"/>
      <c r="AA337" s="141"/>
    </row>
  </sheetData>
  <sheetProtection selectLockedCells="1"/>
  <dataConsolidate/>
  <mergeCells count="43">
    <mergeCell ref="D35:T35"/>
    <mergeCell ref="C184:H184"/>
    <mergeCell ref="D213:R213"/>
    <mergeCell ref="D234:J234"/>
    <mergeCell ref="E235:J235"/>
    <mergeCell ref="C191:H191"/>
    <mergeCell ref="S309:T309"/>
    <mergeCell ref="S310:T310"/>
    <mergeCell ref="S306:T306"/>
    <mergeCell ref="S299:T299"/>
    <mergeCell ref="S303:T303"/>
    <mergeCell ref="S311:T311"/>
    <mergeCell ref="E257:J257"/>
    <mergeCell ref="Z206:Z207"/>
    <mergeCell ref="V1:W5"/>
    <mergeCell ref="Z15:Z25"/>
    <mergeCell ref="I18:T18"/>
    <mergeCell ref="H20:T20"/>
    <mergeCell ref="H21:T21"/>
    <mergeCell ref="A2:U2"/>
    <mergeCell ref="H11:T11"/>
    <mergeCell ref="H23:T23"/>
    <mergeCell ref="H19:T19"/>
    <mergeCell ref="A3:U3"/>
    <mergeCell ref="H13:T13"/>
    <mergeCell ref="I17:T17"/>
    <mergeCell ref="H24:T24"/>
    <mergeCell ref="E247:J247"/>
    <mergeCell ref="P5:R5"/>
    <mergeCell ref="H22:T22"/>
    <mergeCell ref="S316:T316"/>
    <mergeCell ref="S320:T320"/>
    <mergeCell ref="E260:J260"/>
    <mergeCell ref="S305:T305"/>
    <mergeCell ref="S296:T296"/>
    <mergeCell ref="S297:T297"/>
    <mergeCell ref="S298:T298"/>
    <mergeCell ref="S300:T300"/>
    <mergeCell ref="S301:T301"/>
    <mergeCell ref="S302:T302"/>
    <mergeCell ref="S315:T315"/>
    <mergeCell ref="E226:J226"/>
    <mergeCell ref="E262:J262"/>
  </mergeCells>
  <phoneticPr fontId="11" type="Hiragana"/>
  <conditionalFormatting sqref="V1">
    <cfRule type="cellIs" dxfId="27" priority="213" stopIfTrue="1" operator="equal">
      <formula>"↓　このシートには未入力があります。「未入力あり」の行を確認してください。"</formula>
    </cfRule>
    <cfRule type="cellIs" dxfId="26" priority="214" stopIfTrue="1" operator="equal">
      <formula>"未入力あり"</formula>
    </cfRule>
  </conditionalFormatting>
  <conditionalFormatting sqref="W6:W209">
    <cfRule type="cellIs" dxfId="25" priority="12" stopIfTrue="1" operator="equal">
      <formula>"未入力あり"</formula>
    </cfRule>
  </conditionalFormatting>
  <conditionalFormatting sqref="W211:W222">
    <cfRule type="cellIs" dxfId="24" priority="11" stopIfTrue="1" operator="equal">
      <formula>"未入力あり"</formula>
    </cfRule>
  </conditionalFormatting>
  <conditionalFormatting sqref="W226:W229">
    <cfRule type="cellIs" dxfId="23" priority="6" stopIfTrue="1" operator="equal">
      <formula>"未入力あり"</formula>
    </cfRule>
  </conditionalFormatting>
  <conditionalFormatting sqref="W231:W233">
    <cfRule type="cellIs" dxfId="22" priority="5" stopIfTrue="1" operator="equal">
      <formula>"未入力あり"</formula>
    </cfRule>
  </conditionalFormatting>
  <conditionalFormatting sqref="W235:W239">
    <cfRule type="cellIs" dxfId="21" priority="4" stopIfTrue="1" operator="equal">
      <formula>"未入力あり"</formula>
    </cfRule>
  </conditionalFormatting>
  <conditionalFormatting sqref="W241:W245">
    <cfRule type="cellIs" dxfId="20" priority="40" stopIfTrue="1" operator="equal">
      <formula>"未入力あり"</formula>
    </cfRule>
  </conditionalFormatting>
  <conditionalFormatting sqref="W247:W249">
    <cfRule type="cellIs" dxfId="19" priority="3" stopIfTrue="1" operator="equal">
      <formula>"未入力あり"</formula>
    </cfRule>
  </conditionalFormatting>
  <conditionalFormatting sqref="W251:W255">
    <cfRule type="cellIs" dxfId="18" priority="2" stopIfTrue="1" operator="equal">
      <formula>"未入力あり"</formula>
    </cfRule>
  </conditionalFormatting>
  <conditionalFormatting sqref="W257:W258">
    <cfRule type="cellIs" dxfId="17" priority="34" stopIfTrue="1" operator="equal">
      <formula>"未入力あり"</formula>
    </cfRule>
  </conditionalFormatting>
  <conditionalFormatting sqref="W260">
    <cfRule type="cellIs" dxfId="16" priority="13" stopIfTrue="1" operator="equal">
      <formula>"未入力あり"</formula>
    </cfRule>
  </conditionalFormatting>
  <conditionalFormatting sqref="W262:W264">
    <cfRule type="cellIs" dxfId="15" priority="1" stopIfTrue="1" operator="equal">
      <formula>"未入力あり"</formula>
    </cfRule>
  </conditionalFormatting>
  <conditionalFormatting sqref="W268:W274">
    <cfRule type="cellIs" dxfId="14" priority="39" stopIfTrue="1" operator="equal">
      <formula>"未入力あり"</formula>
    </cfRule>
  </conditionalFormatting>
  <conditionalFormatting sqref="W277:W284">
    <cfRule type="cellIs" dxfId="13" priority="31" stopIfTrue="1" operator="equal">
      <formula>"未入力あり"</formula>
    </cfRule>
  </conditionalFormatting>
  <conditionalFormatting sqref="W286:W288">
    <cfRule type="cellIs" dxfId="12" priority="37" stopIfTrue="1" operator="equal">
      <formula>"未入力あり"</formula>
    </cfRule>
  </conditionalFormatting>
  <conditionalFormatting sqref="W290:W1048576">
    <cfRule type="cellIs" dxfId="11" priority="7" stopIfTrue="1" operator="equal">
      <formula>"未入力あり"</formula>
    </cfRule>
  </conditionalFormatting>
  <dataValidations xWindow="1108" yWindow="615" count="20">
    <dataValidation operator="greaterThanOrEqual" allowBlank="1" showInputMessage="1" showErrorMessage="1" error="整数を入力" sqref="R215" xr:uid="{00000000-0002-0000-0400-000000000000}"/>
    <dataValidation type="list" allowBlank="1" showInputMessage="1" showErrorMessage="1" error="選択肢から選んでください" sqref="R305:R306 R315:R316 R296:R303 R320 R309:R311" xr:uid="{00000000-0002-0000-0400-000001000000}">
      <formula1>"はい,いいえ"</formula1>
    </dataValidation>
    <dataValidation type="list" allowBlank="1" showInputMessage="1" showErrorMessage="1" error="選択肢から選んでください" sqref="H202:H204" xr:uid="{00000000-0002-0000-0400-000002000000}">
      <formula1>"あり,なし"</formula1>
    </dataValidation>
    <dataValidation type="list" allowBlank="1" showInputMessage="1" showErrorMessage="1" error="選択肢から選んでください" sqref="R200" xr:uid="{00000000-0002-0000-0400-000003000000}">
      <formula1>"可,否"</formula1>
    </dataValidation>
    <dataValidation type="custom" imeMode="disabled" allowBlank="1" showInputMessage="1" showErrorMessage="1" error="半角で入力してください" prompt="〒は入れず_x000a_XXX-XXXXで半角入力" sqref="H16" xr:uid="{00000000-0002-0000-0400-000004000000}">
      <formula1>LEN(H16)=LENB(H16)</formula1>
    </dataValidation>
    <dataValidation allowBlank="1" showInputMessage="1" showErrorMessage="1" prompt="表紙シートの病院名を反映" sqref="H11:T12" xr:uid="{00000000-0002-0000-0400-000005000000}"/>
    <dataValidation type="custom" imeMode="hiragana" allowBlank="1" showInputMessage="1" showErrorMessage="1" error="ひらながで入力してください" prompt="ひらがなで入力" sqref="H13:T13" xr:uid="{00000000-0002-0000-0400-000006000000}">
      <formula1>H13=PHONETIC(H13)</formula1>
    </dataValidation>
    <dataValidation type="custom" imeMode="disabled" allowBlank="1" showInputMessage="1" showErrorMessage="1" error="半角で入力してください" prompt="アドレスは、手入力せずにホームページからコピーしてください" sqref="H22:T22" xr:uid="{00000000-0002-0000-0400-000007000000}">
      <formula1>LEN(H22)=LENB(H22)</formula1>
    </dataValidation>
    <dataValidation type="custom" imeMode="hiragana" allowBlank="1" showInputMessage="1" showErrorMessage="1" error="ひらがなで入力してください" prompt="市区町村以下のよみがなをひらがなで入力" sqref="I18" xr:uid="{00000000-0002-0000-0400-000008000000}">
      <formula1>I18=PHONETIC(I18)</formula1>
    </dataValidation>
    <dataValidation type="custom" imeMode="disabled" allowBlank="1" showInputMessage="1" showErrorMessage="1" error="半角で入力してください" prompt="電話番号はハイフン「-」を含め、半角で入力_x000a_XXX-XXXX-XXXX" sqref="H19:T20" xr:uid="{00000000-0002-0000-0400-000009000000}">
      <formula1>LEN(H19)=LENB(H19)</formula1>
    </dataValidation>
    <dataValidation type="custom" imeMode="disabled" allowBlank="1" showInputMessage="1" showErrorMessage="1" error="半角で入力してください" prompt="半角で入力" sqref="H21:T21" xr:uid="{00000000-0002-0000-0400-00000A000000}">
      <formula1>LEN(H21)=LENB(H21)</formula1>
    </dataValidation>
    <dataValidation type="list" allowBlank="1" showInputMessage="1" showErrorMessage="1" error="選択肢から選んでください" prompt="都道府県を選択" sqref="H17" xr:uid="{00000000-0002-0000-0400-00000B000000}">
      <formula1>"北海道,青森県,岩手県,宮城県,秋田県,山形県,福島県,茨城県,栃木県,群馬県,埼玉県,千葉県,東京都,神奈川県,山梨県,新潟県,長野県,富山県,石川県,福井県,岐阜県,静岡県,愛知県,三重県,滋賀県,京都府,大阪府,兵庫県,奈良県,和歌山県,鳥取県,島根県,岡山県,広島県,山口県,徳島県,香川県,愛媛県,高知県,福岡県,佐賀県,長崎県,熊本県,大分県,宮崎県,鹿児島県,沖縄県"</formula1>
    </dataValidation>
    <dataValidation allowBlank="1" showInputMessage="1" showErrorMessage="1" prompt="市区町村から記入してください_x000a_丁目、番地は半角数字とハイフンで入力_x000a_例）○○○市○○○1-1-1" sqref="I17:T17" xr:uid="{00000000-0002-0000-0400-00000C000000}"/>
    <dataValidation type="whole" errorStyle="warning" allowBlank="1" showInputMessage="1" showErrorMessage="1" errorTitle="入力値を要確認！" error="想定を超えた数値が入力されています。ご確認ください。" sqref="R231:R233 R235:R239 R241:R245 R247:R249 R251:R255 R257:R258 R260 R262:R264 R268:R274 R277:R284 R286:R288 R290:R294 R218:R220 R211:R212 R312 R208:R209 R226:R229 R28:R34" xr:uid="{00000000-0002-0000-0400-00000D000000}">
      <formula1>0</formula1>
      <formula2>AA28</formula2>
    </dataValidation>
    <dataValidation type="whole" errorStyle="warning" allowBlank="1" showInputMessage="1" showErrorMessage="1" errorTitle="入力値を要確認！" error="想定を超えた数値が入力されています。ご確認ください。" sqref="R196:R198 R175:R176 R40:R64 R151:R152 R68:R148 R165:R167 R171:R173 R184:R193" xr:uid="{00000000-0002-0000-0400-00000E000000}">
      <formula1>0</formula1>
      <formula2>AC40</formula2>
    </dataValidation>
    <dataValidation type="whole" errorStyle="warning" allowBlank="1" showInputMessage="1" showErrorMessage="1" errorTitle="入力値を要確認！" error="想定を超えた数値が入力されています。ご確認ください。" sqref="I40:I64 I180:I193 I151:I152 I68:I148 R174 I155:I176 R155:R164 R168:R170 I196:I198 R180:R183" xr:uid="{00000000-0002-0000-0400-00000F000000}">
      <formula1>0</formula1>
      <formula2>AA40</formula2>
    </dataValidation>
    <dataValidation type="whole" errorStyle="warning" allowBlank="1" showInputMessage="1" showErrorMessage="1" errorTitle="入力値を要確認！" error="想定を超えた数値が入力されています。ご確認ください。" sqref="N202:N204" xr:uid="{00000000-0002-0000-0400-000010000000}">
      <formula1>0</formula1>
      <formula2>AA202</formula2>
    </dataValidation>
    <dataValidation type="list" allowBlank="1" showInputMessage="1" showErrorMessage="1" error="選択肢から選んでください" sqref="G5" xr:uid="{1F522CE3-73EF-47B0-9A37-93308759FC1A}">
      <formula1>"大阪府がん診療拠点病院,大阪府がん診療推進病院"</formula1>
    </dataValidation>
    <dataValidation type="list" allowBlank="1" showInputMessage="1" showErrorMessage="1" error="選択肢から選んでください" sqref="G6" xr:uid="{309F370B-E1D8-4C29-B869-2D5492241974}">
      <formula1>"大阪府がん診療拠点病院,大阪府がん診療推進病院,指定なし"</formula1>
    </dataValidation>
    <dataValidation type="list" allowBlank="1" showInputMessage="1" showErrorMessage="1" sqref="H23:T24" xr:uid="{2547DB75-8163-49C6-AB68-B9B075B24176}">
      <formula1>"豊能,三島,北河内,中河内,南河内,堺市,泉州,大阪市"</formula1>
    </dataValidation>
  </dataValidations>
  <hyperlinks>
    <hyperlink ref="H21" r:id="rId1" xr:uid="{8C002969-327C-453A-8D96-C39CE6E8EF6D}"/>
  </hyperlinks>
  <printOptions horizontalCentered="1"/>
  <pageMargins left="0.39370078740157483" right="0.39370078740157483" top="0.59055118110236227" bottom="0.59055118110236227" header="0.35433070866141736" footer="0.27559055118110237"/>
  <pageSetup paperSize="9" scale="39" fitToHeight="0" orientation="portrait" cellComments="asDisplayed" r:id="rId2"/>
  <headerFooter>
    <oddFooter>&amp;C&amp;P/&amp;N&amp;R&amp;A</oddFooter>
  </headerFooter>
  <rowBreaks count="2" manualBreakCount="2">
    <brk id="86" max="22" man="1"/>
    <brk id="153" max="16383" man="1"/>
  </rowBreaks>
  <colBreaks count="1" manualBreakCount="1">
    <brk id="21" max="1048575" man="1"/>
  </col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6">
    <tabColor theme="0"/>
  </sheetPr>
  <dimension ref="A1:U358"/>
  <sheetViews>
    <sheetView view="pageBreakPreview" zoomScale="55" zoomScaleNormal="55" zoomScaleSheetLayoutView="55" workbookViewId="0"/>
  </sheetViews>
  <sheetFormatPr defaultColWidth="9" defaultRowHeight="13.5"/>
  <cols>
    <col min="1" max="1" width="4.375" style="292" customWidth="1"/>
    <col min="2" max="5" width="4.125" style="292" customWidth="1"/>
    <col min="6" max="6" width="6.25" style="292" customWidth="1"/>
    <col min="7" max="7" width="4.125" style="292" customWidth="1"/>
    <col min="8" max="8" width="118.625" style="61" customWidth="1"/>
    <col min="9" max="9" width="9.875" style="288" customWidth="1"/>
    <col min="10" max="10" width="13.125" style="61" customWidth="1"/>
    <col min="11" max="11" width="55.375" style="61" customWidth="1"/>
    <col min="12" max="12" width="2.375" style="289" customWidth="1"/>
    <col min="13" max="13" width="9" style="290"/>
    <col min="14" max="14" width="1" style="290" customWidth="1"/>
    <col min="15" max="15" width="73.125" style="291" customWidth="1"/>
    <col min="16" max="20" width="9" style="49" customWidth="1"/>
    <col min="21" max="21" width="11.5" style="49" customWidth="1"/>
    <col min="22" max="22" width="9" style="49" customWidth="1"/>
    <col min="23" max="16384" width="9" style="49"/>
  </cols>
  <sheetData>
    <row r="1" spans="1:19" ht="14.25" thickBot="1">
      <c r="A1" s="287">
        <v>1</v>
      </c>
      <c r="B1" s="49"/>
      <c r="C1" s="49"/>
      <c r="D1" s="49"/>
      <c r="E1" s="49"/>
      <c r="F1" s="49"/>
      <c r="G1" s="49"/>
      <c r="H1" s="49"/>
      <c r="I1" s="49"/>
      <c r="K1" s="288"/>
      <c r="Q1" s="292" t="s">
        <v>500</v>
      </c>
      <c r="R1" s="292" t="s">
        <v>501</v>
      </c>
      <c r="S1" s="292" t="s">
        <v>502</v>
      </c>
    </row>
    <row r="2" spans="1:19" ht="21.75" customHeight="1" thickBot="1">
      <c r="A2" s="287">
        <v>2</v>
      </c>
      <c r="B2" s="1260" t="s">
        <v>503</v>
      </c>
      <c r="C2" s="1260"/>
      <c r="D2" s="1260"/>
      <c r="E2" s="1260"/>
      <c r="F2" s="1260"/>
      <c r="G2" s="1260"/>
      <c r="H2" s="1263" t="str">
        <f>+IF(ISBLANK(表紙!E2),"未入力",表紙!E2)</f>
        <v>医療法人徳洲会　岸和田徳洲会病院</v>
      </c>
      <c r="J2" s="293"/>
      <c r="K2" s="294" t="str">
        <f>+IF(SUM(Q2)&gt;0,"未入力があります。","")</f>
        <v/>
      </c>
      <c r="Q2" s="49">
        <f>+COUNTIF($M10:$M358,$Q$1)</f>
        <v>0</v>
      </c>
      <c r="R2" s="49">
        <f>+COUNTIF($M10:$M358,$R$1)</f>
        <v>153</v>
      </c>
      <c r="S2" s="49">
        <f>+COUNTIF($M10:$M358,$S$1)</f>
        <v>0</v>
      </c>
    </row>
    <row r="3" spans="1:19" ht="14.25" thickBot="1">
      <c r="A3" s="287">
        <v>3</v>
      </c>
      <c r="B3" s="1261"/>
      <c r="C3" s="1261"/>
      <c r="D3" s="1261"/>
      <c r="E3" s="1261"/>
      <c r="F3" s="1261"/>
      <c r="G3" s="1261"/>
      <c r="H3" s="1264"/>
      <c r="J3" s="288"/>
      <c r="K3" s="288"/>
    </row>
    <row r="4" spans="1:19" ht="14.25" thickBot="1">
      <c r="A4" s="287">
        <v>4</v>
      </c>
      <c r="B4" s="1262"/>
      <c r="C4" s="1262"/>
      <c r="D4" s="1262"/>
      <c r="E4" s="1262"/>
      <c r="F4" s="1262"/>
      <c r="G4" s="1262"/>
      <c r="H4" s="1265"/>
      <c r="J4" s="288"/>
      <c r="K4" s="288"/>
    </row>
    <row r="5" spans="1:19" ht="14.25" thickBot="1">
      <c r="A5" s="287">
        <v>5</v>
      </c>
      <c r="B5" s="291"/>
      <c r="J5" s="288"/>
      <c r="K5" s="288"/>
    </row>
    <row r="6" spans="1:19" ht="14.25" thickBot="1">
      <c r="A6" s="287">
        <v>6</v>
      </c>
      <c r="B6" s="291"/>
      <c r="J6" s="288"/>
      <c r="K6" s="288"/>
    </row>
    <row r="7" spans="1:19" ht="14.25" thickBot="1">
      <c r="A7" s="287">
        <v>7</v>
      </c>
      <c r="B7" s="291"/>
      <c r="J7" s="288"/>
      <c r="K7" s="288"/>
    </row>
    <row r="8" spans="1:19" ht="39" customHeight="1" thickBot="1">
      <c r="A8" s="287">
        <v>8</v>
      </c>
      <c r="B8" s="49"/>
      <c r="J8" s="288"/>
    </row>
    <row r="9" spans="1:19" ht="39" customHeight="1" thickBot="1">
      <c r="A9" s="287">
        <v>9</v>
      </c>
      <c r="B9" s="295" t="s">
        <v>1556</v>
      </c>
      <c r="C9" s="296"/>
      <c r="D9" s="296"/>
      <c r="E9" s="296"/>
      <c r="F9" s="296"/>
      <c r="G9" s="296"/>
      <c r="H9" s="297" t="s">
        <v>504</v>
      </c>
      <c r="I9" s="298" t="s">
        <v>505</v>
      </c>
      <c r="J9" s="299" t="s">
        <v>1713</v>
      </c>
      <c r="K9" s="300" t="s">
        <v>506</v>
      </c>
      <c r="O9" s="301" t="s">
        <v>507</v>
      </c>
    </row>
    <row r="10" spans="1:19" ht="14.25" thickBot="1">
      <c r="A10" s="287">
        <v>10</v>
      </c>
      <c r="C10" s="946">
        <v>1</v>
      </c>
      <c r="D10" s="302" t="s">
        <v>508</v>
      </c>
      <c r="E10" s="303"/>
      <c r="F10" s="303"/>
      <c r="G10" s="303"/>
      <c r="H10" s="304"/>
      <c r="I10" s="305"/>
      <c r="J10" s="304"/>
      <c r="K10" s="306"/>
      <c r="O10" s="116"/>
    </row>
    <row r="11" spans="1:19" ht="14.25" thickBot="1">
      <c r="A11" s="287">
        <v>11</v>
      </c>
      <c r="C11" s="310"/>
      <c r="D11" s="311" t="s">
        <v>509</v>
      </c>
      <c r="E11" s="312" t="s">
        <v>510</v>
      </c>
      <c r="F11" s="313"/>
      <c r="G11" s="313"/>
      <c r="H11" s="314"/>
      <c r="I11" s="315"/>
      <c r="J11" s="314"/>
      <c r="K11" s="316"/>
      <c r="O11" s="116"/>
    </row>
    <row r="12" spans="1:19" ht="14.25" thickBot="1">
      <c r="A12" s="287">
        <v>12</v>
      </c>
      <c r="C12" s="310"/>
      <c r="D12" s="310"/>
      <c r="E12" s="887" t="s">
        <v>414</v>
      </c>
      <c r="F12" s="888" t="s">
        <v>511</v>
      </c>
      <c r="G12" s="889"/>
      <c r="H12" s="890"/>
      <c r="I12" s="319"/>
      <c r="J12" s="318"/>
      <c r="K12" s="320"/>
      <c r="O12" s="116"/>
    </row>
    <row r="13" spans="1:19" ht="68.25" thickBot="1">
      <c r="A13" s="287">
        <v>13</v>
      </c>
      <c r="C13" s="310"/>
      <c r="D13" s="310"/>
      <c r="E13" s="891"/>
      <c r="F13" s="892" t="s">
        <v>1235</v>
      </c>
      <c r="G13" s="893"/>
      <c r="H13" s="894" t="s">
        <v>1535</v>
      </c>
      <c r="I13" s="322" t="s">
        <v>1226</v>
      </c>
      <c r="J13" s="64" t="s">
        <v>1760</v>
      </c>
      <c r="K13" s="307" t="s">
        <v>512</v>
      </c>
      <c r="M13" s="308" t="str">
        <f t="shared" ref="M13:M19" si="0">+IF(I13="A",IF(ISBLANK(J13),"未入力あり",IF(J13="はい","○","×")),"")</f>
        <v>○</v>
      </c>
      <c r="O13" s="116"/>
    </row>
    <row r="14" spans="1:19" ht="30.75" customHeight="1" thickBot="1">
      <c r="A14" s="287">
        <v>14</v>
      </c>
      <c r="C14" s="310"/>
      <c r="D14" s="310"/>
      <c r="E14" s="891"/>
      <c r="F14" s="895"/>
      <c r="G14" s="896"/>
      <c r="H14" s="897" t="s">
        <v>1229</v>
      </c>
      <c r="I14" s="324" t="s">
        <v>1226</v>
      </c>
      <c r="J14" s="64" t="s">
        <v>1760</v>
      </c>
      <c r="K14" s="309" t="s">
        <v>513</v>
      </c>
      <c r="M14" s="308" t="str">
        <f t="shared" si="0"/>
        <v>○</v>
      </c>
      <c r="O14" s="116"/>
    </row>
    <row r="15" spans="1:19" ht="14.25" thickBot="1">
      <c r="A15" s="287">
        <v>15</v>
      </c>
      <c r="C15" s="310"/>
      <c r="D15" s="310"/>
      <c r="E15" s="891"/>
      <c r="F15" s="892" t="s">
        <v>1236</v>
      </c>
      <c r="G15" s="893"/>
      <c r="H15" s="898" t="s">
        <v>514</v>
      </c>
      <c r="I15" s="325" t="s">
        <v>1226</v>
      </c>
      <c r="J15" s="64" t="s">
        <v>1760</v>
      </c>
      <c r="K15" s="971"/>
      <c r="M15" s="308" t="str">
        <f t="shared" si="0"/>
        <v>○</v>
      </c>
      <c r="O15" s="116"/>
    </row>
    <row r="16" spans="1:19" ht="14.25" thickBot="1">
      <c r="A16" s="287">
        <v>16</v>
      </c>
      <c r="C16" s="310"/>
      <c r="D16" s="310"/>
      <c r="E16" s="891"/>
      <c r="F16" s="891"/>
      <c r="G16" s="899" t="s">
        <v>515</v>
      </c>
      <c r="H16" s="900" t="s">
        <v>516</v>
      </c>
      <c r="I16" s="327" t="s">
        <v>1226</v>
      </c>
      <c r="J16" s="64" t="s">
        <v>1760</v>
      </c>
      <c r="K16" s="968"/>
      <c r="M16" s="308" t="str">
        <f t="shared" si="0"/>
        <v>○</v>
      </c>
      <c r="O16" s="116"/>
    </row>
    <row r="17" spans="1:21" ht="14.25" thickBot="1">
      <c r="A17" s="287">
        <v>17</v>
      </c>
      <c r="C17" s="310"/>
      <c r="D17" s="310"/>
      <c r="E17" s="891"/>
      <c r="F17" s="891"/>
      <c r="G17" s="899" t="s">
        <v>517</v>
      </c>
      <c r="H17" s="900" t="s">
        <v>518</v>
      </c>
      <c r="I17" s="947" t="s">
        <v>1226</v>
      </c>
      <c r="J17" s="64" t="s">
        <v>1760</v>
      </c>
      <c r="K17" s="968"/>
      <c r="M17" s="308" t="str">
        <f t="shared" si="0"/>
        <v>○</v>
      </c>
      <c r="O17" s="116"/>
    </row>
    <row r="18" spans="1:21" ht="14.25" thickBot="1">
      <c r="A18" s="287">
        <v>18</v>
      </c>
      <c r="C18" s="310"/>
      <c r="D18" s="310"/>
      <c r="E18" s="891"/>
      <c r="F18" s="895"/>
      <c r="G18" s="901" t="s">
        <v>519</v>
      </c>
      <c r="H18" s="902" t="s">
        <v>520</v>
      </c>
      <c r="I18" s="948" t="s">
        <v>1226</v>
      </c>
      <c r="J18" s="64" t="s">
        <v>1760</v>
      </c>
      <c r="K18" s="976"/>
      <c r="M18" s="308" t="str">
        <f t="shared" si="0"/>
        <v>○</v>
      </c>
      <c r="O18" s="116"/>
    </row>
    <row r="19" spans="1:21" ht="14.25" thickBot="1">
      <c r="A19" s="287">
        <v>19</v>
      </c>
      <c r="C19" s="310"/>
      <c r="D19" s="310"/>
      <c r="E19" s="891"/>
      <c r="F19" s="892" t="s">
        <v>1237</v>
      </c>
      <c r="G19" s="893"/>
      <c r="H19" s="898" t="s">
        <v>521</v>
      </c>
      <c r="I19" s="949" t="s">
        <v>1226</v>
      </c>
      <c r="J19" s="64" t="s">
        <v>1760</v>
      </c>
      <c r="K19" s="971"/>
      <c r="M19" s="308" t="str">
        <f t="shared" si="0"/>
        <v>○</v>
      </c>
      <c r="O19" s="116"/>
    </row>
    <row r="20" spans="1:21" ht="27.75" customHeight="1" thickBot="1">
      <c r="A20" s="287">
        <v>20</v>
      </c>
      <c r="C20" s="310"/>
      <c r="D20" s="310"/>
      <c r="E20" s="891"/>
      <c r="F20" s="891"/>
      <c r="G20" s="899" t="s">
        <v>515</v>
      </c>
      <c r="H20" s="900" t="s">
        <v>522</v>
      </c>
      <c r="I20" s="947" t="s">
        <v>1469</v>
      </c>
      <c r="J20" s="64" t="s">
        <v>1760</v>
      </c>
      <c r="K20" s="968" t="s">
        <v>523</v>
      </c>
      <c r="M20" s="308" t="str">
        <f t="shared" ref="M20:M23" si="1">IF(ISBLANK(J20),"未入力あり","〇")</f>
        <v>〇</v>
      </c>
      <c r="O20" s="116"/>
    </row>
    <row r="21" spans="1:21" ht="27.75" thickBot="1">
      <c r="A21" s="287">
        <v>21</v>
      </c>
      <c r="C21" s="310"/>
      <c r="D21" s="310"/>
      <c r="E21" s="891"/>
      <c r="F21" s="891"/>
      <c r="G21" s="899" t="s">
        <v>517</v>
      </c>
      <c r="H21" s="900" t="s">
        <v>524</v>
      </c>
      <c r="I21" s="947" t="s">
        <v>1469</v>
      </c>
      <c r="J21" s="64" t="s">
        <v>1760</v>
      </c>
      <c r="K21" s="968" t="s">
        <v>523</v>
      </c>
      <c r="M21" s="308" t="str">
        <f t="shared" si="1"/>
        <v>〇</v>
      </c>
      <c r="O21" s="116"/>
    </row>
    <row r="22" spans="1:21" ht="41.25" thickBot="1">
      <c r="A22" s="287">
        <v>22</v>
      </c>
      <c r="C22" s="310"/>
      <c r="D22" s="310"/>
      <c r="E22" s="891"/>
      <c r="F22" s="891"/>
      <c r="G22" s="899" t="s">
        <v>519</v>
      </c>
      <c r="H22" s="900" t="s">
        <v>525</v>
      </c>
      <c r="I22" s="947" t="s">
        <v>1469</v>
      </c>
      <c r="J22" s="286">
        <v>4</v>
      </c>
      <c r="K22" s="968" t="s">
        <v>526</v>
      </c>
      <c r="M22" s="308" t="str">
        <f t="shared" si="1"/>
        <v>〇</v>
      </c>
      <c r="O22" s="116"/>
      <c r="T22" s="331"/>
      <c r="U22" s="332"/>
    </row>
    <row r="23" spans="1:21" ht="27.75" thickBot="1">
      <c r="A23" s="287">
        <v>23</v>
      </c>
      <c r="C23" s="310"/>
      <c r="D23" s="310"/>
      <c r="E23" s="891"/>
      <c r="F23" s="891"/>
      <c r="G23" s="903" t="s">
        <v>527</v>
      </c>
      <c r="H23" s="902" t="s">
        <v>528</v>
      </c>
      <c r="I23" s="948" t="s">
        <v>1469</v>
      </c>
      <c r="J23" s="286">
        <v>4</v>
      </c>
      <c r="K23" s="976" t="s">
        <v>529</v>
      </c>
      <c r="M23" s="308" t="str">
        <f t="shared" si="1"/>
        <v>〇</v>
      </c>
      <c r="O23" s="116"/>
      <c r="T23" s="331"/>
      <c r="U23" s="332"/>
    </row>
    <row r="24" spans="1:21" ht="14.25" thickBot="1">
      <c r="A24" s="287">
        <v>24</v>
      </c>
      <c r="C24" s="310"/>
      <c r="D24" s="310"/>
      <c r="E24" s="891"/>
      <c r="F24" s="895"/>
      <c r="G24" s="904"/>
      <c r="H24" s="897" t="s">
        <v>530</v>
      </c>
      <c r="I24" s="950" t="s">
        <v>1226</v>
      </c>
      <c r="J24" s="64" t="s">
        <v>1760</v>
      </c>
      <c r="K24" s="981"/>
      <c r="M24" s="308" t="str">
        <f>+IF(I24="A",IF(ISBLANK(J24),"未入力あり",IF(J24="はい","○","×")),"")</f>
        <v>○</v>
      </c>
      <c r="O24" s="116"/>
    </row>
    <row r="25" spans="1:21" ht="27.75" thickBot="1">
      <c r="A25" s="287">
        <v>25</v>
      </c>
      <c r="C25" s="310"/>
      <c r="D25" s="310"/>
      <c r="E25" s="891"/>
      <c r="F25" s="905" t="s">
        <v>1238</v>
      </c>
      <c r="G25" s="906"/>
      <c r="H25" s="907" t="s">
        <v>531</v>
      </c>
      <c r="I25" s="951" t="s">
        <v>1226</v>
      </c>
      <c r="J25" s="64" t="s">
        <v>1760</v>
      </c>
      <c r="K25" s="970" t="s">
        <v>1603</v>
      </c>
      <c r="M25" s="308" t="str">
        <f>+IF(I25="A",IF(ISBLANK(J25),"未入力あり",IF(J25="はい","○","×")),"")</f>
        <v>○</v>
      </c>
      <c r="O25" s="116"/>
    </row>
    <row r="26" spans="1:21" ht="46.9" customHeight="1" thickBot="1">
      <c r="A26" s="287">
        <v>26</v>
      </c>
      <c r="C26" s="310"/>
      <c r="D26" s="310"/>
      <c r="E26" s="891"/>
      <c r="F26" s="892" t="s">
        <v>1239</v>
      </c>
      <c r="G26" s="893"/>
      <c r="H26" s="894" t="s">
        <v>532</v>
      </c>
      <c r="I26" s="952" t="s">
        <v>1226</v>
      </c>
      <c r="J26" s="64" t="s">
        <v>1760</v>
      </c>
      <c r="K26" s="307"/>
      <c r="M26" s="308" t="str">
        <f>+IF(I26="A",IF(ISBLANK(J26),"未入力あり",IF(J26="はい","○","×")),"")</f>
        <v>○</v>
      </c>
      <c r="O26" s="116"/>
    </row>
    <row r="27" spans="1:21" ht="38.25" customHeight="1" thickBot="1">
      <c r="A27" s="287">
        <v>27</v>
      </c>
      <c r="C27" s="310"/>
      <c r="D27" s="310"/>
      <c r="E27" s="895"/>
      <c r="F27" s="895"/>
      <c r="G27" s="896"/>
      <c r="H27" s="897" t="s">
        <v>1224</v>
      </c>
      <c r="I27" s="950" t="s">
        <v>533</v>
      </c>
      <c r="J27" s="1203" t="s">
        <v>1824</v>
      </c>
      <c r="K27" s="309"/>
      <c r="M27" s="831" t="str">
        <f>IF(ISBLANK(J27),"未入力あり","〇")</f>
        <v>〇</v>
      </c>
      <c r="O27" s="116"/>
    </row>
    <row r="28" spans="1:21" ht="14.25" thickBot="1">
      <c r="A28" s="287">
        <v>28</v>
      </c>
      <c r="C28" s="310"/>
      <c r="D28" s="310"/>
      <c r="E28" s="887" t="s">
        <v>1234</v>
      </c>
      <c r="F28" s="888" t="s">
        <v>1536</v>
      </c>
      <c r="G28" s="889"/>
      <c r="H28" s="890"/>
      <c r="I28" s="953"/>
      <c r="J28" s="1106"/>
      <c r="K28" s="320"/>
      <c r="M28" s="832"/>
      <c r="O28" s="116"/>
    </row>
    <row r="29" spans="1:21" ht="14.25" thickBot="1">
      <c r="A29" s="287">
        <v>29</v>
      </c>
      <c r="C29" s="310"/>
      <c r="D29" s="310"/>
      <c r="E29" s="908" t="s">
        <v>1230</v>
      </c>
      <c r="F29" s="909"/>
      <c r="G29" s="910"/>
      <c r="H29" s="911"/>
      <c r="I29" s="954" t="s">
        <v>533</v>
      </c>
      <c r="J29" s="64" t="s">
        <v>1760</v>
      </c>
      <c r="K29" s="827"/>
      <c r="M29" s="831" t="str">
        <f>IF(ISBLANK(J29),"未入力あり","〇")</f>
        <v>〇</v>
      </c>
      <c r="O29" s="116"/>
    </row>
    <row r="30" spans="1:21" ht="31.5" customHeight="1" thickBot="1">
      <c r="A30" s="287">
        <v>30</v>
      </c>
      <c r="C30" s="310"/>
      <c r="D30" s="310"/>
      <c r="E30" s="912"/>
      <c r="F30" s="1257" t="s">
        <v>1231</v>
      </c>
      <c r="G30" s="1258"/>
      <c r="H30" s="1259"/>
      <c r="I30" s="955"/>
      <c r="J30" s="1107"/>
      <c r="K30" s="827"/>
      <c r="O30" s="116"/>
    </row>
    <row r="31" spans="1:21" ht="19.5" customHeight="1" thickBot="1">
      <c r="A31" s="287">
        <v>31</v>
      </c>
      <c r="C31" s="310"/>
      <c r="D31" s="310"/>
      <c r="E31" s="912"/>
      <c r="F31" s="892" t="s">
        <v>1235</v>
      </c>
      <c r="G31" s="913"/>
      <c r="H31" s="914" t="s">
        <v>1295</v>
      </c>
      <c r="I31" s="955" t="s">
        <v>1267</v>
      </c>
      <c r="J31" s="64" t="s">
        <v>1760</v>
      </c>
      <c r="K31" s="827"/>
      <c r="M31" s="831" t="str">
        <f t="shared" ref="M31:M37" si="2">IF(ISBLANK(J31),"未入力あり","〇")</f>
        <v>〇</v>
      </c>
      <c r="O31" s="116"/>
    </row>
    <row r="32" spans="1:21" ht="14.25" thickBot="1">
      <c r="A32" s="287">
        <v>32</v>
      </c>
      <c r="C32" s="310"/>
      <c r="D32" s="310"/>
      <c r="E32" s="891"/>
      <c r="F32" s="915"/>
      <c r="G32" s="913"/>
      <c r="H32" s="894" t="s">
        <v>534</v>
      </c>
      <c r="I32" s="952" t="s">
        <v>1232</v>
      </c>
      <c r="J32" s="64" t="s">
        <v>1760</v>
      </c>
      <c r="K32" s="307"/>
      <c r="M32" s="831" t="str">
        <f t="shared" si="2"/>
        <v>〇</v>
      </c>
      <c r="O32" s="116"/>
    </row>
    <row r="33" spans="1:21" ht="14.25" thickBot="1">
      <c r="A33" s="287">
        <v>33</v>
      </c>
      <c r="C33" s="310"/>
      <c r="D33" s="310"/>
      <c r="E33" s="891"/>
      <c r="F33" s="895"/>
      <c r="G33" s="904"/>
      <c r="H33" s="916" t="s">
        <v>535</v>
      </c>
      <c r="I33" s="956" t="s">
        <v>536</v>
      </c>
      <c r="J33" s="64" t="s">
        <v>1761</v>
      </c>
      <c r="K33" s="336"/>
      <c r="M33" s="831" t="str">
        <f t="shared" si="2"/>
        <v>〇</v>
      </c>
      <c r="O33" s="116"/>
    </row>
    <row r="34" spans="1:21" ht="14.25" thickBot="1">
      <c r="A34" s="287">
        <v>34</v>
      </c>
      <c r="C34" s="310"/>
      <c r="D34" s="310"/>
      <c r="E34" s="891"/>
      <c r="F34" s="892" t="s">
        <v>1236</v>
      </c>
      <c r="G34" s="893"/>
      <c r="H34" s="894" t="s">
        <v>537</v>
      </c>
      <c r="I34" s="952" t="s">
        <v>1232</v>
      </c>
      <c r="J34" s="64" t="s">
        <v>1761</v>
      </c>
      <c r="K34" s="307"/>
      <c r="M34" s="831" t="str">
        <f t="shared" si="2"/>
        <v>〇</v>
      </c>
      <c r="O34" s="116"/>
    </row>
    <row r="35" spans="1:21" ht="14.25" thickBot="1">
      <c r="A35" s="287">
        <v>35</v>
      </c>
      <c r="C35" s="310"/>
      <c r="D35" s="310"/>
      <c r="E35" s="891"/>
      <c r="F35" s="895"/>
      <c r="G35" s="896"/>
      <c r="H35" s="897" t="s">
        <v>538</v>
      </c>
      <c r="I35" s="950" t="s">
        <v>1227</v>
      </c>
      <c r="J35" s="64" t="s">
        <v>1760</v>
      </c>
      <c r="K35" s="309"/>
      <c r="M35" s="831" t="str">
        <f t="shared" si="2"/>
        <v>〇</v>
      </c>
      <c r="O35" s="116"/>
    </row>
    <row r="36" spans="1:21" ht="14.25" thickBot="1">
      <c r="A36" s="287">
        <v>36</v>
      </c>
      <c r="C36" s="310"/>
      <c r="D36" s="310"/>
      <c r="E36" s="891"/>
      <c r="F36" s="892" t="s">
        <v>1237</v>
      </c>
      <c r="G36" s="893"/>
      <c r="H36" s="894" t="s">
        <v>539</v>
      </c>
      <c r="I36" s="957" t="str">
        <f>IF(J29="はい","C",IF(J29="いいえ","-","C／-"))</f>
        <v>C</v>
      </c>
      <c r="J36" s="64" t="s">
        <v>1760</v>
      </c>
      <c r="K36" s="307"/>
      <c r="M36" s="831" t="str">
        <f t="shared" si="2"/>
        <v>〇</v>
      </c>
      <c r="O36" s="116"/>
    </row>
    <row r="37" spans="1:21" ht="14.25" thickBot="1">
      <c r="A37" s="287">
        <v>37</v>
      </c>
      <c r="C37" s="310"/>
      <c r="D37" s="310"/>
      <c r="E37" s="891"/>
      <c r="F37" s="895"/>
      <c r="G37" s="896"/>
      <c r="H37" s="897" t="s">
        <v>540</v>
      </c>
      <c r="I37" s="957" t="str">
        <f>IF(J29="はい","C",IF(J29="いいえ","-","C／-"))</f>
        <v>C</v>
      </c>
      <c r="J37" s="64" t="s">
        <v>1761</v>
      </c>
      <c r="K37" s="309"/>
      <c r="M37" s="831" t="str">
        <f t="shared" si="2"/>
        <v>〇</v>
      </c>
      <c r="O37" s="116"/>
    </row>
    <row r="38" spans="1:21" ht="14.25" thickBot="1">
      <c r="A38" s="287">
        <v>38</v>
      </c>
      <c r="C38" s="310"/>
      <c r="D38" s="310"/>
      <c r="E38" s="891"/>
      <c r="F38" s="892" t="s">
        <v>1238</v>
      </c>
      <c r="G38" s="917"/>
      <c r="H38" s="918" t="s">
        <v>541</v>
      </c>
      <c r="I38" s="957" t="str">
        <f>IF(J29="はい","A",IF(J29="いいえ","-","A／-"))</f>
        <v>A</v>
      </c>
      <c r="J38" s="64" t="s">
        <v>1760</v>
      </c>
      <c r="K38" s="337"/>
      <c r="M38" s="830" t="str">
        <f>+IF(I38="A",IF(ISBLANK(J38),"未入力あり",IF(J38="はい","○","×")),"")</f>
        <v>○</v>
      </c>
      <c r="O38" s="116"/>
    </row>
    <row r="39" spans="1:21" ht="36" customHeight="1" thickBot="1">
      <c r="A39" s="287">
        <v>39</v>
      </c>
      <c r="C39" s="310"/>
      <c r="D39" s="310"/>
      <c r="E39" s="891"/>
      <c r="F39" s="895"/>
      <c r="G39" s="904"/>
      <c r="H39" s="919" t="s">
        <v>1537</v>
      </c>
      <c r="I39" s="958" t="s">
        <v>533</v>
      </c>
      <c r="J39" s="64" t="s">
        <v>1761</v>
      </c>
      <c r="K39" s="338"/>
      <c r="M39" s="308" t="str">
        <f>IF(ISBLANK(J39),"未入力あり","〇")</f>
        <v>〇</v>
      </c>
      <c r="O39" s="116"/>
    </row>
    <row r="40" spans="1:21" ht="41.25" thickBot="1">
      <c r="A40" s="287">
        <v>40</v>
      </c>
      <c r="C40" s="310"/>
      <c r="D40" s="310"/>
      <c r="E40" s="891"/>
      <c r="F40" s="892" t="s">
        <v>1239</v>
      </c>
      <c r="G40" s="893"/>
      <c r="H40" s="894" t="s">
        <v>1538</v>
      </c>
      <c r="I40" s="957" t="str">
        <f>IF(J29="はい","A",IF(J29="いいえ","-","A／-"))</f>
        <v>A</v>
      </c>
      <c r="J40" s="64" t="s">
        <v>1760</v>
      </c>
      <c r="K40" s="307"/>
      <c r="M40" s="830" t="str">
        <f>+IF(I40="A",IF(ISBLANK(J40),"未入力あり",IF(J40="はい","○","×")),"")</f>
        <v>○</v>
      </c>
      <c r="O40" s="116"/>
    </row>
    <row r="41" spans="1:21" ht="36" customHeight="1" thickBot="1">
      <c r="A41" s="287">
        <v>41</v>
      </c>
      <c r="C41" s="310"/>
      <c r="D41" s="310"/>
      <c r="E41" s="891"/>
      <c r="F41" s="891"/>
      <c r="G41" s="913"/>
      <c r="H41" s="920" t="s">
        <v>1539</v>
      </c>
      <c r="I41" s="959" t="s">
        <v>536</v>
      </c>
      <c r="J41" s="64" t="s">
        <v>1761</v>
      </c>
      <c r="K41" s="339"/>
      <c r="M41" s="308" t="str">
        <f>IF(ISBLANK(J41),"未入力あり","〇")</f>
        <v>〇</v>
      </c>
      <c r="O41" s="116"/>
    </row>
    <row r="42" spans="1:21" ht="34.5" customHeight="1" thickBot="1">
      <c r="A42" s="287">
        <v>42</v>
      </c>
      <c r="C42" s="310"/>
      <c r="D42" s="310"/>
      <c r="E42" s="891"/>
      <c r="F42" s="895"/>
      <c r="G42" s="904"/>
      <c r="H42" s="921" t="s">
        <v>1540</v>
      </c>
      <c r="I42" s="958" t="s">
        <v>533</v>
      </c>
      <c r="J42" s="64" t="s">
        <v>1761</v>
      </c>
      <c r="K42" s="338"/>
      <c r="M42" s="308" t="str">
        <f>IF(ISBLANK(J42),"未入力あり","〇")</f>
        <v>〇</v>
      </c>
      <c r="O42" s="116"/>
    </row>
    <row r="43" spans="1:21" ht="30.75" customHeight="1" thickBot="1">
      <c r="A43" s="287">
        <v>43</v>
      </c>
      <c r="C43" s="310"/>
      <c r="D43" s="310"/>
      <c r="E43" s="891"/>
      <c r="F43" s="892" t="s">
        <v>1240</v>
      </c>
      <c r="G43" s="893"/>
      <c r="H43" s="894" t="s">
        <v>1541</v>
      </c>
      <c r="I43" s="957" t="str">
        <f>IF(J29="はい","A",IF(J29="いいえ","-","A／-"))</f>
        <v>A</v>
      </c>
      <c r="J43" s="64" t="s">
        <v>1760</v>
      </c>
      <c r="K43" s="340"/>
      <c r="M43" s="830" t="str">
        <f>+IF(I43="A",IF(ISBLANK(J43),"未入力あり",IF(J43="はい","○","×")),"")</f>
        <v>○</v>
      </c>
      <c r="O43" s="116"/>
    </row>
    <row r="44" spans="1:21" ht="33.75" customHeight="1" thickBot="1">
      <c r="A44" s="287">
        <v>44</v>
      </c>
      <c r="C44" s="310"/>
      <c r="D44" s="310"/>
      <c r="E44" s="891"/>
      <c r="F44" s="891"/>
      <c r="G44" s="913"/>
      <c r="H44" s="922" t="s">
        <v>1542</v>
      </c>
      <c r="I44" s="952" t="s">
        <v>536</v>
      </c>
      <c r="J44" s="286">
        <v>202303</v>
      </c>
      <c r="K44" s="339" t="s">
        <v>542</v>
      </c>
      <c r="M44" s="308" t="str">
        <f t="shared" ref="M44:M46" si="3">IF(ISBLANK(J44),"未入力あり","〇")</f>
        <v>〇</v>
      </c>
      <c r="O44" s="116"/>
      <c r="U44" s="332"/>
    </row>
    <row r="45" spans="1:21" ht="36" customHeight="1" thickBot="1">
      <c r="A45" s="287">
        <v>45</v>
      </c>
      <c r="C45" s="310"/>
      <c r="D45" s="310"/>
      <c r="E45" s="891"/>
      <c r="F45" s="891"/>
      <c r="G45" s="913"/>
      <c r="H45" s="923" t="s">
        <v>1543</v>
      </c>
      <c r="I45" s="960" t="s">
        <v>536</v>
      </c>
      <c r="J45" s="1204" t="s">
        <v>1893</v>
      </c>
      <c r="K45" s="339"/>
      <c r="M45" s="308" t="str">
        <f t="shared" si="3"/>
        <v>〇</v>
      </c>
      <c r="O45" s="116"/>
    </row>
    <row r="46" spans="1:21" ht="35.25" customHeight="1" thickBot="1">
      <c r="A46" s="287">
        <v>46</v>
      </c>
      <c r="C46" s="310"/>
      <c r="D46" s="310"/>
      <c r="E46" s="891"/>
      <c r="F46" s="891"/>
      <c r="G46" s="913"/>
      <c r="H46" s="924" t="s">
        <v>1544</v>
      </c>
      <c r="I46" s="961" t="s">
        <v>536</v>
      </c>
      <c r="J46" s="64" t="s">
        <v>1760</v>
      </c>
      <c r="K46" s="342"/>
      <c r="M46" s="308" t="str">
        <f t="shared" si="3"/>
        <v>〇</v>
      </c>
      <c r="O46" s="116"/>
    </row>
    <row r="47" spans="1:21" ht="27.75" thickBot="1">
      <c r="A47" s="287">
        <v>47</v>
      </c>
      <c r="C47" s="310"/>
      <c r="D47" s="310"/>
      <c r="E47" s="891"/>
      <c r="F47" s="925" t="s">
        <v>1241</v>
      </c>
      <c r="G47" s="906"/>
      <c r="H47" s="907" t="s">
        <v>1545</v>
      </c>
      <c r="I47" s="957" t="str">
        <f>IF(J29="はい","C",IF(J29="いいえ","-","C／-"))</f>
        <v>C</v>
      </c>
      <c r="J47" s="64" t="s">
        <v>1760</v>
      </c>
      <c r="K47" s="343"/>
      <c r="M47" s="308" t="str">
        <f>IF(ISBLANK(J47),"未入力あり","〇")</f>
        <v>〇</v>
      </c>
      <c r="O47" s="116"/>
    </row>
    <row r="48" spans="1:21" ht="14.25" thickBot="1">
      <c r="A48" s="287">
        <v>48</v>
      </c>
      <c r="C48" s="310"/>
      <c r="D48" s="310"/>
      <c r="E48" s="891"/>
      <c r="F48" s="925" t="s">
        <v>1242</v>
      </c>
      <c r="G48" s="906"/>
      <c r="H48" s="907" t="s">
        <v>543</v>
      </c>
      <c r="I48" s="951" t="s">
        <v>1226</v>
      </c>
      <c r="J48" s="64" t="s">
        <v>1760</v>
      </c>
      <c r="K48" s="334"/>
      <c r="M48" s="308" t="str">
        <f>+IF(I48="A",IF(ISBLANK(J48),"未入力あり",IF(J48="はい","○","×")),"")</f>
        <v>○</v>
      </c>
      <c r="O48" s="116"/>
    </row>
    <row r="49" spans="1:15" ht="27.75" thickBot="1">
      <c r="A49" s="287">
        <v>49</v>
      </c>
      <c r="C49" s="310"/>
      <c r="D49" s="310"/>
      <c r="E49" s="895"/>
      <c r="F49" s="895" t="s">
        <v>1243</v>
      </c>
      <c r="G49" s="896"/>
      <c r="H49" s="926" t="s">
        <v>544</v>
      </c>
      <c r="I49" s="962" t="s">
        <v>1226</v>
      </c>
      <c r="J49" s="64" t="s">
        <v>1760</v>
      </c>
      <c r="K49" s="967" t="s">
        <v>1406</v>
      </c>
      <c r="M49" s="308" t="str">
        <f>+IF(I49="A",IF(ISBLANK(J49),"未入力あり",IF(J49="はい","○","×")),"")</f>
        <v>○</v>
      </c>
      <c r="O49" s="116"/>
    </row>
    <row r="50" spans="1:15" ht="14.25" thickBot="1">
      <c r="A50" s="287">
        <v>50</v>
      </c>
      <c r="C50" s="310"/>
      <c r="D50" s="310"/>
      <c r="E50" s="887" t="s">
        <v>1233</v>
      </c>
      <c r="F50" s="888" t="s">
        <v>545</v>
      </c>
      <c r="G50" s="889"/>
      <c r="H50" s="890"/>
      <c r="I50" s="963"/>
      <c r="J50" s="1108"/>
      <c r="K50" s="320"/>
      <c r="O50" s="116"/>
    </row>
    <row r="51" spans="1:15" ht="27.75" thickBot="1">
      <c r="A51" s="287">
        <v>51</v>
      </c>
      <c r="C51" s="310"/>
      <c r="D51" s="310"/>
      <c r="E51" s="891"/>
      <c r="F51" s="892" t="s">
        <v>1235</v>
      </c>
      <c r="G51" s="893"/>
      <c r="H51" s="894" t="s">
        <v>546</v>
      </c>
      <c r="I51" s="952" t="s">
        <v>1232</v>
      </c>
      <c r="J51" s="64" t="s">
        <v>1760</v>
      </c>
      <c r="K51" s="307"/>
      <c r="M51" s="308" t="str">
        <f>IF(ISBLANK(J51),"未入力あり","〇")</f>
        <v>〇</v>
      </c>
      <c r="O51" s="116"/>
    </row>
    <row r="52" spans="1:15" ht="14.25" thickBot="1">
      <c r="A52" s="287">
        <v>52</v>
      </c>
      <c r="C52" s="310"/>
      <c r="D52" s="310"/>
      <c r="E52" s="891"/>
      <c r="F52" s="892" t="s">
        <v>1236</v>
      </c>
      <c r="G52" s="893"/>
      <c r="H52" s="894" t="s">
        <v>1470</v>
      </c>
      <c r="I52" s="952" t="s">
        <v>1226</v>
      </c>
      <c r="J52" s="64" t="s">
        <v>1760</v>
      </c>
      <c r="K52" s="307"/>
      <c r="M52" s="308" t="str">
        <f t="shared" ref="M52:M108" si="4">+IF(I52="A",IF(ISBLANK(J52),"未入力あり",IF(J52="はい","○","×")),"")</f>
        <v>○</v>
      </c>
      <c r="O52" s="116"/>
    </row>
    <row r="53" spans="1:15" ht="27.75" thickBot="1">
      <c r="A53" s="287">
        <v>53</v>
      </c>
      <c r="C53" s="310"/>
      <c r="D53" s="310"/>
      <c r="E53" s="891"/>
      <c r="F53" s="895"/>
      <c r="G53" s="896"/>
      <c r="H53" s="897" t="s">
        <v>547</v>
      </c>
      <c r="I53" s="964" t="s">
        <v>1226</v>
      </c>
      <c r="J53" s="64" t="s">
        <v>1760</v>
      </c>
      <c r="K53" s="309"/>
      <c r="M53" s="308" t="str">
        <f t="shared" si="4"/>
        <v>○</v>
      </c>
      <c r="O53" s="116"/>
    </row>
    <row r="54" spans="1:15" ht="27.75" thickBot="1">
      <c r="A54" s="287">
        <v>54</v>
      </c>
      <c r="C54" s="310"/>
      <c r="D54" s="310"/>
      <c r="E54" s="891"/>
      <c r="F54" s="891" t="s">
        <v>1237</v>
      </c>
      <c r="G54" s="913"/>
      <c r="H54" s="898" t="s">
        <v>1546</v>
      </c>
      <c r="I54" s="949" t="s">
        <v>1226</v>
      </c>
      <c r="J54" s="64" t="s">
        <v>1760</v>
      </c>
      <c r="K54" s="326" t="s">
        <v>548</v>
      </c>
      <c r="M54" s="308" t="str">
        <f t="shared" si="4"/>
        <v>○</v>
      </c>
      <c r="O54" s="116"/>
    </row>
    <row r="55" spans="1:15" ht="27.75" thickBot="1">
      <c r="A55" s="287">
        <v>55</v>
      </c>
      <c r="C55" s="310"/>
      <c r="D55" s="310"/>
      <c r="E55" s="891"/>
      <c r="F55" s="891"/>
      <c r="G55" s="899" t="s">
        <v>515</v>
      </c>
      <c r="H55" s="900" t="s">
        <v>549</v>
      </c>
      <c r="I55" s="947" t="s">
        <v>1226</v>
      </c>
      <c r="J55" s="64" t="s">
        <v>1760</v>
      </c>
      <c r="K55" s="328"/>
      <c r="M55" s="308" t="str">
        <f t="shared" si="4"/>
        <v>○</v>
      </c>
      <c r="O55" s="116"/>
    </row>
    <row r="56" spans="1:15" ht="27.75" thickBot="1">
      <c r="A56" s="287">
        <v>56</v>
      </c>
      <c r="C56" s="310"/>
      <c r="D56" s="310"/>
      <c r="E56" s="891"/>
      <c r="F56" s="891"/>
      <c r="G56" s="927" t="s">
        <v>517</v>
      </c>
      <c r="H56" s="900" t="s">
        <v>1547</v>
      </c>
      <c r="I56" s="947" t="s">
        <v>1226</v>
      </c>
      <c r="J56" s="64" t="s">
        <v>1760</v>
      </c>
      <c r="K56" s="968" t="s">
        <v>1557</v>
      </c>
      <c r="M56" s="308" t="str">
        <f t="shared" si="4"/>
        <v>○</v>
      </c>
      <c r="O56" s="116"/>
    </row>
    <row r="57" spans="1:15" ht="14.25" thickBot="1">
      <c r="A57" s="287">
        <v>57</v>
      </c>
      <c r="C57" s="310"/>
      <c r="D57" s="310"/>
      <c r="E57" s="891"/>
      <c r="F57" s="891"/>
      <c r="G57" s="928"/>
      <c r="H57" s="929" t="s">
        <v>550</v>
      </c>
      <c r="I57" s="965" t="s">
        <v>1226</v>
      </c>
      <c r="J57" s="64" t="s">
        <v>1760</v>
      </c>
      <c r="K57" s="344"/>
      <c r="M57" s="308" t="str">
        <f t="shared" si="4"/>
        <v>○</v>
      </c>
      <c r="O57" s="116"/>
    </row>
    <row r="58" spans="1:15" ht="14.25" thickBot="1">
      <c r="A58" s="287">
        <v>58</v>
      </c>
      <c r="C58" s="310"/>
      <c r="D58" s="310"/>
      <c r="E58" s="891"/>
      <c r="F58" s="892" t="s">
        <v>1238</v>
      </c>
      <c r="G58" s="893"/>
      <c r="H58" s="894" t="s">
        <v>551</v>
      </c>
      <c r="I58" s="952" t="s">
        <v>1226</v>
      </c>
      <c r="J58" s="64" t="s">
        <v>1760</v>
      </c>
      <c r="K58" s="307" t="s">
        <v>552</v>
      </c>
      <c r="M58" s="308" t="str">
        <f t="shared" si="4"/>
        <v>○</v>
      </c>
      <c r="O58" s="116"/>
    </row>
    <row r="59" spans="1:15" ht="14.25" thickBot="1">
      <c r="A59" s="287">
        <v>59</v>
      </c>
      <c r="C59" s="310"/>
      <c r="D59" s="310"/>
      <c r="E59" s="891"/>
      <c r="F59" s="891"/>
      <c r="G59" s="913"/>
      <c r="H59" s="930" t="s">
        <v>553</v>
      </c>
      <c r="I59" s="966" t="s">
        <v>1226</v>
      </c>
      <c r="J59" s="64" t="s">
        <v>1760</v>
      </c>
      <c r="K59" s="345"/>
      <c r="M59" s="308" t="str">
        <f t="shared" si="4"/>
        <v>○</v>
      </c>
      <c r="O59" s="116"/>
    </row>
    <row r="60" spans="1:15" ht="14.25" thickBot="1">
      <c r="A60" s="287">
        <v>60</v>
      </c>
      <c r="C60" s="310"/>
      <c r="D60" s="310"/>
      <c r="E60" s="891"/>
      <c r="F60" s="895"/>
      <c r="G60" s="896"/>
      <c r="H60" s="926" t="s">
        <v>554</v>
      </c>
      <c r="I60" s="962" t="s">
        <v>1226</v>
      </c>
      <c r="J60" s="64" t="s">
        <v>1760</v>
      </c>
      <c r="K60" s="338"/>
      <c r="M60" s="308" t="str">
        <f t="shared" si="4"/>
        <v>○</v>
      </c>
      <c r="O60" s="116"/>
    </row>
    <row r="61" spans="1:15" ht="27.75" thickBot="1">
      <c r="A61" s="287">
        <v>61</v>
      </c>
      <c r="C61" s="310"/>
      <c r="D61" s="310"/>
      <c r="E61" s="891"/>
      <c r="F61" s="891" t="s">
        <v>1239</v>
      </c>
      <c r="G61" s="913"/>
      <c r="H61" s="894" t="s">
        <v>555</v>
      </c>
      <c r="I61" s="952" t="s">
        <v>1226</v>
      </c>
      <c r="J61" s="64" t="s">
        <v>1760</v>
      </c>
      <c r="K61" s="307"/>
      <c r="M61" s="308" t="str">
        <f t="shared" si="4"/>
        <v>○</v>
      </c>
      <c r="O61" s="116"/>
    </row>
    <row r="62" spans="1:15" ht="14.25" thickBot="1">
      <c r="A62" s="287">
        <v>62</v>
      </c>
      <c r="C62" s="310"/>
      <c r="D62" s="310"/>
      <c r="E62" s="891"/>
      <c r="F62" s="891"/>
      <c r="G62" s="913"/>
      <c r="H62" s="897" t="s">
        <v>556</v>
      </c>
      <c r="I62" s="964" t="s">
        <v>1226</v>
      </c>
      <c r="J62" s="64" t="s">
        <v>1760</v>
      </c>
      <c r="K62" s="309"/>
      <c r="M62" s="308" t="str">
        <f t="shared" si="4"/>
        <v>○</v>
      </c>
      <c r="O62" s="116"/>
    </row>
    <row r="63" spans="1:15" ht="14.25" thickBot="1">
      <c r="A63" s="287">
        <v>63</v>
      </c>
      <c r="C63" s="310"/>
      <c r="D63" s="310"/>
      <c r="E63" s="891"/>
      <c r="F63" s="892" t="s">
        <v>1240</v>
      </c>
      <c r="G63" s="893"/>
      <c r="H63" s="898" t="s">
        <v>557</v>
      </c>
      <c r="I63" s="325" t="s">
        <v>1226</v>
      </c>
      <c r="J63" s="64" t="s">
        <v>1760</v>
      </c>
      <c r="K63" s="326"/>
      <c r="M63" s="308" t="str">
        <f t="shared" si="4"/>
        <v>○</v>
      </c>
      <c r="O63" s="116"/>
    </row>
    <row r="64" spans="1:15" ht="27.75" thickBot="1">
      <c r="A64" s="287">
        <v>64</v>
      </c>
      <c r="C64" s="310"/>
      <c r="D64" s="310"/>
      <c r="E64" s="891"/>
      <c r="F64" s="891"/>
      <c r="G64" s="899" t="s">
        <v>515</v>
      </c>
      <c r="H64" s="900" t="s">
        <v>558</v>
      </c>
      <c r="I64" s="327" t="s">
        <v>1226</v>
      </c>
      <c r="J64" s="64" t="s">
        <v>1760</v>
      </c>
      <c r="K64" s="328"/>
      <c r="M64" s="308" t="str">
        <f t="shared" si="4"/>
        <v>○</v>
      </c>
      <c r="O64" s="116"/>
    </row>
    <row r="65" spans="1:15" ht="27.75" thickBot="1">
      <c r="A65" s="287">
        <v>65</v>
      </c>
      <c r="C65" s="310"/>
      <c r="D65" s="310"/>
      <c r="E65" s="891"/>
      <c r="F65" s="895"/>
      <c r="G65" s="901" t="s">
        <v>517</v>
      </c>
      <c r="H65" s="902" t="s">
        <v>559</v>
      </c>
      <c r="I65" s="329" t="s">
        <v>1227</v>
      </c>
      <c r="J65" s="64" t="s">
        <v>1760</v>
      </c>
      <c r="K65" s="330" t="s">
        <v>560</v>
      </c>
      <c r="M65" s="308" t="str">
        <f>IF(ISBLANK(J65),"未入力あり","〇")</f>
        <v>〇</v>
      </c>
      <c r="O65" s="116"/>
    </row>
    <row r="66" spans="1:15" ht="41.25" thickBot="1">
      <c r="A66" s="287">
        <v>66</v>
      </c>
      <c r="C66" s="310"/>
      <c r="D66" s="310"/>
      <c r="E66" s="891"/>
      <c r="F66" s="891" t="s">
        <v>1241</v>
      </c>
      <c r="G66" s="913"/>
      <c r="H66" s="894" t="s">
        <v>561</v>
      </c>
      <c r="I66" s="333" t="s">
        <v>1226</v>
      </c>
      <c r="J66" s="64" t="s">
        <v>1760</v>
      </c>
      <c r="K66" s="334" t="s">
        <v>562</v>
      </c>
      <c r="M66" s="308" t="str">
        <f t="shared" si="4"/>
        <v>○</v>
      </c>
      <c r="O66" s="116"/>
    </row>
    <row r="67" spans="1:15" ht="14.25" thickBot="1">
      <c r="A67" s="287">
        <v>67</v>
      </c>
      <c r="C67" s="310"/>
      <c r="D67" s="310"/>
      <c r="E67" s="891"/>
      <c r="F67" s="891"/>
      <c r="G67" s="913"/>
      <c r="H67" s="897" t="s">
        <v>1246</v>
      </c>
      <c r="I67" s="951" t="s">
        <v>1232</v>
      </c>
      <c r="J67" s="969" t="s">
        <v>1761</v>
      </c>
      <c r="K67" s="970"/>
      <c r="M67" s="308" t="str">
        <f>IF(ISBLANK(J67),"未入力あり","〇")</f>
        <v>〇</v>
      </c>
      <c r="O67" s="116"/>
    </row>
    <row r="68" spans="1:15" ht="41.45" customHeight="1" thickBot="1">
      <c r="A68" s="287">
        <v>68</v>
      </c>
      <c r="C68" s="310"/>
      <c r="D68" s="310"/>
      <c r="E68" s="891"/>
      <c r="F68" s="925" t="s">
        <v>1242</v>
      </c>
      <c r="G68" s="906"/>
      <c r="H68" s="907" t="s">
        <v>1548</v>
      </c>
      <c r="I68" s="951" t="s">
        <v>1226</v>
      </c>
      <c r="J68" s="64" t="s">
        <v>1760</v>
      </c>
      <c r="K68" s="970"/>
      <c r="M68" s="308" t="str">
        <f t="shared" si="4"/>
        <v>○</v>
      </c>
      <c r="O68" s="116"/>
    </row>
    <row r="69" spans="1:15" ht="27.75" thickBot="1">
      <c r="A69" s="287">
        <v>69</v>
      </c>
      <c r="C69" s="310"/>
      <c r="D69" s="310"/>
      <c r="E69" s="891"/>
      <c r="F69" s="891" t="s">
        <v>1243</v>
      </c>
      <c r="G69" s="913"/>
      <c r="H69" s="907" t="s">
        <v>563</v>
      </c>
      <c r="I69" s="951" t="s">
        <v>1226</v>
      </c>
      <c r="J69" s="64" t="s">
        <v>1760</v>
      </c>
      <c r="K69" s="970"/>
      <c r="M69" s="308" t="str">
        <f t="shared" si="4"/>
        <v>○</v>
      </c>
      <c r="O69" s="116"/>
    </row>
    <row r="70" spans="1:15" ht="14.25" thickBot="1">
      <c r="A70" s="287">
        <v>70</v>
      </c>
      <c r="C70" s="310"/>
      <c r="D70" s="310"/>
      <c r="E70" s="891"/>
      <c r="F70" s="892" t="s">
        <v>1244</v>
      </c>
      <c r="G70" s="893"/>
      <c r="H70" s="898" t="s">
        <v>564</v>
      </c>
      <c r="I70" s="949" t="s">
        <v>1226</v>
      </c>
      <c r="J70" s="64" t="s">
        <v>1760</v>
      </c>
      <c r="K70" s="971" t="s">
        <v>565</v>
      </c>
      <c r="M70" s="308" t="str">
        <f t="shared" si="4"/>
        <v>○</v>
      </c>
      <c r="O70" s="116"/>
    </row>
    <row r="71" spans="1:15" ht="14.25" thickBot="1">
      <c r="A71" s="287">
        <v>71</v>
      </c>
      <c r="C71" s="310"/>
      <c r="D71" s="310"/>
      <c r="E71" s="891"/>
      <c r="F71" s="891"/>
      <c r="G71" s="927" t="s">
        <v>515</v>
      </c>
      <c r="H71" s="931" t="s">
        <v>566</v>
      </c>
      <c r="I71" s="972" t="s">
        <v>1226</v>
      </c>
      <c r="J71" s="64" t="s">
        <v>1760</v>
      </c>
      <c r="K71" s="973"/>
      <c r="M71" s="308" t="str">
        <f>+IF(I71="A",IF(ISBLANK(J71),"未入力あり",IF(J71="はい","○","×")),"")</f>
        <v>○</v>
      </c>
      <c r="O71" s="116"/>
    </row>
    <row r="72" spans="1:15" ht="27.75" thickBot="1">
      <c r="A72" s="287">
        <v>72</v>
      </c>
      <c r="C72" s="310"/>
      <c r="D72" s="310"/>
      <c r="E72" s="891"/>
      <c r="F72" s="891"/>
      <c r="G72" s="932"/>
      <c r="H72" s="931" t="s">
        <v>567</v>
      </c>
      <c r="I72" s="974" t="s">
        <v>1226</v>
      </c>
      <c r="J72" s="975" t="str">
        <f>+IF(AND(ISBLANK(J73),ISBLANK(J74)),"",IF(OR(J73="はい",J74="はい"),"はい","いいえ "))</f>
        <v>はい</v>
      </c>
      <c r="K72" s="973" t="s">
        <v>1558</v>
      </c>
      <c r="M72" s="308" t="str">
        <f>+IF(I72="A",IF(AND(ISBLANK(J73),ISBLANK(J74)),"未入力あり",IF(J72="はい","○","×")),"")</f>
        <v>○</v>
      </c>
      <c r="O72" s="116"/>
    </row>
    <row r="73" spans="1:15" ht="14.25" thickBot="1">
      <c r="A73" s="287">
        <v>73</v>
      </c>
      <c r="C73" s="310"/>
      <c r="D73" s="310"/>
      <c r="E73" s="891"/>
      <c r="F73" s="891"/>
      <c r="G73" s="932"/>
      <c r="H73" s="933" t="s">
        <v>568</v>
      </c>
      <c r="I73" s="348" t="s">
        <v>533</v>
      </c>
      <c r="J73" s="64" t="s">
        <v>1761</v>
      </c>
      <c r="K73" s="339"/>
      <c r="M73" s="308" t="str">
        <f>IF(ISBLANK(J73),"未入力あり","〇")</f>
        <v>〇</v>
      </c>
      <c r="O73" s="116"/>
    </row>
    <row r="74" spans="1:15" ht="14.25" thickBot="1">
      <c r="A74" s="287">
        <v>74</v>
      </c>
      <c r="C74" s="310"/>
      <c r="D74" s="310"/>
      <c r="E74" s="891"/>
      <c r="F74" s="891"/>
      <c r="G74" s="932"/>
      <c r="H74" s="934" t="s">
        <v>569</v>
      </c>
      <c r="I74" s="349" t="s">
        <v>533</v>
      </c>
      <c r="J74" s="64" t="s">
        <v>1760</v>
      </c>
      <c r="K74" s="350"/>
      <c r="M74" s="308" t="str">
        <f>IF(ISBLANK(J74),"未入力あり","〇")</f>
        <v>〇</v>
      </c>
      <c r="O74" s="116"/>
    </row>
    <row r="75" spans="1:15" ht="27" customHeight="1" thickBot="1">
      <c r="A75" s="287">
        <v>75</v>
      </c>
      <c r="C75" s="310"/>
      <c r="D75" s="310"/>
      <c r="E75" s="891"/>
      <c r="F75" s="891"/>
      <c r="G75" s="932"/>
      <c r="H75" s="900" t="s">
        <v>570</v>
      </c>
      <c r="I75" s="351" t="s">
        <v>1226</v>
      </c>
      <c r="J75" s="64" t="s">
        <v>1760</v>
      </c>
      <c r="K75" s="352"/>
      <c r="M75" s="308" t="str">
        <f>+IF(I75="A",IF(ISBLANK(J75),"未入力あり",IF(J75="はい","○","×")),"")</f>
        <v>○</v>
      </c>
      <c r="O75" s="116"/>
    </row>
    <row r="76" spans="1:15" ht="14.25" thickBot="1">
      <c r="A76" s="287">
        <v>76</v>
      </c>
      <c r="C76" s="310"/>
      <c r="D76" s="310"/>
      <c r="E76" s="891"/>
      <c r="F76" s="891"/>
      <c r="G76" s="927" t="s">
        <v>517</v>
      </c>
      <c r="H76" s="931" t="s">
        <v>571</v>
      </c>
      <c r="I76" s="972" t="s">
        <v>1232</v>
      </c>
      <c r="J76" s="64" t="s">
        <v>1761</v>
      </c>
      <c r="K76" s="347"/>
      <c r="M76" s="308" t="str">
        <f>IF(ISBLANK(J76),"未入力あり","〇")</f>
        <v>〇</v>
      </c>
      <c r="O76" s="116"/>
    </row>
    <row r="77" spans="1:15" ht="27.75" thickBot="1">
      <c r="A77" s="287">
        <v>77</v>
      </c>
      <c r="C77" s="310"/>
      <c r="D77" s="310"/>
      <c r="E77" s="891"/>
      <c r="F77" s="891"/>
      <c r="G77" s="932"/>
      <c r="H77" s="935" t="s">
        <v>572</v>
      </c>
      <c r="I77" s="353" t="s">
        <v>1226</v>
      </c>
      <c r="J77" s="64" t="s">
        <v>1760</v>
      </c>
      <c r="K77" s="354"/>
      <c r="M77" s="308" t="str">
        <f>+IF(I77="A",IF(ISBLANK(J77),"未入力あり",IF(J77="はい","○","×")),"")</f>
        <v>○</v>
      </c>
      <c r="O77" s="116"/>
    </row>
    <row r="78" spans="1:15" ht="14.25" thickBot="1">
      <c r="A78" s="287">
        <v>78</v>
      </c>
      <c r="C78" s="310"/>
      <c r="D78" s="310"/>
      <c r="E78" s="891"/>
      <c r="F78" s="895"/>
      <c r="G78" s="928"/>
      <c r="H78" s="936" t="s">
        <v>573</v>
      </c>
      <c r="I78" s="355" t="s">
        <v>1226</v>
      </c>
      <c r="J78" s="64" t="s">
        <v>1760</v>
      </c>
      <c r="K78" s="356"/>
      <c r="M78" s="308" t="str">
        <f>+IF(I78="A",IF(ISBLANK(J78),"未入力あり",IF(J78="はい","○","×")),"")</f>
        <v>○</v>
      </c>
      <c r="O78" s="116"/>
    </row>
    <row r="79" spans="1:15" ht="32.25" customHeight="1" thickBot="1">
      <c r="A79" s="287">
        <v>79</v>
      </c>
      <c r="C79" s="310"/>
      <c r="D79" s="310"/>
      <c r="E79" s="891"/>
      <c r="F79" s="892" t="s">
        <v>1245</v>
      </c>
      <c r="G79" s="893"/>
      <c r="H79" s="894" t="s">
        <v>574</v>
      </c>
      <c r="I79" s="322" t="s">
        <v>1226</v>
      </c>
      <c r="J79" s="64" t="s">
        <v>1760</v>
      </c>
      <c r="K79" s="307" t="s">
        <v>575</v>
      </c>
      <c r="M79" s="308" t="str">
        <f>+IF(I79="A",IF(ISBLANK(J79),"未入力あり",IF(J79="はい","○","×")),"")</f>
        <v>○</v>
      </c>
      <c r="O79" s="116"/>
    </row>
    <row r="80" spans="1:15" ht="14.25" thickBot="1">
      <c r="A80" s="287">
        <v>80</v>
      </c>
      <c r="C80" s="310"/>
      <c r="D80" s="310"/>
      <c r="E80" s="895"/>
      <c r="F80" s="895"/>
      <c r="G80" s="896"/>
      <c r="H80" s="897" t="s">
        <v>576</v>
      </c>
      <c r="I80" s="324" t="s">
        <v>1226</v>
      </c>
      <c r="J80" s="64" t="s">
        <v>1760</v>
      </c>
      <c r="K80" s="309"/>
      <c r="M80" s="308" t="str">
        <f>+IF(I80="A",IF(ISBLANK(J80),"未入力あり",IF(J80="はい","○","×")),"")</f>
        <v>○</v>
      </c>
      <c r="O80" s="116"/>
    </row>
    <row r="81" spans="1:15" ht="14.25" thickBot="1">
      <c r="A81" s="287">
        <v>81</v>
      </c>
      <c r="C81" s="310"/>
      <c r="D81" s="310"/>
      <c r="E81" s="887" t="s">
        <v>1247</v>
      </c>
      <c r="F81" s="888" t="s">
        <v>577</v>
      </c>
      <c r="G81" s="889"/>
      <c r="H81" s="890"/>
      <c r="I81" s="319"/>
      <c r="J81" s="1108"/>
      <c r="K81" s="320"/>
      <c r="O81" s="116"/>
    </row>
    <row r="82" spans="1:15" ht="14.25" thickBot="1">
      <c r="A82" s="287">
        <v>82</v>
      </c>
      <c r="C82" s="310"/>
      <c r="D82" s="310"/>
      <c r="E82" s="891"/>
      <c r="F82" s="892" t="s">
        <v>1235</v>
      </c>
      <c r="G82" s="893"/>
      <c r="H82" s="898" t="s">
        <v>578</v>
      </c>
      <c r="I82" s="325" t="s">
        <v>1226</v>
      </c>
      <c r="J82" s="64" t="s">
        <v>1760</v>
      </c>
      <c r="K82" s="326"/>
      <c r="M82" s="308" t="str">
        <f>+IF(I82="A",IF(ISBLANK(J82),"未入力あり",IF(J82="はい","○","×")),"")</f>
        <v>○</v>
      </c>
      <c r="O82" s="116"/>
    </row>
    <row r="83" spans="1:15" ht="27.75" thickBot="1">
      <c r="A83" s="287">
        <v>83</v>
      </c>
      <c r="C83" s="310"/>
      <c r="D83" s="310"/>
      <c r="E83" s="891"/>
      <c r="F83" s="891"/>
      <c r="G83" s="927" t="s">
        <v>515</v>
      </c>
      <c r="H83" s="931" t="s">
        <v>579</v>
      </c>
      <c r="I83" s="346" t="s">
        <v>1226</v>
      </c>
      <c r="J83" s="64" t="s">
        <v>1760</v>
      </c>
      <c r="K83" s="347" t="s">
        <v>565</v>
      </c>
      <c r="M83" s="308" t="str">
        <f>+IF(I83="A",IF(ISBLANK(J83),"未入力あり",IF(J83="はい","○","×")),"")</f>
        <v>○</v>
      </c>
      <c r="O83" s="116"/>
    </row>
    <row r="84" spans="1:15" ht="27.75" thickBot="1">
      <c r="A84" s="287">
        <v>84</v>
      </c>
      <c r="C84" s="310"/>
      <c r="D84" s="310"/>
      <c r="E84" s="891"/>
      <c r="F84" s="891"/>
      <c r="G84" s="927" t="s">
        <v>517</v>
      </c>
      <c r="H84" s="931" t="s">
        <v>580</v>
      </c>
      <c r="I84" s="972" t="s">
        <v>1226</v>
      </c>
      <c r="J84" s="64" t="s">
        <v>1760</v>
      </c>
      <c r="K84" s="973"/>
      <c r="M84" s="308" t="str">
        <f>+IF(I84="A",IF(ISBLANK(J84),"未入力あり",IF(J84="はい","○","×")),"")</f>
        <v>○</v>
      </c>
      <c r="O84" s="116"/>
    </row>
    <row r="85" spans="1:15" ht="27.75" thickBot="1">
      <c r="A85" s="287">
        <v>85</v>
      </c>
      <c r="C85" s="310"/>
      <c r="D85" s="310"/>
      <c r="E85" s="891"/>
      <c r="F85" s="891"/>
      <c r="G85" s="927" t="s">
        <v>519</v>
      </c>
      <c r="H85" s="931" t="s">
        <v>581</v>
      </c>
      <c r="I85" s="972" t="s">
        <v>1232</v>
      </c>
      <c r="J85" s="64" t="s">
        <v>1760</v>
      </c>
      <c r="K85" s="973"/>
      <c r="M85" s="308" t="str">
        <f t="shared" ref="M85:M86" si="5">IF(ISBLANK(J85),"未入力あり","〇")</f>
        <v>〇</v>
      </c>
      <c r="O85" s="116"/>
    </row>
    <row r="86" spans="1:15" ht="28.15" customHeight="1" thickBot="1">
      <c r="A86" s="287">
        <v>86</v>
      </c>
      <c r="C86" s="310"/>
      <c r="D86" s="310"/>
      <c r="E86" s="891"/>
      <c r="F86" s="891"/>
      <c r="G86" s="901" t="s">
        <v>527</v>
      </c>
      <c r="H86" s="902" t="s">
        <v>582</v>
      </c>
      <c r="I86" s="948" t="s">
        <v>1232</v>
      </c>
      <c r="J86" s="64" t="s">
        <v>1760</v>
      </c>
      <c r="K86" s="976"/>
      <c r="M86" s="308" t="str">
        <f t="shared" si="5"/>
        <v>〇</v>
      </c>
      <c r="O86" s="116"/>
    </row>
    <row r="87" spans="1:15" ht="14.25" thickBot="1">
      <c r="A87" s="287">
        <v>87</v>
      </c>
      <c r="C87" s="310"/>
      <c r="D87" s="310"/>
      <c r="E87" s="891"/>
      <c r="F87" s="925" t="s">
        <v>1236</v>
      </c>
      <c r="G87" s="906"/>
      <c r="H87" s="907" t="s">
        <v>583</v>
      </c>
      <c r="I87" s="951" t="s">
        <v>1226</v>
      </c>
      <c r="J87" s="64" t="s">
        <v>1760</v>
      </c>
      <c r="K87" s="970"/>
      <c r="M87" s="308" t="str">
        <f>+IF(I87="A",IF(ISBLANK(J87),"未入力あり",IF(J87="はい","○","×")),"")</f>
        <v>○</v>
      </c>
      <c r="O87" s="116"/>
    </row>
    <row r="88" spans="1:15" ht="17.25" customHeight="1" thickBot="1">
      <c r="A88" s="287">
        <v>88</v>
      </c>
      <c r="C88" s="310"/>
      <c r="D88" s="310"/>
      <c r="E88" s="891"/>
      <c r="F88" s="891" t="s">
        <v>1237</v>
      </c>
      <c r="G88" s="913"/>
      <c r="H88" s="937" t="s">
        <v>1248</v>
      </c>
      <c r="I88" s="977" t="s">
        <v>1226</v>
      </c>
      <c r="J88" s="64" t="s">
        <v>1760</v>
      </c>
      <c r="K88" s="978"/>
      <c r="M88" s="308" t="str">
        <f t="shared" si="4"/>
        <v>○</v>
      </c>
      <c r="O88" s="116"/>
    </row>
    <row r="89" spans="1:15" ht="41.25" customHeight="1" thickBot="1">
      <c r="A89" s="287">
        <v>89</v>
      </c>
      <c r="C89" s="310"/>
      <c r="D89" s="310"/>
      <c r="E89" s="891"/>
      <c r="F89" s="891"/>
      <c r="G89" s="913"/>
      <c r="H89" s="938" t="s">
        <v>1249</v>
      </c>
      <c r="I89" s="979" t="s">
        <v>1226</v>
      </c>
      <c r="J89" s="64" t="s">
        <v>1760</v>
      </c>
      <c r="K89" s="978"/>
      <c r="M89" s="308" t="str">
        <f t="shared" si="4"/>
        <v>○</v>
      </c>
      <c r="O89" s="116"/>
    </row>
    <row r="90" spans="1:15" ht="27" customHeight="1" thickBot="1">
      <c r="A90" s="287">
        <v>90</v>
      </c>
      <c r="C90" s="310"/>
      <c r="D90" s="310"/>
      <c r="E90" s="891"/>
      <c r="F90" s="891"/>
      <c r="G90" s="913"/>
      <c r="H90" s="937" t="s">
        <v>1250</v>
      </c>
      <c r="I90" s="977" t="s">
        <v>1251</v>
      </c>
      <c r="J90" s="98" t="s">
        <v>1826</v>
      </c>
      <c r="K90" s="978"/>
      <c r="M90" s="308" t="str">
        <f>IF(ISBLANK(J90),"未入力あり","〇")</f>
        <v>〇</v>
      </c>
      <c r="O90" s="116"/>
    </row>
    <row r="91" spans="1:15" ht="27.75" thickBot="1">
      <c r="A91" s="287">
        <v>91</v>
      </c>
      <c r="C91" s="310"/>
      <c r="D91" s="310"/>
      <c r="E91" s="891"/>
      <c r="F91" s="925" t="s">
        <v>1238</v>
      </c>
      <c r="G91" s="906"/>
      <c r="H91" s="907" t="s">
        <v>584</v>
      </c>
      <c r="I91" s="951" t="s">
        <v>1232</v>
      </c>
      <c r="J91" s="969" t="s">
        <v>1760</v>
      </c>
      <c r="K91" s="970" t="s">
        <v>1559</v>
      </c>
      <c r="M91" s="308" t="str">
        <f>IF(ISBLANK(J91),"未入力あり","〇")</f>
        <v>〇</v>
      </c>
      <c r="O91" s="116"/>
    </row>
    <row r="92" spans="1:15" ht="27.75" thickBot="1">
      <c r="A92" s="287">
        <v>92</v>
      </c>
      <c r="C92" s="310"/>
      <c r="D92" s="310"/>
      <c r="E92" s="891"/>
      <c r="F92" s="891" t="s">
        <v>1239</v>
      </c>
      <c r="G92" s="913"/>
      <c r="H92" s="937" t="s">
        <v>585</v>
      </c>
      <c r="I92" s="977" t="s">
        <v>1226</v>
      </c>
      <c r="J92" s="969" t="s">
        <v>1760</v>
      </c>
      <c r="K92" s="978"/>
      <c r="M92" s="308" t="str">
        <f t="shared" si="4"/>
        <v>○</v>
      </c>
      <c r="O92" s="116"/>
    </row>
    <row r="93" spans="1:15" ht="27.75" thickBot="1">
      <c r="A93" s="287">
        <v>93</v>
      </c>
      <c r="C93" s="310"/>
      <c r="D93" s="310"/>
      <c r="E93" s="891"/>
      <c r="F93" s="925" t="s">
        <v>1240</v>
      </c>
      <c r="G93" s="906"/>
      <c r="H93" s="907" t="s">
        <v>586</v>
      </c>
      <c r="I93" s="951" t="s">
        <v>1226</v>
      </c>
      <c r="J93" s="969" t="s">
        <v>1760</v>
      </c>
      <c r="K93" s="970"/>
      <c r="M93" s="308" t="str">
        <f t="shared" si="4"/>
        <v>○</v>
      </c>
      <c r="O93" s="116"/>
    </row>
    <row r="94" spans="1:15" ht="27.75" thickBot="1">
      <c r="A94" s="287">
        <v>94</v>
      </c>
      <c r="C94" s="310"/>
      <c r="D94" s="310"/>
      <c r="E94" s="891"/>
      <c r="F94" s="891" t="s">
        <v>1241</v>
      </c>
      <c r="G94" s="913"/>
      <c r="H94" s="937" t="s">
        <v>1472</v>
      </c>
      <c r="I94" s="977" t="s">
        <v>1226</v>
      </c>
      <c r="J94" s="969" t="s">
        <v>1760</v>
      </c>
      <c r="K94" s="978"/>
      <c r="M94" s="308" t="str">
        <f t="shared" si="4"/>
        <v>○</v>
      </c>
      <c r="O94" s="116"/>
    </row>
    <row r="95" spans="1:15" ht="14.25" thickBot="1">
      <c r="A95" s="287">
        <v>95</v>
      </c>
      <c r="C95" s="310"/>
      <c r="D95" s="310"/>
      <c r="E95" s="891"/>
      <c r="F95" s="891"/>
      <c r="G95" s="913"/>
      <c r="H95" s="939" t="s">
        <v>1428</v>
      </c>
      <c r="I95" s="979" t="s">
        <v>1429</v>
      </c>
      <c r="J95" s="969" t="s">
        <v>1760</v>
      </c>
      <c r="K95" s="980" t="s">
        <v>1521</v>
      </c>
      <c r="M95" s="308" t="str">
        <f t="shared" ref="M95" si="6">IF(ISBLANK(J95),"未入力あり","〇")</f>
        <v>〇</v>
      </c>
      <c r="O95" s="116"/>
    </row>
    <row r="96" spans="1:15" ht="32.25" customHeight="1" thickBot="1">
      <c r="A96" s="287">
        <v>96</v>
      </c>
      <c r="C96" s="310"/>
      <c r="D96" s="310"/>
      <c r="E96" s="891"/>
      <c r="F96" s="891"/>
      <c r="G96" s="913"/>
      <c r="H96" s="897" t="s">
        <v>1473</v>
      </c>
      <c r="I96" s="950" t="s">
        <v>1226</v>
      </c>
      <c r="J96" s="969" t="s">
        <v>1760</v>
      </c>
      <c r="K96" s="981"/>
      <c r="M96" s="308" t="str">
        <f t="shared" si="4"/>
        <v>○</v>
      </c>
      <c r="O96" s="116"/>
    </row>
    <row r="97" spans="1:21" ht="38.25" customHeight="1" thickBot="1">
      <c r="A97" s="287">
        <v>97</v>
      </c>
      <c r="C97" s="310"/>
      <c r="D97" s="310"/>
      <c r="E97" s="895"/>
      <c r="F97" s="925" t="s">
        <v>1242</v>
      </c>
      <c r="G97" s="906"/>
      <c r="H97" s="907" t="s">
        <v>587</v>
      </c>
      <c r="I97" s="951" t="s">
        <v>1226</v>
      </c>
      <c r="J97" s="969" t="s">
        <v>1760</v>
      </c>
      <c r="K97" s="970" t="s">
        <v>588</v>
      </c>
      <c r="M97" s="308" t="str">
        <f>+IF(I97="A",IF(ISBLANK(J97),"未入力あり",IF(J97="はい","○","×")),"")</f>
        <v>○</v>
      </c>
      <c r="O97" s="116"/>
    </row>
    <row r="98" spans="1:21" ht="39" customHeight="1" thickBot="1">
      <c r="A98" s="287">
        <v>98</v>
      </c>
      <c r="C98" s="310"/>
      <c r="D98" s="310"/>
      <c r="E98" s="887" t="s">
        <v>1252</v>
      </c>
      <c r="F98" s="888" t="s">
        <v>589</v>
      </c>
      <c r="G98" s="889"/>
      <c r="H98" s="890"/>
      <c r="I98" s="963"/>
      <c r="J98" s="1109"/>
      <c r="K98" s="982" t="s">
        <v>1407</v>
      </c>
      <c r="O98" s="116"/>
    </row>
    <row r="99" spans="1:21" ht="27.75" thickBot="1">
      <c r="A99" s="287">
        <v>99</v>
      </c>
      <c r="C99" s="310"/>
      <c r="D99" s="310"/>
      <c r="E99" s="891"/>
      <c r="F99" s="892" t="s">
        <v>1411</v>
      </c>
      <c r="G99" s="893"/>
      <c r="H99" s="894" t="s">
        <v>590</v>
      </c>
      <c r="I99" s="322" t="s">
        <v>1226</v>
      </c>
      <c r="J99" s="64" t="s">
        <v>1760</v>
      </c>
      <c r="K99" s="307"/>
      <c r="M99" s="308" t="str">
        <f t="shared" si="4"/>
        <v>○</v>
      </c>
      <c r="O99" s="116"/>
    </row>
    <row r="100" spans="1:21" ht="14.25" thickBot="1">
      <c r="A100" s="287">
        <v>100</v>
      </c>
      <c r="C100" s="310"/>
      <c r="D100" s="310"/>
      <c r="E100" s="891"/>
      <c r="F100" s="891"/>
      <c r="G100" s="913"/>
      <c r="H100" s="930" t="s">
        <v>591</v>
      </c>
      <c r="I100" s="358" t="s">
        <v>1226</v>
      </c>
      <c r="J100" s="64" t="s">
        <v>1760</v>
      </c>
      <c r="K100" s="345"/>
      <c r="M100" s="308" t="str">
        <f t="shared" si="4"/>
        <v>○</v>
      </c>
      <c r="O100" s="116"/>
    </row>
    <row r="101" spans="1:21" ht="27.75" thickBot="1">
      <c r="A101" s="287">
        <v>101</v>
      </c>
      <c r="C101" s="310"/>
      <c r="D101" s="310"/>
      <c r="E101" s="891"/>
      <c r="F101" s="895"/>
      <c r="G101" s="904"/>
      <c r="H101" s="1191" t="s">
        <v>1739</v>
      </c>
      <c r="I101" s="359" t="s">
        <v>533</v>
      </c>
      <c r="J101" s="286">
        <v>6</v>
      </c>
      <c r="K101" s="360"/>
      <c r="M101" s="308" t="str">
        <f>IF(ISBLANK(J101),"未入力あり","〇")</f>
        <v>〇</v>
      </c>
      <c r="O101" s="116"/>
      <c r="T101" s="331"/>
      <c r="U101" s="361"/>
    </row>
    <row r="102" spans="1:21" ht="27.75" thickBot="1">
      <c r="A102" s="287">
        <v>102</v>
      </c>
      <c r="C102" s="310"/>
      <c r="D102" s="310"/>
      <c r="E102" s="891"/>
      <c r="F102" s="892" t="s">
        <v>1409</v>
      </c>
      <c r="G102" s="893"/>
      <c r="H102" s="894" t="s">
        <v>1549</v>
      </c>
      <c r="I102" s="322" t="s">
        <v>1226</v>
      </c>
      <c r="J102" s="64" t="s">
        <v>1760</v>
      </c>
      <c r="K102" s="307"/>
      <c r="M102" s="308" t="str">
        <f>+IF(I102="A",IF(ISBLANK(J102),"未入力あり",IF(J102="はい","○","×")),"")</f>
        <v>○</v>
      </c>
      <c r="O102" s="116"/>
    </row>
    <row r="103" spans="1:21" ht="14.25" thickBot="1">
      <c r="A103" s="287">
        <v>103</v>
      </c>
      <c r="C103" s="310"/>
      <c r="D103" s="310"/>
      <c r="E103" s="895"/>
      <c r="F103" s="925" t="s">
        <v>1410</v>
      </c>
      <c r="G103" s="906"/>
      <c r="H103" s="907" t="s">
        <v>592</v>
      </c>
      <c r="I103" s="333" t="s">
        <v>1227</v>
      </c>
      <c r="J103" s="64" t="s">
        <v>1761</v>
      </c>
      <c r="K103" s="334"/>
      <c r="M103" s="308" t="str">
        <f>IF(ISBLANK(J103),"未入力あり","〇")</f>
        <v>〇</v>
      </c>
      <c r="O103" s="116"/>
    </row>
    <row r="104" spans="1:21" ht="14.25" thickBot="1">
      <c r="A104" s="287">
        <v>104</v>
      </c>
      <c r="C104" s="310"/>
      <c r="D104" s="310"/>
      <c r="E104" s="887" t="s">
        <v>714</v>
      </c>
      <c r="F104" s="888" t="s">
        <v>593</v>
      </c>
      <c r="G104" s="889"/>
      <c r="H104" s="890"/>
      <c r="I104" s="319"/>
      <c r="J104" s="1108"/>
      <c r="K104" s="320"/>
      <c r="O104" s="116"/>
    </row>
    <row r="105" spans="1:21" ht="27.75" thickBot="1">
      <c r="A105" s="287">
        <v>105</v>
      </c>
      <c r="C105" s="310"/>
      <c r="D105" s="310"/>
      <c r="E105" s="891"/>
      <c r="F105" s="925" t="s">
        <v>1411</v>
      </c>
      <c r="G105" s="893"/>
      <c r="H105" s="894" t="s">
        <v>1550</v>
      </c>
      <c r="I105" s="322" t="s">
        <v>1226</v>
      </c>
      <c r="J105" s="64" t="s">
        <v>1760</v>
      </c>
      <c r="K105" s="307"/>
      <c r="M105" s="308" t="str">
        <f t="shared" si="4"/>
        <v>○</v>
      </c>
      <c r="O105" s="116"/>
    </row>
    <row r="106" spans="1:21" ht="29.45" customHeight="1" thickBot="1">
      <c r="A106" s="287">
        <v>106</v>
      </c>
      <c r="C106" s="310"/>
      <c r="D106" s="310"/>
      <c r="E106" s="891"/>
      <c r="F106" s="925" t="s">
        <v>1409</v>
      </c>
      <c r="G106" s="906"/>
      <c r="H106" s="907" t="s">
        <v>594</v>
      </c>
      <c r="I106" s="333" t="s">
        <v>1226</v>
      </c>
      <c r="J106" s="64" t="s">
        <v>1760</v>
      </c>
      <c r="K106" s="334"/>
      <c r="M106" s="308" t="str">
        <f t="shared" si="4"/>
        <v>○</v>
      </c>
      <c r="O106" s="116"/>
    </row>
    <row r="107" spans="1:21" ht="27.75" thickBot="1">
      <c r="A107" s="287">
        <v>107</v>
      </c>
      <c r="C107" s="310"/>
      <c r="D107" s="310"/>
      <c r="E107" s="891"/>
      <c r="F107" s="891" t="s">
        <v>1410</v>
      </c>
      <c r="G107" s="913"/>
      <c r="H107" s="937" t="s">
        <v>1551</v>
      </c>
      <c r="I107" s="977" t="s">
        <v>1226</v>
      </c>
      <c r="J107" s="64" t="s">
        <v>1760</v>
      </c>
      <c r="K107" s="978" t="s">
        <v>1532</v>
      </c>
      <c r="M107" s="308" t="str">
        <f t="shared" si="4"/>
        <v>○</v>
      </c>
      <c r="O107" s="116"/>
    </row>
    <row r="108" spans="1:21" ht="27.75" thickBot="1">
      <c r="A108" s="287">
        <v>108</v>
      </c>
      <c r="C108" s="310"/>
      <c r="D108" s="310"/>
      <c r="E108" s="891"/>
      <c r="F108" s="891"/>
      <c r="G108" s="913"/>
      <c r="H108" s="930" t="s">
        <v>1552</v>
      </c>
      <c r="I108" s="979" t="s">
        <v>1226</v>
      </c>
      <c r="J108" s="64" t="s">
        <v>1760</v>
      </c>
      <c r="K108" s="938"/>
      <c r="M108" s="308" t="str">
        <f t="shared" si="4"/>
        <v>○</v>
      </c>
      <c r="O108" s="116"/>
    </row>
    <row r="109" spans="1:21" ht="14.25" thickBot="1">
      <c r="A109" s="287">
        <v>109</v>
      </c>
      <c r="C109" s="310"/>
      <c r="D109" s="310"/>
      <c r="E109" s="891"/>
      <c r="F109" s="891"/>
      <c r="G109" s="913"/>
      <c r="H109" s="930" t="s">
        <v>1471</v>
      </c>
      <c r="I109" s="983" t="s">
        <v>1232</v>
      </c>
      <c r="J109" s="64" t="s">
        <v>1760</v>
      </c>
      <c r="K109" s="980"/>
      <c r="M109" s="308" t="str">
        <f t="shared" ref="M109:M117" si="7">IF(ISBLANK(J109),"未入力あり","〇")</f>
        <v>〇</v>
      </c>
      <c r="O109" s="116"/>
    </row>
    <row r="110" spans="1:21" ht="14.25" thickBot="1">
      <c r="A110" s="287">
        <v>110</v>
      </c>
      <c r="C110" s="310"/>
      <c r="D110" s="310"/>
      <c r="E110" s="891"/>
      <c r="F110" s="891"/>
      <c r="G110" s="913"/>
      <c r="H110" s="937" t="s">
        <v>1553</v>
      </c>
      <c r="I110" s="950" t="s">
        <v>1232</v>
      </c>
      <c r="J110" s="64" t="s">
        <v>1760</v>
      </c>
      <c r="K110" s="984" t="s">
        <v>595</v>
      </c>
      <c r="M110" s="308" t="str">
        <f t="shared" si="7"/>
        <v>〇</v>
      </c>
      <c r="O110" s="116"/>
    </row>
    <row r="111" spans="1:21" ht="88.15" customHeight="1" thickBot="1">
      <c r="A111" s="287">
        <v>111</v>
      </c>
      <c r="C111" s="310"/>
      <c r="D111" s="310"/>
      <c r="E111" s="891"/>
      <c r="F111" s="892" t="s">
        <v>1412</v>
      </c>
      <c r="G111" s="893"/>
      <c r="H111" s="894" t="s">
        <v>1554</v>
      </c>
      <c r="I111" s="952" t="s">
        <v>1253</v>
      </c>
      <c r="J111" s="969" t="s">
        <v>1760</v>
      </c>
      <c r="K111" s="985" t="s">
        <v>1560</v>
      </c>
      <c r="M111" s="308" t="str">
        <f>IF(AND(I111="B",J111=""),"未入力あり",IF(AND(I111="B",J111&lt;&gt;""),"〇",IF(I111="-","")))</f>
        <v>〇</v>
      </c>
      <c r="O111" s="116"/>
    </row>
    <row r="112" spans="1:21" ht="14.25" thickBot="1">
      <c r="A112" s="287">
        <v>112</v>
      </c>
      <c r="C112" s="310"/>
      <c r="D112" s="310"/>
      <c r="E112" s="891"/>
      <c r="F112" s="891"/>
      <c r="G112" s="913"/>
      <c r="H112" s="940" t="s">
        <v>596</v>
      </c>
      <c r="I112" s="986" t="s">
        <v>1227</v>
      </c>
      <c r="J112" s="969" t="s">
        <v>1761</v>
      </c>
      <c r="K112" s="987" t="s">
        <v>597</v>
      </c>
      <c r="M112" s="308" t="str">
        <f t="shared" si="7"/>
        <v>〇</v>
      </c>
      <c r="O112" s="116"/>
    </row>
    <row r="113" spans="1:21" ht="27.75" thickBot="1">
      <c r="A113" s="287">
        <v>113</v>
      </c>
      <c r="C113" s="310"/>
      <c r="D113" s="310"/>
      <c r="E113" s="891"/>
      <c r="F113" s="895"/>
      <c r="G113" s="904"/>
      <c r="H113" s="916" t="s">
        <v>1555</v>
      </c>
      <c r="I113" s="988" t="s">
        <v>536</v>
      </c>
      <c r="J113" s="989">
        <v>0</v>
      </c>
      <c r="K113" s="990"/>
      <c r="M113" s="308" t="str">
        <f>IF(ISBLANK(J113),"未入力あり","〇")</f>
        <v>〇</v>
      </c>
      <c r="O113" s="116"/>
      <c r="T113" s="331"/>
      <c r="U113" s="332"/>
    </row>
    <row r="114" spans="1:21" ht="14.25" thickBot="1">
      <c r="A114" s="287">
        <v>114</v>
      </c>
      <c r="C114" s="310"/>
      <c r="D114" s="310"/>
      <c r="E114" s="891"/>
      <c r="F114" s="892" t="s">
        <v>1413</v>
      </c>
      <c r="G114" s="893"/>
      <c r="H114" s="898" t="s">
        <v>598</v>
      </c>
      <c r="I114" s="991" t="s">
        <v>1232</v>
      </c>
      <c r="J114" s="969" t="s">
        <v>1760</v>
      </c>
      <c r="K114" s="971"/>
      <c r="M114" s="308" t="str">
        <f t="shared" si="7"/>
        <v>〇</v>
      </c>
      <c r="O114" s="116"/>
    </row>
    <row r="115" spans="1:21" ht="14.25" thickBot="1">
      <c r="A115" s="287">
        <v>115</v>
      </c>
      <c r="C115" s="310"/>
      <c r="D115" s="310"/>
      <c r="E115" s="891"/>
      <c r="F115" s="891"/>
      <c r="G115" s="941"/>
      <c r="H115" s="897" t="s">
        <v>599</v>
      </c>
      <c r="I115" s="950" t="s">
        <v>1232</v>
      </c>
      <c r="J115" s="969" t="s">
        <v>1760</v>
      </c>
      <c r="K115" s="981"/>
      <c r="M115" s="308" t="str">
        <f t="shared" si="7"/>
        <v>〇</v>
      </c>
      <c r="O115" s="116"/>
    </row>
    <row r="116" spans="1:21" ht="14.25" thickBot="1">
      <c r="A116" s="287">
        <v>116</v>
      </c>
      <c r="C116" s="310"/>
      <c r="D116" s="310"/>
      <c r="E116" s="891"/>
      <c r="F116" s="891"/>
      <c r="G116" s="941"/>
      <c r="H116" s="942" t="s">
        <v>600</v>
      </c>
      <c r="I116" s="977" t="s">
        <v>533</v>
      </c>
      <c r="J116" s="969" t="s">
        <v>1760</v>
      </c>
      <c r="K116" s="978" t="s">
        <v>601</v>
      </c>
      <c r="M116" s="308" t="str">
        <f>IF(ISBLANK(J116),"未入力あり","〇")</f>
        <v>〇</v>
      </c>
      <c r="O116" s="116"/>
    </row>
    <row r="117" spans="1:21" ht="78" customHeight="1" thickBot="1">
      <c r="A117" s="287">
        <v>117</v>
      </c>
      <c r="C117" s="310"/>
      <c r="D117" s="323"/>
      <c r="E117" s="895"/>
      <c r="F117" s="925" t="s">
        <v>1414</v>
      </c>
      <c r="G117" s="906"/>
      <c r="H117" s="907" t="s">
        <v>602</v>
      </c>
      <c r="I117" s="957" t="s">
        <v>1232</v>
      </c>
      <c r="J117" s="969" t="s">
        <v>1760</v>
      </c>
      <c r="K117" s="970" t="s">
        <v>1415</v>
      </c>
      <c r="M117" s="308" t="str">
        <f t="shared" si="7"/>
        <v>〇</v>
      </c>
      <c r="O117" s="116"/>
    </row>
    <row r="118" spans="1:21" ht="14.25" thickBot="1">
      <c r="A118" s="287">
        <v>118</v>
      </c>
      <c r="C118" s="310"/>
      <c r="D118" s="311" t="s">
        <v>603</v>
      </c>
      <c r="E118" s="943" t="s">
        <v>604</v>
      </c>
      <c r="F118" s="944"/>
      <c r="G118" s="944"/>
      <c r="H118" s="945"/>
      <c r="I118" s="315"/>
      <c r="J118" s="1110"/>
      <c r="K118" s="316"/>
      <c r="O118" s="116"/>
    </row>
    <row r="119" spans="1:21" ht="59.25" customHeight="1" thickBot="1">
      <c r="A119" s="287">
        <v>119</v>
      </c>
      <c r="C119" s="310"/>
      <c r="D119" s="828"/>
      <c r="E119" s="1257" t="s">
        <v>1523</v>
      </c>
      <c r="F119" s="1258"/>
      <c r="G119" s="1258"/>
      <c r="H119" s="1259"/>
      <c r="I119" s="992"/>
      <c r="J119" s="1111"/>
      <c r="K119" s="993"/>
      <c r="O119" s="116"/>
    </row>
    <row r="120" spans="1:21" ht="14.25" thickBot="1">
      <c r="A120" s="287">
        <v>120</v>
      </c>
      <c r="C120" s="310"/>
      <c r="D120" s="310"/>
      <c r="E120" s="887" t="s">
        <v>414</v>
      </c>
      <c r="F120" s="888" t="s">
        <v>1561</v>
      </c>
      <c r="G120" s="889"/>
      <c r="H120" s="890"/>
      <c r="I120" s="963"/>
      <c r="J120" s="1109"/>
      <c r="K120" s="982"/>
      <c r="O120" s="116"/>
    </row>
    <row r="121" spans="1:21" ht="74.25" customHeight="1" thickBot="1">
      <c r="A121" s="287">
        <v>121</v>
      </c>
      <c r="C121" s="310"/>
      <c r="D121" s="310"/>
      <c r="E121" s="891"/>
      <c r="F121" s="892" t="s">
        <v>1408</v>
      </c>
      <c r="G121" s="893"/>
      <c r="H121" s="894" t="s">
        <v>605</v>
      </c>
      <c r="I121" s="952" t="s">
        <v>1226</v>
      </c>
      <c r="J121" s="989">
        <v>23</v>
      </c>
      <c r="K121" s="985" t="s">
        <v>606</v>
      </c>
      <c r="M121" s="308" t="str">
        <f t="shared" ref="M121:M126" si="8">+IF(I121="A",IF(ISBLANK(J121),"未入力あり",IF(J121&gt;=1,"○","×")),"")</f>
        <v>○</v>
      </c>
      <c r="O121" s="116"/>
      <c r="T121" s="331"/>
      <c r="U121" s="331"/>
    </row>
    <row r="122" spans="1:21" ht="67.900000000000006" customHeight="1" thickBot="1">
      <c r="A122" s="287">
        <v>122</v>
      </c>
      <c r="C122" s="872"/>
      <c r="D122" s="872"/>
      <c r="E122" s="1047"/>
      <c r="F122" s="1047"/>
      <c r="G122" s="941"/>
      <c r="H122" s="939" t="s">
        <v>1693</v>
      </c>
      <c r="I122" s="952" t="s">
        <v>1280</v>
      </c>
      <c r="J122" s="989">
        <v>2</v>
      </c>
      <c r="K122" s="985" t="s">
        <v>1703</v>
      </c>
      <c r="M122" s="308" t="str">
        <f t="shared" si="8"/>
        <v>○</v>
      </c>
      <c r="O122" s="116"/>
      <c r="T122" s="331"/>
      <c r="U122" s="331"/>
    </row>
    <row r="123" spans="1:21" ht="22.15" customHeight="1" thickBot="1">
      <c r="A123" s="287">
        <v>123</v>
      </c>
      <c r="C123" s="872"/>
      <c r="D123" s="872"/>
      <c r="E123" s="1047"/>
      <c r="F123" s="1047"/>
      <c r="G123" s="941"/>
      <c r="H123" s="939" t="s">
        <v>1694</v>
      </c>
      <c r="I123" s="952" t="s">
        <v>1280</v>
      </c>
      <c r="J123" s="989">
        <v>2</v>
      </c>
      <c r="K123" s="985"/>
      <c r="M123" s="308" t="str">
        <f t="shared" si="8"/>
        <v>○</v>
      </c>
      <c r="O123" s="116"/>
      <c r="T123" s="331"/>
      <c r="U123" s="331"/>
    </row>
    <row r="124" spans="1:21" ht="22.15" customHeight="1" thickBot="1">
      <c r="A124" s="287">
        <v>124</v>
      </c>
      <c r="C124" s="872"/>
      <c r="D124" s="872"/>
      <c r="E124" s="1047"/>
      <c r="F124" s="1047"/>
      <c r="G124" s="941"/>
      <c r="H124" s="939" t="s">
        <v>1695</v>
      </c>
      <c r="I124" s="952" t="s">
        <v>1280</v>
      </c>
      <c r="J124" s="989">
        <v>1</v>
      </c>
      <c r="K124" s="985"/>
      <c r="M124" s="308" t="str">
        <f t="shared" si="8"/>
        <v>○</v>
      </c>
      <c r="O124" s="116"/>
      <c r="T124" s="331"/>
      <c r="U124" s="331"/>
    </row>
    <row r="125" spans="1:21" ht="22.15" customHeight="1" thickBot="1">
      <c r="A125" s="287">
        <v>125</v>
      </c>
      <c r="C125" s="872"/>
      <c r="D125" s="872"/>
      <c r="E125" s="1047"/>
      <c r="F125" s="1047"/>
      <c r="G125" s="941"/>
      <c r="H125" s="939" t="s">
        <v>1696</v>
      </c>
      <c r="I125" s="952" t="s">
        <v>1280</v>
      </c>
      <c r="J125" s="989">
        <v>3</v>
      </c>
      <c r="K125" s="985"/>
      <c r="M125" s="308" t="str">
        <f t="shared" si="8"/>
        <v>○</v>
      </c>
      <c r="O125" s="116"/>
      <c r="T125" s="331"/>
      <c r="U125" s="331"/>
    </row>
    <row r="126" spans="1:21" ht="22.15" customHeight="1" thickBot="1">
      <c r="A126" s="287">
        <v>126</v>
      </c>
      <c r="C126" s="872"/>
      <c r="D126" s="872"/>
      <c r="E126" s="1047"/>
      <c r="F126" s="1047"/>
      <c r="G126" s="913"/>
      <c r="H126" s="996" t="s">
        <v>1697</v>
      </c>
      <c r="I126" s="952" t="s">
        <v>1280</v>
      </c>
      <c r="J126" s="989">
        <v>1</v>
      </c>
      <c r="K126" s="985"/>
      <c r="M126" s="308" t="str">
        <f t="shared" si="8"/>
        <v>○</v>
      </c>
      <c r="O126" s="116"/>
      <c r="T126" s="331"/>
      <c r="U126" s="331"/>
    </row>
    <row r="127" spans="1:21" ht="27" customHeight="1" thickBot="1">
      <c r="A127" s="287">
        <v>127</v>
      </c>
      <c r="C127" s="310"/>
      <c r="D127" s="310"/>
      <c r="E127" s="891"/>
      <c r="F127" s="892" t="s">
        <v>1416</v>
      </c>
      <c r="G127" s="893"/>
      <c r="H127" s="894" t="s">
        <v>1254</v>
      </c>
      <c r="I127" s="952" t="s">
        <v>1226</v>
      </c>
      <c r="J127" s="969" t="s">
        <v>1760</v>
      </c>
      <c r="K127" s="985"/>
      <c r="M127" s="308" t="str">
        <f t="shared" ref="M127" si="9">+IF(I127="A",IF(ISBLANK(J127),"未入力あり",IF(J127="はい","○","×")),"")</f>
        <v>○</v>
      </c>
      <c r="O127" s="116"/>
      <c r="T127" s="331"/>
      <c r="U127" s="331"/>
    </row>
    <row r="128" spans="1:21" ht="14.25" thickBot="1">
      <c r="A128" s="287">
        <v>128</v>
      </c>
      <c r="C128" s="310"/>
      <c r="D128" s="310"/>
      <c r="E128" s="891"/>
      <c r="F128" s="891"/>
      <c r="G128" s="913"/>
      <c r="H128" s="930" t="s">
        <v>1255</v>
      </c>
      <c r="I128" s="994" t="s">
        <v>1251</v>
      </c>
      <c r="J128" s="969" t="s">
        <v>1760</v>
      </c>
      <c r="K128" s="985"/>
      <c r="M128" s="308" t="str">
        <f>IF(ISBLANK(J128),"未入力あり","〇")</f>
        <v>〇</v>
      </c>
      <c r="O128" s="116"/>
      <c r="T128" s="331"/>
      <c r="U128" s="331"/>
    </row>
    <row r="129" spans="1:21" ht="14.25" thickBot="1">
      <c r="A129" s="287">
        <v>129</v>
      </c>
      <c r="C129" s="310"/>
      <c r="D129" s="310"/>
      <c r="E129" s="891"/>
      <c r="F129" s="891"/>
      <c r="G129" s="913"/>
      <c r="H129" s="940" t="s">
        <v>1256</v>
      </c>
      <c r="I129" s="957" t="str">
        <f>IF(J128="いいえ","A",IF(J128="はい","-","A／-"))</f>
        <v>-</v>
      </c>
      <c r="J129" s="989">
        <v>15</v>
      </c>
      <c r="K129" s="995" t="s">
        <v>1474</v>
      </c>
      <c r="L129" s="835"/>
      <c r="M129" s="830" t="str">
        <f>+IF(I129="A",IF(ISBLANK(J129),"未入力あり",IF(J129&gt;=1,"○","×")),"")</f>
        <v/>
      </c>
      <c r="O129" s="116"/>
      <c r="T129" s="331"/>
      <c r="U129" s="331"/>
    </row>
    <row r="130" spans="1:21" ht="14.25" thickBot="1">
      <c r="A130" s="287">
        <v>130</v>
      </c>
      <c r="C130" s="310"/>
      <c r="D130" s="310"/>
      <c r="E130" s="891"/>
      <c r="F130" s="891"/>
      <c r="G130" s="913"/>
      <c r="H130" s="996" t="s">
        <v>1257</v>
      </c>
      <c r="I130" s="957" t="str">
        <f>IF(J128="いいえ","C",IF(J128="はい","-","C／-"))</f>
        <v>-</v>
      </c>
      <c r="J130" s="989">
        <v>4</v>
      </c>
      <c r="K130" s="995"/>
      <c r="L130" s="835"/>
      <c r="M130" s="308" t="str">
        <f t="shared" ref="M130" si="10">IF(ISBLANK(J130),"未入力あり","〇")</f>
        <v>〇</v>
      </c>
      <c r="O130" s="116"/>
      <c r="T130" s="331"/>
      <c r="U130" s="331"/>
    </row>
    <row r="131" spans="1:21" ht="92.45" customHeight="1" thickBot="1">
      <c r="A131" s="287">
        <v>131</v>
      </c>
      <c r="C131" s="310"/>
      <c r="D131" s="310"/>
      <c r="E131" s="891"/>
      <c r="F131" s="925" t="s">
        <v>1237</v>
      </c>
      <c r="G131" s="906"/>
      <c r="H131" s="907" t="s">
        <v>1562</v>
      </c>
      <c r="I131" s="951" t="s">
        <v>1226</v>
      </c>
      <c r="J131" s="989">
        <v>4</v>
      </c>
      <c r="K131" s="970" t="s">
        <v>715</v>
      </c>
      <c r="M131" s="308" t="str">
        <f>+IF(I131="A",IF(ISBLANK(J131),"未入力あり",IF(J131&gt;=1,"○","×")),"")</f>
        <v>○</v>
      </c>
      <c r="O131" s="116"/>
      <c r="T131" s="331"/>
      <c r="U131" s="331"/>
    </row>
    <row r="132" spans="1:21" ht="93.6" customHeight="1" thickBot="1">
      <c r="A132" s="287">
        <v>132</v>
      </c>
      <c r="C132" s="310"/>
      <c r="D132" s="310"/>
      <c r="E132" s="891"/>
      <c r="F132" s="892" t="s">
        <v>1238</v>
      </c>
      <c r="G132" s="893"/>
      <c r="H132" s="997" t="s">
        <v>1563</v>
      </c>
      <c r="I132" s="952" t="s">
        <v>1226</v>
      </c>
      <c r="J132" s="873">
        <v>1</v>
      </c>
      <c r="K132" s="985" t="s">
        <v>1564</v>
      </c>
      <c r="M132" s="308" t="str">
        <f>+IF(I132="A",IF(ISBLANK(J132),"未入力あり",IF(J132&gt;=1,"○","×")),"")</f>
        <v>○</v>
      </c>
      <c r="O132" s="116"/>
      <c r="T132" s="331"/>
      <c r="U132" s="331"/>
    </row>
    <row r="133" spans="1:21" ht="14.25" thickBot="1">
      <c r="A133" s="287">
        <v>133</v>
      </c>
      <c r="C133" s="310"/>
      <c r="D133" s="310"/>
      <c r="E133" s="310"/>
      <c r="F133" s="310"/>
      <c r="H133" s="920" t="s">
        <v>1604</v>
      </c>
      <c r="I133" s="341" t="s">
        <v>1227</v>
      </c>
      <c r="J133" s="286">
        <v>1</v>
      </c>
      <c r="K133" s="339"/>
      <c r="M133" s="308" t="str">
        <f t="shared" ref="M133:M134" si="11">IF(ISBLANK(J133),"未入力あり","〇")</f>
        <v>〇</v>
      </c>
      <c r="O133" s="116"/>
      <c r="T133" s="331"/>
      <c r="U133" s="331"/>
    </row>
    <row r="134" spans="1:21" ht="27.75" thickBot="1">
      <c r="A134" s="287">
        <v>134</v>
      </c>
      <c r="C134" s="310"/>
      <c r="D134" s="310"/>
      <c r="E134" s="310"/>
      <c r="F134" s="310"/>
      <c r="H134" s="942" t="s">
        <v>1417</v>
      </c>
      <c r="I134" s="357" t="s">
        <v>1227</v>
      </c>
      <c r="J134" s="286">
        <v>1</v>
      </c>
      <c r="K134" s="343"/>
      <c r="M134" s="308" t="str">
        <f t="shared" si="11"/>
        <v>〇</v>
      </c>
      <c r="O134" s="116"/>
      <c r="T134" s="331"/>
      <c r="U134" s="331"/>
    </row>
    <row r="135" spans="1:21" ht="14.25" thickBot="1">
      <c r="A135" s="287">
        <v>135</v>
      </c>
      <c r="C135" s="310"/>
      <c r="D135" s="310"/>
      <c r="E135" s="310"/>
      <c r="F135" s="310"/>
      <c r="H135" s="940" t="s">
        <v>716</v>
      </c>
      <c r="I135" s="362" t="s">
        <v>1226</v>
      </c>
      <c r="J135" s="286">
        <v>1</v>
      </c>
      <c r="K135" s="363" t="s">
        <v>607</v>
      </c>
      <c r="M135" s="308" t="str">
        <f>+IF(I135="A",IF(ISBLANK(J135),"未入力あり",IF(J135&gt;=1,"○","×")),"")</f>
        <v>○</v>
      </c>
      <c r="O135" s="116"/>
      <c r="T135" s="331"/>
      <c r="U135" s="331"/>
    </row>
    <row r="136" spans="1:21" ht="34.5" customHeight="1" thickBot="1">
      <c r="A136" s="287">
        <v>136</v>
      </c>
      <c r="C136" s="310"/>
      <c r="D136" s="310"/>
      <c r="E136" s="310"/>
      <c r="F136" s="895"/>
      <c r="G136" s="896"/>
      <c r="H136" s="916" t="s">
        <v>1258</v>
      </c>
      <c r="I136" s="988" t="s">
        <v>1227</v>
      </c>
      <c r="J136" s="969" t="s">
        <v>1760</v>
      </c>
      <c r="K136" s="990"/>
      <c r="M136" s="308" t="str">
        <f t="shared" ref="M136" si="12">IF(ISBLANK(J136),"未入力あり","〇")</f>
        <v>〇</v>
      </c>
      <c r="O136" s="116"/>
      <c r="T136" s="331"/>
      <c r="U136" s="331"/>
    </row>
    <row r="137" spans="1:21" ht="69" customHeight="1" thickBot="1">
      <c r="A137" s="287">
        <v>137</v>
      </c>
      <c r="C137" s="310"/>
      <c r="D137" s="310"/>
      <c r="E137" s="310"/>
      <c r="F137" s="892" t="s">
        <v>1239</v>
      </c>
      <c r="G137" s="917"/>
      <c r="H137" s="898" t="s">
        <v>1259</v>
      </c>
      <c r="I137" s="962" t="s">
        <v>1226</v>
      </c>
      <c r="J137" s="969" t="s">
        <v>1760</v>
      </c>
      <c r="K137" s="967" t="s">
        <v>1418</v>
      </c>
      <c r="M137" s="308" t="str">
        <f t="shared" ref="M137" si="13">+IF(I137="A",IF(ISBLANK(J137),"未入力あり",IF(J137&gt;=1,"○","×")),"")</f>
        <v>○</v>
      </c>
      <c r="O137" s="116"/>
      <c r="T137" s="331"/>
      <c r="U137" s="331"/>
    </row>
    <row r="138" spans="1:21" ht="14.25" thickBot="1">
      <c r="A138" s="287">
        <v>138</v>
      </c>
      <c r="C138" s="310"/>
      <c r="D138" s="310"/>
      <c r="E138" s="891"/>
      <c r="F138" s="891"/>
      <c r="G138" s="941"/>
      <c r="H138" s="930" t="s">
        <v>1260</v>
      </c>
      <c r="I138" s="977" t="s">
        <v>1262</v>
      </c>
      <c r="J138" s="969" t="s">
        <v>1761</v>
      </c>
      <c r="K138" s="967"/>
      <c r="M138" s="308" t="str">
        <f t="shared" ref="M138:M140" si="14">IF(ISBLANK(J138),"未入力あり","〇")</f>
        <v>〇</v>
      </c>
      <c r="O138" s="116"/>
      <c r="T138" s="331"/>
      <c r="U138" s="331"/>
    </row>
    <row r="139" spans="1:21" ht="14.25" thickBot="1">
      <c r="A139" s="287">
        <v>139</v>
      </c>
      <c r="C139" s="310"/>
      <c r="D139" s="310"/>
      <c r="E139" s="891"/>
      <c r="F139" s="895"/>
      <c r="G139" s="904"/>
      <c r="H139" s="897" t="s">
        <v>1261</v>
      </c>
      <c r="I139" s="950" t="str">
        <f>IF(J138="いいえ","A",IF(J138="はい","-","A／-"))</f>
        <v>A</v>
      </c>
      <c r="J139" s="989">
        <v>1</v>
      </c>
      <c r="K139" s="967" t="s">
        <v>1419</v>
      </c>
      <c r="M139" s="830" t="str">
        <f>+IF(I139="A",IF(ISBLANK(J139),"未入力あり",IF(J139&gt;=1,"○","×")),"")</f>
        <v>○</v>
      </c>
      <c r="O139" s="116"/>
      <c r="T139" s="331"/>
      <c r="U139" s="331"/>
    </row>
    <row r="140" spans="1:21" ht="14.25" thickBot="1">
      <c r="A140" s="287">
        <v>140</v>
      </c>
      <c r="C140" s="310"/>
      <c r="D140" s="310"/>
      <c r="E140" s="891"/>
      <c r="F140" s="895" t="s">
        <v>1240</v>
      </c>
      <c r="G140" s="896"/>
      <c r="H140" s="926" t="s">
        <v>608</v>
      </c>
      <c r="I140" s="962" t="s">
        <v>1227</v>
      </c>
      <c r="J140" s="989">
        <v>6</v>
      </c>
      <c r="K140" s="967"/>
      <c r="M140" s="308" t="str">
        <f t="shared" si="14"/>
        <v>〇</v>
      </c>
      <c r="O140" s="116"/>
      <c r="T140" s="331"/>
      <c r="U140" s="332"/>
    </row>
    <row r="141" spans="1:21" ht="14.25" thickBot="1">
      <c r="A141" s="287">
        <v>141</v>
      </c>
      <c r="C141" s="310"/>
      <c r="D141" s="310"/>
      <c r="E141" s="887" t="s">
        <v>1234</v>
      </c>
      <c r="F141" s="888" t="s">
        <v>1475</v>
      </c>
      <c r="G141" s="889"/>
      <c r="H141" s="890"/>
      <c r="I141" s="998"/>
      <c r="J141" s="1112"/>
      <c r="K141" s="982"/>
      <c r="O141" s="116"/>
    </row>
    <row r="142" spans="1:21" ht="14.25" thickBot="1">
      <c r="A142" s="287">
        <v>142</v>
      </c>
      <c r="C142" s="872"/>
      <c r="D142" s="872"/>
      <c r="E142" s="1005"/>
      <c r="F142" s="999" t="s">
        <v>1522</v>
      </c>
      <c r="G142" s="1000"/>
      <c r="H142" s="1001"/>
      <c r="I142" s="1002"/>
      <c r="J142" s="1113"/>
      <c r="K142" s="1003"/>
      <c r="O142" s="116"/>
    </row>
    <row r="143" spans="1:21" ht="14.25" thickBot="1">
      <c r="A143" s="287">
        <v>143</v>
      </c>
      <c r="C143" s="310"/>
      <c r="D143" s="310"/>
      <c r="E143" s="891"/>
      <c r="F143" s="892" t="s">
        <v>1408</v>
      </c>
      <c r="G143" s="893"/>
      <c r="H143" s="898" t="s">
        <v>1263</v>
      </c>
      <c r="I143" s="991" t="str">
        <f>IF(J29="はい","A",IF(J29="いいえ","-","A／-"))</f>
        <v>A</v>
      </c>
      <c r="J143" s="989">
        <v>3</v>
      </c>
      <c r="K143" s="971" t="s">
        <v>1422</v>
      </c>
      <c r="M143" s="830" t="str">
        <f>+IF(I143="A",IF(ISBLANK(J143),"未入力あり",IF(J143&gt;=1,"○","×")),"")</f>
        <v>○</v>
      </c>
      <c r="O143" s="116"/>
      <c r="T143" s="331"/>
      <c r="U143" s="331"/>
    </row>
    <row r="144" spans="1:21" ht="14.25" thickBot="1">
      <c r="A144" s="287">
        <v>144</v>
      </c>
      <c r="C144" s="310"/>
      <c r="D144" s="310"/>
      <c r="E144" s="891"/>
      <c r="F144" s="891"/>
      <c r="G144" s="913"/>
      <c r="H144" s="938" t="s">
        <v>1264</v>
      </c>
      <c r="I144" s="1004" t="str">
        <f>IF(J29="はい","C",IF(J29="いいえ","-","C／-"))</f>
        <v>C</v>
      </c>
      <c r="J144" s="969" t="s">
        <v>1761</v>
      </c>
      <c r="K144" s="981"/>
      <c r="M144" s="308" t="str">
        <f t="shared" ref="M144:M167" si="15">IF(ISBLANK(J144),"未入力あり","〇")</f>
        <v>〇</v>
      </c>
      <c r="O144" s="116"/>
      <c r="T144" s="331"/>
      <c r="U144" s="331"/>
    </row>
    <row r="145" spans="1:21" ht="14.25" thickBot="1">
      <c r="A145" s="287">
        <v>145</v>
      </c>
      <c r="C145" s="310"/>
      <c r="D145" s="310"/>
      <c r="E145" s="891"/>
      <c r="F145" s="891"/>
      <c r="G145" s="913"/>
      <c r="H145" s="939" t="s">
        <v>1265</v>
      </c>
      <c r="I145" s="979" t="s">
        <v>533</v>
      </c>
      <c r="J145" s="989">
        <v>0</v>
      </c>
      <c r="K145" s="978"/>
      <c r="M145" s="308" t="str">
        <f t="shared" si="15"/>
        <v>〇</v>
      </c>
      <c r="O145" s="116"/>
      <c r="T145" s="331"/>
      <c r="U145" s="331"/>
    </row>
    <row r="146" spans="1:21" ht="26.25" customHeight="1" thickBot="1">
      <c r="A146" s="287">
        <v>146</v>
      </c>
      <c r="C146" s="310"/>
      <c r="D146" s="310"/>
      <c r="E146" s="891"/>
      <c r="F146" s="891"/>
      <c r="G146" s="913"/>
      <c r="H146" s="939" t="s">
        <v>1427</v>
      </c>
      <c r="I146" s="962" t="s">
        <v>533</v>
      </c>
      <c r="J146" s="98" t="s">
        <v>1762</v>
      </c>
      <c r="K146" s="978"/>
      <c r="M146" s="308" t="str">
        <f t="shared" si="15"/>
        <v>〇</v>
      </c>
      <c r="O146" s="116"/>
      <c r="T146" s="331"/>
      <c r="U146" s="331"/>
    </row>
    <row r="147" spans="1:21" ht="14.25" thickBot="1">
      <c r="A147" s="287">
        <v>147</v>
      </c>
      <c r="C147" s="310"/>
      <c r="D147" s="310"/>
      <c r="E147" s="891"/>
      <c r="F147" s="891"/>
      <c r="G147" s="913"/>
      <c r="H147" s="930" t="s">
        <v>1268</v>
      </c>
      <c r="I147" s="949" t="str">
        <f>IF(J29="はい","A",IF(J29="いいえ","-","A／-"))</f>
        <v>A</v>
      </c>
      <c r="J147" s="989">
        <v>1</v>
      </c>
      <c r="K147" s="971" t="s">
        <v>1565</v>
      </c>
      <c r="M147" s="830" t="str">
        <f>+IF(I147="A",IF(ISBLANK(J147),"未入力あり",IF(J147&gt;=1,"○","×")),"")</f>
        <v>○</v>
      </c>
      <c r="O147" s="116"/>
      <c r="T147" s="331"/>
      <c r="U147" s="331"/>
    </row>
    <row r="148" spans="1:21" ht="14.25" thickBot="1">
      <c r="A148" s="287">
        <v>148</v>
      </c>
      <c r="C148" s="310"/>
      <c r="D148" s="310"/>
      <c r="E148" s="891"/>
      <c r="F148" s="891"/>
      <c r="G148" s="913"/>
      <c r="H148" s="939" t="s">
        <v>1269</v>
      </c>
      <c r="I148" s="977" t="s">
        <v>1267</v>
      </c>
      <c r="J148" s="989">
        <v>1</v>
      </c>
      <c r="K148" s="980"/>
      <c r="M148" s="308" t="str">
        <f t="shared" si="15"/>
        <v>〇</v>
      </c>
      <c r="O148" s="116"/>
      <c r="T148" s="331"/>
      <c r="U148" s="331"/>
    </row>
    <row r="149" spans="1:21" ht="14.25" thickBot="1">
      <c r="A149" s="287">
        <v>149</v>
      </c>
      <c r="C149" s="310"/>
      <c r="D149" s="310"/>
      <c r="E149" s="891"/>
      <c r="F149" s="891"/>
      <c r="G149" s="913"/>
      <c r="H149" s="938" t="s">
        <v>1270</v>
      </c>
      <c r="I149" s="949" t="str">
        <f>IF(J29="はい","C",IF(J29="いいえ","-","C／-"))</f>
        <v>C</v>
      </c>
      <c r="J149" s="969" t="s">
        <v>1761</v>
      </c>
      <c r="K149" s="980"/>
      <c r="M149" s="308" t="str">
        <f t="shared" si="15"/>
        <v>〇</v>
      </c>
      <c r="O149" s="116"/>
      <c r="T149" s="331"/>
      <c r="U149" s="331"/>
    </row>
    <row r="150" spans="1:21" ht="14.25" thickBot="1">
      <c r="A150" s="287">
        <v>150</v>
      </c>
      <c r="C150" s="310"/>
      <c r="D150" s="310"/>
      <c r="E150" s="891"/>
      <c r="F150" s="891"/>
      <c r="G150" s="913"/>
      <c r="H150" s="939" t="s">
        <v>1271</v>
      </c>
      <c r="I150" s="1006" t="s">
        <v>1267</v>
      </c>
      <c r="J150" s="989">
        <v>0</v>
      </c>
      <c r="K150" s="980"/>
      <c r="M150" s="308" t="str">
        <f t="shared" si="15"/>
        <v>〇</v>
      </c>
      <c r="O150" s="116"/>
      <c r="T150" s="331"/>
      <c r="U150" s="331"/>
    </row>
    <row r="151" spans="1:21" ht="24.75" customHeight="1" thickBot="1">
      <c r="A151" s="287">
        <v>151</v>
      </c>
      <c r="C151" s="310"/>
      <c r="D151" s="310"/>
      <c r="E151" s="891"/>
      <c r="F151" s="891"/>
      <c r="G151" s="913"/>
      <c r="H151" s="939" t="s">
        <v>1427</v>
      </c>
      <c r="I151" s="950" t="s">
        <v>1267</v>
      </c>
      <c r="J151" s="98" t="s">
        <v>1762</v>
      </c>
      <c r="K151" s="980"/>
      <c r="M151" s="308" t="str">
        <f t="shared" si="15"/>
        <v>〇</v>
      </c>
      <c r="O151" s="116"/>
      <c r="T151" s="331"/>
      <c r="U151" s="331"/>
    </row>
    <row r="152" spans="1:21" ht="14.25" thickBot="1">
      <c r="A152" s="287">
        <v>152</v>
      </c>
      <c r="C152" s="310"/>
      <c r="D152" s="310"/>
      <c r="E152" s="891"/>
      <c r="F152" s="891"/>
      <c r="G152" s="913"/>
      <c r="H152" s="930" t="s">
        <v>1566</v>
      </c>
      <c r="I152" s="949" t="str">
        <f>IF(J29="はい","C",IF(J29="いいえ","-","C／-"))</f>
        <v>C</v>
      </c>
      <c r="J152" s="989">
        <v>1</v>
      </c>
      <c r="K152" s="980"/>
      <c r="M152" s="308" t="str">
        <f t="shared" si="15"/>
        <v>〇</v>
      </c>
      <c r="O152" s="116"/>
      <c r="T152" s="331"/>
      <c r="U152" s="331"/>
    </row>
    <row r="153" spans="1:21" ht="14.25" thickBot="1">
      <c r="A153" s="287">
        <v>153</v>
      </c>
      <c r="C153" s="310"/>
      <c r="D153" s="310"/>
      <c r="E153" s="891"/>
      <c r="F153" s="891"/>
      <c r="G153" s="913"/>
      <c r="H153" s="939" t="s">
        <v>1272</v>
      </c>
      <c r="I153" s="964" t="s">
        <v>1267</v>
      </c>
      <c r="J153" s="989">
        <v>6</v>
      </c>
      <c r="K153" s="980"/>
      <c r="M153" s="308" t="str">
        <f t="shared" si="15"/>
        <v>〇</v>
      </c>
      <c r="O153" s="116"/>
      <c r="T153" s="331"/>
      <c r="U153" s="331"/>
    </row>
    <row r="154" spans="1:21" ht="14.25" thickBot="1">
      <c r="A154" s="287">
        <v>154</v>
      </c>
      <c r="C154" s="310"/>
      <c r="D154" s="310"/>
      <c r="E154" s="891"/>
      <c r="F154" s="891"/>
      <c r="G154" s="913"/>
      <c r="H154" s="938" t="s">
        <v>1273</v>
      </c>
      <c r="I154" s="949" t="str">
        <f>IF(J29="はい","C",IF(J29="いいえ","-","C／-"))</f>
        <v>C</v>
      </c>
      <c r="J154" s="989">
        <v>0</v>
      </c>
      <c r="K154" s="980"/>
      <c r="M154" s="308" t="str">
        <f t="shared" si="15"/>
        <v>〇</v>
      </c>
      <c r="O154" s="116"/>
      <c r="T154" s="331"/>
      <c r="U154" s="331"/>
    </row>
    <row r="155" spans="1:21" ht="14.25" thickBot="1">
      <c r="A155" s="287">
        <v>155</v>
      </c>
      <c r="C155" s="310"/>
      <c r="D155" s="310"/>
      <c r="E155" s="891"/>
      <c r="F155" s="891"/>
      <c r="G155" s="913"/>
      <c r="H155" s="939" t="s">
        <v>1288</v>
      </c>
      <c r="I155" s="979" t="s">
        <v>1267</v>
      </c>
      <c r="J155" s="989">
        <v>0</v>
      </c>
      <c r="K155" s="980"/>
      <c r="M155" s="308" t="str">
        <f t="shared" si="15"/>
        <v>〇</v>
      </c>
      <c r="O155" s="116"/>
      <c r="T155" s="331"/>
      <c r="U155" s="331"/>
    </row>
    <row r="156" spans="1:21" ht="24.75" customHeight="1" thickBot="1">
      <c r="A156" s="287">
        <v>156</v>
      </c>
      <c r="C156" s="310"/>
      <c r="D156" s="310"/>
      <c r="E156" s="891"/>
      <c r="F156" s="891"/>
      <c r="G156" s="913"/>
      <c r="H156" s="942" t="s">
        <v>1427</v>
      </c>
      <c r="I156" s="977" t="s">
        <v>1267</v>
      </c>
      <c r="J156" s="98" t="s">
        <v>1762</v>
      </c>
      <c r="K156" s="980"/>
      <c r="M156" s="308" t="str">
        <f t="shared" si="15"/>
        <v>〇</v>
      </c>
      <c r="O156" s="116"/>
      <c r="T156" s="331"/>
      <c r="U156" s="331"/>
    </row>
    <row r="157" spans="1:21" ht="14.25" thickBot="1">
      <c r="A157" s="287">
        <v>157</v>
      </c>
      <c r="C157" s="310"/>
      <c r="D157" s="310"/>
      <c r="E157" s="891"/>
      <c r="F157" s="1007" t="s">
        <v>1416</v>
      </c>
      <c r="G157" s="917"/>
      <c r="H157" s="1008" t="s">
        <v>610</v>
      </c>
      <c r="I157" s="949" t="s">
        <v>1226</v>
      </c>
      <c r="J157" s="989">
        <v>9</v>
      </c>
      <c r="K157" s="980" t="s">
        <v>609</v>
      </c>
      <c r="M157" s="308" t="str">
        <f t="shared" ref="M157:M168" si="16">+IF(I157="A",IF(ISBLANK(J157),"未入力あり",IF(J157&gt;=1,"○","×")),"")</f>
        <v>○</v>
      </c>
      <c r="O157" s="116"/>
      <c r="T157" s="331"/>
      <c r="U157" s="331"/>
    </row>
    <row r="158" spans="1:21" ht="14.25" thickBot="1">
      <c r="A158" s="287">
        <v>158</v>
      </c>
      <c r="C158" s="310"/>
      <c r="D158" s="310"/>
      <c r="E158" s="891"/>
      <c r="F158" s="891"/>
      <c r="G158" s="913"/>
      <c r="H158" s="1009" t="s">
        <v>1272</v>
      </c>
      <c r="I158" s="979" t="s">
        <v>1267</v>
      </c>
      <c r="J158" s="989">
        <v>0</v>
      </c>
      <c r="K158" s="980"/>
      <c r="M158" s="308" t="str">
        <f t="shared" si="15"/>
        <v>〇</v>
      </c>
      <c r="O158" s="116"/>
      <c r="T158" s="331"/>
      <c r="U158" s="331"/>
    </row>
    <row r="159" spans="1:21" ht="14.25" thickBot="1">
      <c r="A159" s="287">
        <v>159</v>
      </c>
      <c r="C159" s="310"/>
      <c r="D159" s="310"/>
      <c r="E159" s="891"/>
      <c r="F159" s="891"/>
      <c r="G159" s="913"/>
      <c r="H159" s="938" t="s">
        <v>1278</v>
      </c>
      <c r="I159" s="979" t="s">
        <v>1277</v>
      </c>
      <c r="J159" s="969" t="s">
        <v>1761</v>
      </c>
      <c r="K159" s="980"/>
      <c r="M159" s="308" t="str">
        <f t="shared" si="15"/>
        <v>〇</v>
      </c>
      <c r="O159" s="116"/>
      <c r="T159" s="331"/>
      <c r="U159" s="331"/>
    </row>
    <row r="160" spans="1:21" ht="14.25" thickBot="1">
      <c r="A160" s="287">
        <v>160</v>
      </c>
      <c r="C160" s="310"/>
      <c r="D160" s="310"/>
      <c r="E160" s="891"/>
      <c r="F160" s="891"/>
      <c r="G160" s="913"/>
      <c r="H160" s="939" t="s">
        <v>1286</v>
      </c>
      <c r="I160" s="979" t="s">
        <v>1267</v>
      </c>
      <c r="J160" s="989">
        <v>0</v>
      </c>
      <c r="K160" s="980"/>
      <c r="M160" s="308" t="str">
        <f t="shared" si="15"/>
        <v>〇</v>
      </c>
      <c r="O160" s="116"/>
      <c r="T160" s="331"/>
      <c r="U160" s="331"/>
    </row>
    <row r="161" spans="1:21" ht="14.25" thickBot="1">
      <c r="A161" s="287">
        <v>161</v>
      </c>
      <c r="C161" s="310"/>
      <c r="D161" s="310"/>
      <c r="E161" s="891"/>
      <c r="F161" s="891"/>
      <c r="G161" s="913"/>
      <c r="H161" s="939" t="s">
        <v>1287</v>
      </c>
      <c r="I161" s="979" t="s">
        <v>1267</v>
      </c>
      <c r="J161" s="989">
        <v>0</v>
      </c>
      <c r="K161" s="980"/>
      <c r="M161" s="308" t="str">
        <f t="shared" si="15"/>
        <v>〇</v>
      </c>
      <c r="O161" s="116"/>
      <c r="T161" s="331"/>
      <c r="U161" s="331"/>
    </row>
    <row r="162" spans="1:21" ht="14.25" thickBot="1">
      <c r="A162" s="287">
        <v>162</v>
      </c>
      <c r="C162" s="310"/>
      <c r="D162" s="310"/>
      <c r="E162" s="891"/>
      <c r="F162" s="891"/>
      <c r="G162" s="913"/>
      <c r="H162" s="1009" t="s">
        <v>1427</v>
      </c>
      <c r="I162" s="977" t="s">
        <v>1267</v>
      </c>
      <c r="J162" s="98" t="s">
        <v>1762</v>
      </c>
      <c r="K162" s="980"/>
      <c r="M162" s="308" t="str">
        <f t="shared" si="15"/>
        <v>〇</v>
      </c>
      <c r="O162" s="116"/>
      <c r="T162" s="331"/>
      <c r="U162" s="331"/>
    </row>
    <row r="163" spans="1:21" ht="14.25" thickBot="1">
      <c r="A163" s="287">
        <v>163</v>
      </c>
      <c r="C163" s="310"/>
      <c r="D163" s="310"/>
      <c r="E163" s="891"/>
      <c r="F163" s="891"/>
      <c r="G163" s="913"/>
      <c r="H163" s="898" t="s">
        <v>611</v>
      </c>
      <c r="I163" s="949" t="s">
        <v>1226</v>
      </c>
      <c r="J163" s="989">
        <v>1</v>
      </c>
      <c r="K163" s="980" t="s">
        <v>609</v>
      </c>
      <c r="M163" s="308" t="str">
        <f>+IF(I163="A",IF(ISBLANK(J163),"未入力あり",IF(J163&gt;=1,"○","×")),"")</f>
        <v>○</v>
      </c>
      <c r="O163" s="116"/>
      <c r="T163" s="331"/>
      <c r="U163" s="331"/>
    </row>
    <row r="164" spans="1:21" ht="14.25" thickBot="1">
      <c r="A164" s="287">
        <v>164</v>
      </c>
      <c r="C164" s="310"/>
      <c r="D164" s="310"/>
      <c r="E164" s="891"/>
      <c r="F164" s="891"/>
      <c r="G164" s="913"/>
      <c r="H164" s="930" t="s">
        <v>1274</v>
      </c>
      <c r="I164" s="979" t="s">
        <v>1423</v>
      </c>
      <c r="J164" s="969" t="s">
        <v>1760</v>
      </c>
      <c r="K164" s="980"/>
      <c r="M164" s="308" t="str">
        <f t="shared" si="15"/>
        <v>〇</v>
      </c>
      <c r="O164" s="116"/>
      <c r="T164" s="331"/>
      <c r="U164" s="331"/>
    </row>
    <row r="165" spans="1:21" ht="14.25" thickBot="1">
      <c r="A165" s="287">
        <v>165</v>
      </c>
      <c r="C165" s="310"/>
      <c r="D165" s="310"/>
      <c r="E165" s="891"/>
      <c r="F165" s="891"/>
      <c r="G165" s="913"/>
      <c r="H165" s="939" t="s">
        <v>1275</v>
      </c>
      <c r="I165" s="979" t="s">
        <v>1405</v>
      </c>
      <c r="J165" s="989">
        <v>0</v>
      </c>
      <c r="K165" s="980"/>
      <c r="M165" s="308" t="str">
        <f t="shared" si="15"/>
        <v>〇</v>
      </c>
      <c r="O165" s="116"/>
      <c r="T165" s="331"/>
      <c r="U165" s="331"/>
    </row>
    <row r="166" spans="1:21" ht="14.25" thickBot="1">
      <c r="A166" s="287">
        <v>166</v>
      </c>
      <c r="C166" s="310"/>
      <c r="D166" s="310"/>
      <c r="E166" s="891"/>
      <c r="F166" s="891"/>
      <c r="G166" s="913"/>
      <c r="H166" s="939" t="s">
        <v>1276</v>
      </c>
      <c r="I166" s="979" t="s">
        <v>1405</v>
      </c>
      <c r="J166" s="989">
        <v>1</v>
      </c>
      <c r="K166" s="980"/>
      <c r="M166" s="308" t="str">
        <f t="shared" si="15"/>
        <v>〇</v>
      </c>
      <c r="O166" s="116"/>
      <c r="T166" s="331"/>
      <c r="U166" s="331"/>
    </row>
    <row r="167" spans="1:21" ht="14.25" thickBot="1">
      <c r="A167" s="287">
        <v>167</v>
      </c>
      <c r="C167" s="310"/>
      <c r="D167" s="310"/>
      <c r="E167" s="891"/>
      <c r="F167" s="891"/>
      <c r="G167" s="913"/>
      <c r="H167" s="996" t="s">
        <v>1427</v>
      </c>
      <c r="I167" s="964" t="s">
        <v>533</v>
      </c>
      <c r="J167" s="98" t="s">
        <v>1762</v>
      </c>
      <c r="K167" s="984"/>
      <c r="M167" s="308" t="str">
        <f t="shared" si="15"/>
        <v>〇</v>
      </c>
      <c r="O167" s="116"/>
      <c r="T167" s="331"/>
      <c r="U167" s="331"/>
    </row>
    <row r="168" spans="1:21" ht="14.25" thickBot="1">
      <c r="A168" s="287">
        <v>168</v>
      </c>
      <c r="C168" s="310"/>
      <c r="D168" s="310"/>
      <c r="E168" s="891"/>
      <c r="F168" s="892" t="s">
        <v>1420</v>
      </c>
      <c r="G168" s="893"/>
      <c r="H168" s="898" t="s">
        <v>612</v>
      </c>
      <c r="I168" s="949" t="s">
        <v>1226</v>
      </c>
      <c r="J168" s="989">
        <v>3</v>
      </c>
      <c r="K168" s="985" t="s">
        <v>609</v>
      </c>
      <c r="M168" s="308" t="str">
        <f t="shared" si="16"/>
        <v>○</v>
      </c>
      <c r="O168" s="116"/>
      <c r="T168" s="331"/>
      <c r="U168" s="331"/>
    </row>
    <row r="169" spans="1:21" ht="14.25" thickBot="1">
      <c r="A169" s="287">
        <v>169</v>
      </c>
      <c r="C169" s="310"/>
      <c r="D169" s="310"/>
      <c r="E169" s="891"/>
      <c r="F169" s="891"/>
      <c r="G169" s="913"/>
      <c r="H169" s="930" t="s">
        <v>1279</v>
      </c>
      <c r="I169" s="977" t="s">
        <v>1280</v>
      </c>
      <c r="J169" s="989">
        <v>3</v>
      </c>
      <c r="K169" s="980" t="s">
        <v>609</v>
      </c>
      <c r="M169" s="308" t="str">
        <f>+IF(I169="A",IF(ISBLANK(J169),"未入力あり",IF(J169&gt;=1,"○","×")),"")</f>
        <v>○</v>
      </c>
      <c r="O169" s="116"/>
      <c r="T169" s="331"/>
      <c r="U169" s="331"/>
    </row>
    <row r="170" spans="1:21" ht="14.25" thickBot="1">
      <c r="A170" s="287">
        <v>170</v>
      </c>
      <c r="C170" s="310"/>
      <c r="D170" s="310"/>
      <c r="E170" s="891"/>
      <c r="F170" s="891"/>
      <c r="G170" s="913"/>
      <c r="H170" s="939" t="s">
        <v>1282</v>
      </c>
      <c r="I170" s="979" t="s">
        <v>1405</v>
      </c>
      <c r="J170" s="989">
        <v>0</v>
      </c>
      <c r="K170" s="980"/>
      <c r="M170" s="308" t="str">
        <f t="shared" ref="M170:M208" si="17">IF(ISBLANK(J170),"未入力あり","〇")</f>
        <v>〇</v>
      </c>
      <c r="O170" s="116"/>
      <c r="T170" s="331"/>
      <c r="U170" s="331"/>
    </row>
    <row r="171" spans="1:21" ht="14.25" thickBot="1">
      <c r="A171" s="287">
        <v>171</v>
      </c>
      <c r="C171" s="310"/>
      <c r="D171" s="310"/>
      <c r="E171" s="891"/>
      <c r="F171" s="891"/>
      <c r="G171" s="913"/>
      <c r="H171" s="939" t="s">
        <v>1283</v>
      </c>
      <c r="I171" s="979" t="s">
        <v>1405</v>
      </c>
      <c r="J171" s="989">
        <v>1</v>
      </c>
      <c r="K171" s="980"/>
      <c r="M171" s="308" t="str">
        <f t="shared" si="17"/>
        <v>〇</v>
      </c>
      <c r="O171" s="116"/>
      <c r="T171" s="331"/>
      <c r="U171" s="331"/>
    </row>
    <row r="172" spans="1:21" ht="14.25" thickBot="1">
      <c r="A172" s="287">
        <v>172</v>
      </c>
      <c r="C172" s="310"/>
      <c r="D172" s="310"/>
      <c r="E172" s="891"/>
      <c r="F172" s="891"/>
      <c r="G172" s="913"/>
      <c r="H172" s="939" t="s">
        <v>1284</v>
      </c>
      <c r="I172" s="979" t="s">
        <v>1405</v>
      </c>
      <c r="J172" s="989">
        <v>0</v>
      </c>
      <c r="K172" s="980"/>
      <c r="M172" s="308" t="str">
        <f t="shared" si="17"/>
        <v>〇</v>
      </c>
      <c r="O172" s="116"/>
      <c r="T172" s="331"/>
      <c r="U172" s="331"/>
    </row>
    <row r="173" spans="1:21" ht="14.25" thickBot="1">
      <c r="A173" s="287">
        <v>173</v>
      </c>
      <c r="C173" s="310"/>
      <c r="D173" s="310"/>
      <c r="E173" s="310"/>
      <c r="F173" s="891"/>
      <c r="G173" s="913"/>
      <c r="H173" s="942" t="s">
        <v>1427</v>
      </c>
      <c r="I173" s="977" t="s">
        <v>1405</v>
      </c>
      <c r="J173" s="98">
        <v>2</v>
      </c>
      <c r="K173" s="980"/>
      <c r="M173" s="308" t="str">
        <f t="shared" si="17"/>
        <v>〇</v>
      </c>
      <c r="O173" s="116"/>
      <c r="T173" s="331"/>
      <c r="U173" s="331"/>
    </row>
    <row r="174" spans="1:21" ht="14.25" thickBot="1">
      <c r="A174" s="287">
        <v>174</v>
      </c>
      <c r="C174" s="310"/>
      <c r="D174" s="310"/>
      <c r="E174" s="310"/>
      <c r="F174" s="892" t="s">
        <v>1412</v>
      </c>
      <c r="G174" s="893"/>
      <c r="H174" s="898" t="s">
        <v>613</v>
      </c>
      <c r="I174" s="949" t="s">
        <v>1277</v>
      </c>
      <c r="J174" s="989">
        <v>5</v>
      </c>
      <c r="K174" s="980"/>
      <c r="M174" s="308" t="str">
        <f t="shared" si="17"/>
        <v>〇</v>
      </c>
      <c r="O174" s="116"/>
      <c r="T174" s="331"/>
      <c r="U174" s="331"/>
    </row>
    <row r="175" spans="1:21" ht="14.25" thickBot="1">
      <c r="A175" s="287">
        <v>175</v>
      </c>
      <c r="C175" s="310"/>
      <c r="D175" s="310"/>
      <c r="E175" s="310"/>
      <c r="F175" s="891"/>
      <c r="G175" s="913"/>
      <c r="H175" s="937" t="s">
        <v>1281</v>
      </c>
      <c r="I175" s="979" t="s">
        <v>1423</v>
      </c>
      <c r="J175" s="969" t="s">
        <v>1761</v>
      </c>
      <c r="K175" s="980"/>
      <c r="M175" s="308" t="str">
        <f t="shared" si="17"/>
        <v>〇</v>
      </c>
      <c r="O175" s="116"/>
      <c r="T175" s="331"/>
      <c r="U175" s="331"/>
    </row>
    <row r="176" spans="1:21" ht="14.25" thickBot="1">
      <c r="A176" s="287">
        <v>176</v>
      </c>
      <c r="C176" s="310"/>
      <c r="D176" s="310"/>
      <c r="E176" s="310"/>
      <c r="F176" s="891"/>
      <c r="G176" s="913"/>
      <c r="H176" s="939" t="s">
        <v>1285</v>
      </c>
      <c r="I176" s="979" t="s">
        <v>1405</v>
      </c>
      <c r="J176" s="989">
        <v>0</v>
      </c>
      <c r="K176" s="980"/>
      <c r="M176" s="308" t="str">
        <f t="shared" si="17"/>
        <v>〇</v>
      </c>
      <c r="O176" s="116"/>
      <c r="T176" s="331"/>
      <c r="U176" s="331"/>
    </row>
    <row r="177" spans="1:21" ht="14.25" thickBot="1">
      <c r="A177" s="287">
        <v>177</v>
      </c>
      <c r="C177" s="310"/>
      <c r="D177" s="310"/>
      <c r="E177" s="310"/>
      <c r="F177" s="891"/>
      <c r="G177" s="913"/>
      <c r="H177" s="942" t="s">
        <v>1266</v>
      </c>
      <c r="I177" s="977" t="s">
        <v>1405</v>
      </c>
      <c r="J177" s="989">
        <v>0</v>
      </c>
      <c r="K177" s="980"/>
      <c r="M177" s="308" t="str">
        <f t="shared" si="17"/>
        <v>〇</v>
      </c>
      <c r="O177" s="116"/>
      <c r="T177" s="331"/>
      <c r="U177" s="331"/>
    </row>
    <row r="178" spans="1:21" ht="14.25" thickBot="1">
      <c r="A178" s="287">
        <v>178</v>
      </c>
      <c r="C178" s="310"/>
      <c r="D178" s="310"/>
      <c r="E178" s="310"/>
      <c r="F178" s="891"/>
      <c r="G178" s="913"/>
      <c r="H178" s="898" t="s">
        <v>614</v>
      </c>
      <c r="I178" s="949" t="s">
        <v>1423</v>
      </c>
      <c r="J178" s="989">
        <v>2</v>
      </c>
      <c r="K178" s="980"/>
      <c r="M178" s="308" t="str">
        <f t="shared" si="17"/>
        <v>〇</v>
      </c>
      <c r="O178" s="116"/>
      <c r="T178" s="331"/>
      <c r="U178" s="331"/>
    </row>
    <row r="179" spans="1:21" ht="14.25" thickBot="1">
      <c r="A179" s="287">
        <v>179</v>
      </c>
      <c r="C179" s="310"/>
      <c r="D179" s="310"/>
      <c r="E179" s="310"/>
      <c r="F179" s="891"/>
      <c r="G179" s="913"/>
      <c r="H179" s="937" t="s">
        <v>1289</v>
      </c>
      <c r="I179" s="977" t="s">
        <v>1423</v>
      </c>
      <c r="J179" s="969" t="s">
        <v>1760</v>
      </c>
      <c r="K179" s="980"/>
      <c r="M179" s="308" t="str">
        <f t="shared" si="17"/>
        <v>〇</v>
      </c>
      <c r="O179" s="116"/>
      <c r="T179" s="331"/>
      <c r="U179" s="331"/>
    </row>
    <row r="180" spans="1:21" ht="14.25" thickBot="1">
      <c r="A180" s="287">
        <v>180</v>
      </c>
      <c r="C180" s="310"/>
      <c r="D180" s="310"/>
      <c r="E180" s="310"/>
      <c r="F180" s="891"/>
      <c r="G180" s="913"/>
      <c r="H180" s="939" t="s">
        <v>1291</v>
      </c>
      <c r="I180" s="979" t="s">
        <v>1227</v>
      </c>
      <c r="J180" s="989">
        <v>2</v>
      </c>
      <c r="K180" s="980"/>
      <c r="M180" s="308" t="str">
        <f t="shared" si="17"/>
        <v>〇</v>
      </c>
      <c r="O180" s="116"/>
      <c r="T180" s="331"/>
      <c r="U180" s="331"/>
    </row>
    <row r="181" spans="1:21" ht="14.25" thickBot="1">
      <c r="A181" s="287">
        <v>181</v>
      </c>
      <c r="C181" s="310"/>
      <c r="D181" s="310"/>
      <c r="E181" s="310"/>
      <c r="F181" s="891"/>
      <c r="G181" s="913"/>
      <c r="H181" s="938" t="s">
        <v>1290</v>
      </c>
      <c r="I181" s="1010" t="s">
        <v>1423</v>
      </c>
      <c r="J181" s="969" t="s">
        <v>1761</v>
      </c>
      <c r="K181" s="980"/>
      <c r="M181" s="308" t="str">
        <f t="shared" si="17"/>
        <v>〇</v>
      </c>
      <c r="O181" s="116"/>
      <c r="T181" s="331"/>
      <c r="U181" s="331"/>
    </row>
    <row r="182" spans="1:21" ht="14.25" thickBot="1">
      <c r="A182" s="287">
        <v>182</v>
      </c>
      <c r="C182" s="310"/>
      <c r="D182" s="310"/>
      <c r="E182" s="310"/>
      <c r="F182" s="895"/>
      <c r="G182" s="904"/>
      <c r="H182" s="996" t="s">
        <v>1291</v>
      </c>
      <c r="I182" s="1011" t="s">
        <v>1227</v>
      </c>
      <c r="J182" s="989">
        <v>1</v>
      </c>
      <c r="K182" s="980"/>
      <c r="M182" s="308" t="str">
        <f t="shared" si="17"/>
        <v>〇</v>
      </c>
      <c r="O182" s="116"/>
      <c r="T182" s="331"/>
      <c r="U182" s="331"/>
    </row>
    <row r="183" spans="1:21" ht="14.25" thickBot="1">
      <c r="A183" s="287">
        <v>183</v>
      </c>
      <c r="C183" s="310"/>
      <c r="D183" s="310"/>
      <c r="E183" s="310"/>
      <c r="F183" s="891" t="s">
        <v>1413</v>
      </c>
      <c r="G183" s="913"/>
      <c r="H183" s="898" t="s">
        <v>615</v>
      </c>
      <c r="I183" s="977" t="s">
        <v>1228</v>
      </c>
      <c r="J183" s="989">
        <v>1</v>
      </c>
      <c r="K183" s="980"/>
      <c r="M183" s="308" t="str">
        <f t="shared" si="17"/>
        <v>〇</v>
      </c>
      <c r="O183" s="116"/>
      <c r="T183" s="331"/>
      <c r="U183" s="331"/>
    </row>
    <row r="184" spans="1:21" ht="14.25" thickBot="1">
      <c r="A184" s="287">
        <v>184</v>
      </c>
      <c r="C184" s="310"/>
      <c r="D184" s="310"/>
      <c r="E184" s="310"/>
      <c r="F184" s="891"/>
      <c r="G184" s="913"/>
      <c r="H184" s="938" t="s">
        <v>1292</v>
      </c>
      <c r="I184" s="1012" t="s">
        <v>1267</v>
      </c>
      <c r="J184" s="969" t="s">
        <v>1760</v>
      </c>
      <c r="K184" s="980"/>
      <c r="M184" s="308" t="str">
        <f t="shared" si="17"/>
        <v>〇</v>
      </c>
      <c r="O184" s="116"/>
      <c r="T184" s="331"/>
      <c r="U184" s="331"/>
    </row>
    <row r="185" spans="1:21" ht="14.25" thickBot="1">
      <c r="A185" s="287">
        <v>185</v>
      </c>
      <c r="C185" s="310"/>
      <c r="D185" s="310"/>
      <c r="E185" s="310"/>
      <c r="F185" s="891"/>
      <c r="G185" s="913"/>
      <c r="H185" s="1009" t="s">
        <v>1294</v>
      </c>
      <c r="I185" s="1012" t="s">
        <v>1267</v>
      </c>
      <c r="J185" s="989">
        <v>1</v>
      </c>
      <c r="K185" s="980"/>
      <c r="M185" s="308" t="str">
        <f t="shared" si="17"/>
        <v>〇</v>
      </c>
      <c r="O185" s="116"/>
      <c r="T185" s="331"/>
      <c r="U185" s="331"/>
    </row>
    <row r="186" spans="1:21" ht="14.25" thickBot="1">
      <c r="A186" s="287">
        <v>186</v>
      </c>
      <c r="C186" s="310"/>
      <c r="D186" s="310"/>
      <c r="E186" s="310"/>
      <c r="F186" s="891"/>
      <c r="G186" s="913"/>
      <c r="H186" s="987" t="s">
        <v>1293</v>
      </c>
      <c r="I186" s="1012" t="s">
        <v>1267</v>
      </c>
      <c r="J186" s="969" t="s">
        <v>1761</v>
      </c>
      <c r="K186" s="980"/>
      <c r="M186" s="308" t="str">
        <f t="shared" si="17"/>
        <v>〇</v>
      </c>
      <c r="O186" s="116"/>
      <c r="T186" s="331"/>
      <c r="U186" s="331"/>
    </row>
    <row r="187" spans="1:21" ht="14.25" thickBot="1">
      <c r="A187" s="287">
        <v>187</v>
      </c>
      <c r="C187" s="310"/>
      <c r="D187" s="310"/>
      <c r="E187" s="310"/>
      <c r="F187" s="891"/>
      <c r="G187" s="913"/>
      <c r="H187" s="1009" t="s">
        <v>1294</v>
      </c>
      <c r="I187" s="1012" t="s">
        <v>1267</v>
      </c>
      <c r="J187" s="989">
        <v>0</v>
      </c>
      <c r="K187" s="1013"/>
      <c r="M187" s="308" t="str">
        <f t="shared" si="17"/>
        <v>〇</v>
      </c>
      <c r="O187" s="116"/>
      <c r="T187" s="331"/>
      <c r="U187" s="331"/>
    </row>
    <row r="188" spans="1:21" ht="14.25" thickBot="1">
      <c r="A188" s="287">
        <v>188</v>
      </c>
      <c r="C188" s="310"/>
      <c r="D188" s="310"/>
      <c r="E188" s="310"/>
      <c r="F188" s="895"/>
      <c r="G188" s="904"/>
      <c r="H188" s="996" t="s">
        <v>1427</v>
      </c>
      <c r="I188" s="956" t="s">
        <v>533</v>
      </c>
      <c r="J188" s="1203" t="s">
        <v>1762</v>
      </c>
      <c r="K188" s="990"/>
      <c r="M188" s="308" t="str">
        <f t="shared" si="17"/>
        <v>〇</v>
      </c>
      <c r="O188" s="116"/>
      <c r="T188" s="331"/>
      <c r="U188" s="331"/>
    </row>
    <row r="189" spans="1:21" ht="14.25" thickBot="1">
      <c r="A189" s="287">
        <v>189</v>
      </c>
      <c r="C189" s="310"/>
      <c r="D189" s="310"/>
      <c r="E189" s="310"/>
      <c r="F189" s="891" t="s">
        <v>1414</v>
      </c>
      <c r="G189" s="913"/>
      <c r="H189" s="937" t="s">
        <v>1296</v>
      </c>
      <c r="I189" s="949" t="str">
        <f>IF(J31="はい","A",IF(J31="いいえ","-","A／-"))</f>
        <v>A</v>
      </c>
      <c r="J189" s="989">
        <v>3</v>
      </c>
      <c r="K189" s="978" t="s">
        <v>1567</v>
      </c>
      <c r="M189" s="830" t="str">
        <f>+IF(I189="A",IF(ISBLANK(J189),"未入力あり",IF(J189&gt;=1,"○","×")),"")</f>
        <v>○</v>
      </c>
      <c r="O189" s="116"/>
      <c r="T189" s="331"/>
      <c r="U189" s="331"/>
    </row>
    <row r="190" spans="1:21" ht="14.25" thickBot="1">
      <c r="A190" s="287">
        <v>190</v>
      </c>
      <c r="C190" s="310"/>
      <c r="D190" s="310"/>
      <c r="E190" s="310"/>
      <c r="F190" s="891"/>
      <c r="G190" s="913"/>
      <c r="H190" s="939" t="s">
        <v>1297</v>
      </c>
      <c r="I190" s="979" t="s">
        <v>1267</v>
      </c>
      <c r="J190" s="989">
        <v>1</v>
      </c>
      <c r="K190" s="980"/>
      <c r="M190" s="308" t="str">
        <f t="shared" si="17"/>
        <v>〇</v>
      </c>
      <c r="O190" s="116"/>
      <c r="T190" s="331"/>
      <c r="U190" s="331"/>
    </row>
    <row r="191" spans="1:21" ht="14.25" thickBot="1">
      <c r="A191" s="287">
        <v>191</v>
      </c>
      <c r="C191" s="310"/>
      <c r="D191" s="310"/>
      <c r="E191" s="310"/>
      <c r="F191" s="891"/>
      <c r="G191" s="913"/>
      <c r="H191" s="939" t="s">
        <v>1298</v>
      </c>
      <c r="I191" s="979" t="s">
        <v>1267</v>
      </c>
      <c r="J191" s="989">
        <v>1</v>
      </c>
      <c r="K191" s="980"/>
      <c r="M191" s="308" t="str">
        <f t="shared" si="17"/>
        <v>〇</v>
      </c>
      <c r="O191" s="116"/>
      <c r="T191" s="331"/>
      <c r="U191" s="331"/>
    </row>
    <row r="192" spans="1:21" ht="14.25" thickBot="1">
      <c r="A192" s="287">
        <v>192</v>
      </c>
      <c r="C192" s="310"/>
      <c r="D192" s="310"/>
      <c r="E192" s="310"/>
      <c r="F192" s="891"/>
      <c r="G192" s="913"/>
      <c r="H192" s="938" t="s">
        <v>1299</v>
      </c>
      <c r="I192" s="979" t="s">
        <v>1277</v>
      </c>
      <c r="J192" s="969" t="s">
        <v>1760</v>
      </c>
      <c r="K192" s="980"/>
      <c r="M192" s="308" t="str">
        <f t="shared" si="17"/>
        <v>〇</v>
      </c>
      <c r="O192" s="116"/>
      <c r="T192" s="331"/>
      <c r="U192" s="331"/>
    </row>
    <row r="193" spans="1:21" ht="14.25" thickBot="1">
      <c r="A193" s="287">
        <v>193</v>
      </c>
      <c r="C193" s="310"/>
      <c r="D193" s="310"/>
      <c r="E193" s="310"/>
      <c r="F193" s="891"/>
      <c r="G193" s="913"/>
      <c r="H193" s="939" t="s">
        <v>1300</v>
      </c>
      <c r="I193" s="979" t="s">
        <v>1267</v>
      </c>
      <c r="J193" s="989">
        <v>3</v>
      </c>
      <c r="K193" s="980"/>
      <c r="M193" s="308" t="str">
        <f t="shared" si="17"/>
        <v>〇</v>
      </c>
      <c r="O193" s="116"/>
      <c r="T193" s="331"/>
      <c r="U193" s="331"/>
    </row>
    <row r="194" spans="1:21" ht="14.25" thickBot="1">
      <c r="A194" s="287">
        <v>194</v>
      </c>
      <c r="C194" s="310"/>
      <c r="D194" s="310"/>
      <c r="E194" s="310"/>
      <c r="F194" s="895"/>
      <c r="G194" s="896"/>
      <c r="H194" s="996" t="s">
        <v>1427</v>
      </c>
      <c r="I194" s="964" t="s">
        <v>1267</v>
      </c>
      <c r="J194" s="1203" t="s">
        <v>1762</v>
      </c>
      <c r="K194" s="981"/>
      <c r="M194" s="308" t="str">
        <f t="shared" si="17"/>
        <v>〇</v>
      </c>
      <c r="O194" s="116"/>
      <c r="T194" s="331"/>
      <c r="U194" s="331"/>
    </row>
    <row r="195" spans="1:21" ht="14.25" thickBot="1">
      <c r="A195" s="287">
        <v>195</v>
      </c>
      <c r="C195" s="310"/>
      <c r="D195" s="310"/>
      <c r="E195" s="310"/>
      <c r="F195" s="891" t="s">
        <v>1421</v>
      </c>
      <c r="G195" s="913"/>
      <c r="H195" s="937" t="s">
        <v>616</v>
      </c>
      <c r="I195" s="977" t="s">
        <v>1227</v>
      </c>
      <c r="J195" s="989">
        <v>36</v>
      </c>
      <c r="K195" s="978"/>
      <c r="M195" s="308" t="str">
        <f t="shared" si="17"/>
        <v>〇</v>
      </c>
      <c r="O195" s="116"/>
      <c r="T195" s="331"/>
      <c r="U195" s="332"/>
    </row>
    <row r="196" spans="1:21" ht="14.25" thickBot="1">
      <c r="A196" s="287">
        <v>196</v>
      </c>
      <c r="C196" s="310"/>
      <c r="D196" s="310"/>
      <c r="E196" s="310"/>
      <c r="F196" s="891"/>
      <c r="G196" s="913"/>
      <c r="H196" s="1009" t="s">
        <v>617</v>
      </c>
      <c r="I196" s="986" t="s">
        <v>1227</v>
      </c>
      <c r="J196" s="989">
        <v>24</v>
      </c>
      <c r="K196" s="987"/>
      <c r="M196" s="308" t="str">
        <f t="shared" si="17"/>
        <v>〇</v>
      </c>
      <c r="O196" s="116"/>
      <c r="T196" s="331"/>
      <c r="U196" s="332"/>
    </row>
    <row r="197" spans="1:21" ht="14.25" thickBot="1">
      <c r="A197" s="287">
        <v>197</v>
      </c>
      <c r="C197" s="310"/>
      <c r="D197" s="310"/>
      <c r="E197" s="310"/>
      <c r="F197" s="891"/>
      <c r="G197" s="913"/>
      <c r="H197" s="939" t="s">
        <v>618</v>
      </c>
      <c r="I197" s="979" t="s">
        <v>1227</v>
      </c>
      <c r="J197" s="989">
        <v>8</v>
      </c>
      <c r="K197" s="938"/>
      <c r="M197" s="308" t="str">
        <f t="shared" si="17"/>
        <v>〇</v>
      </c>
      <c r="O197" s="116"/>
      <c r="T197" s="331"/>
      <c r="U197" s="332"/>
    </row>
    <row r="198" spans="1:21" ht="14.25" thickBot="1">
      <c r="A198" s="287">
        <v>198</v>
      </c>
      <c r="C198" s="310"/>
      <c r="D198" s="323"/>
      <c r="E198" s="323"/>
      <c r="F198" s="895"/>
      <c r="G198" s="896"/>
      <c r="H198" s="996" t="s">
        <v>619</v>
      </c>
      <c r="I198" s="950" t="s">
        <v>1227</v>
      </c>
      <c r="J198" s="989">
        <v>4</v>
      </c>
      <c r="K198" s="981"/>
      <c r="M198" s="308" t="str">
        <f t="shared" si="17"/>
        <v>〇</v>
      </c>
      <c r="O198" s="116"/>
      <c r="T198" s="331"/>
      <c r="U198" s="332"/>
    </row>
    <row r="199" spans="1:21" ht="14.25" thickBot="1">
      <c r="A199" s="287">
        <v>199</v>
      </c>
      <c r="C199" s="310"/>
      <c r="D199" s="311" t="s">
        <v>620</v>
      </c>
      <c r="E199" s="312" t="s">
        <v>621</v>
      </c>
      <c r="F199" s="944"/>
      <c r="G199" s="944"/>
      <c r="H199" s="945"/>
      <c r="I199" s="992"/>
      <c r="J199" s="1111"/>
      <c r="K199" s="993"/>
      <c r="O199" s="116"/>
    </row>
    <row r="200" spans="1:21" ht="14.25" thickBot="1">
      <c r="A200" s="287">
        <v>200</v>
      </c>
      <c r="C200" s="310"/>
      <c r="D200" s="891"/>
      <c r="E200" s="887" t="s">
        <v>1301</v>
      </c>
      <c r="F200" s="889"/>
      <c r="G200" s="889"/>
      <c r="H200" s="894" t="s">
        <v>622</v>
      </c>
      <c r="I200" s="952" t="s">
        <v>1227</v>
      </c>
      <c r="J200" s="969" t="s">
        <v>1760</v>
      </c>
      <c r="K200" s="985" t="s">
        <v>623</v>
      </c>
      <c r="M200" s="308" t="str">
        <f t="shared" si="17"/>
        <v>〇</v>
      </c>
      <c r="O200" s="116"/>
    </row>
    <row r="201" spans="1:21" ht="27.75" thickBot="1">
      <c r="A201" s="287">
        <v>201</v>
      </c>
      <c r="C201" s="310"/>
      <c r="D201" s="891"/>
      <c r="E201" s="887" t="s">
        <v>1302</v>
      </c>
      <c r="F201" s="889"/>
      <c r="G201" s="889"/>
      <c r="H201" s="894" t="s">
        <v>624</v>
      </c>
      <c r="I201" s="952" t="s">
        <v>1305</v>
      </c>
      <c r="J201" s="969" t="s">
        <v>1760</v>
      </c>
      <c r="K201" s="985"/>
      <c r="M201" s="308" t="str">
        <f t="shared" si="17"/>
        <v>〇</v>
      </c>
      <c r="O201" s="116"/>
    </row>
    <row r="202" spans="1:21" ht="14.25" thickBot="1">
      <c r="A202" s="287">
        <v>202</v>
      </c>
      <c r="C202" s="310"/>
      <c r="D202" s="891"/>
      <c r="E202" s="1044"/>
      <c r="F202" s="1014"/>
      <c r="G202" s="1014"/>
      <c r="H202" s="897" t="s">
        <v>625</v>
      </c>
      <c r="I202" s="964" t="s">
        <v>1227</v>
      </c>
      <c r="J202" s="969" t="s">
        <v>1760</v>
      </c>
      <c r="K202" s="981"/>
      <c r="M202" s="308" t="str">
        <f t="shared" si="17"/>
        <v>〇</v>
      </c>
      <c r="O202" s="116"/>
    </row>
    <row r="203" spans="1:21" ht="27.75" thickBot="1">
      <c r="A203" s="287">
        <v>203</v>
      </c>
      <c r="C203" s="310"/>
      <c r="D203" s="891"/>
      <c r="E203" s="1063" t="s">
        <v>1303</v>
      </c>
      <c r="F203" s="1015"/>
      <c r="G203" s="1015"/>
      <c r="H203" s="907" t="s">
        <v>626</v>
      </c>
      <c r="I203" s="951" t="s">
        <v>1226</v>
      </c>
      <c r="J203" s="969" t="s">
        <v>1760</v>
      </c>
      <c r="K203" s="970"/>
      <c r="M203" s="308" t="str">
        <f t="shared" ref="M203" si="18">+IF(I203="A",IF(ISBLANK(J203),"未入力あり",IF(J203="はい","○","×")),"")</f>
        <v>○</v>
      </c>
      <c r="O203" s="116"/>
    </row>
    <row r="204" spans="1:21" ht="14.25" thickBot="1">
      <c r="A204" s="287">
        <v>204</v>
      </c>
      <c r="C204" s="310"/>
      <c r="D204" s="891"/>
      <c r="E204" s="1044" t="s">
        <v>1304</v>
      </c>
      <c r="F204" s="1014"/>
      <c r="G204" s="1014"/>
      <c r="H204" s="937" t="s">
        <v>627</v>
      </c>
      <c r="I204" s="977" t="s">
        <v>1305</v>
      </c>
      <c r="J204" s="969" t="s">
        <v>1761</v>
      </c>
      <c r="K204" s="978" t="s">
        <v>628</v>
      </c>
      <c r="M204" s="308" t="str">
        <f t="shared" si="17"/>
        <v>〇</v>
      </c>
      <c r="O204" s="116"/>
    </row>
    <row r="205" spans="1:21" ht="14.25" thickBot="1">
      <c r="A205" s="287">
        <v>205</v>
      </c>
      <c r="C205" s="310"/>
      <c r="D205" s="891"/>
      <c r="E205" s="1044"/>
      <c r="F205" s="1014"/>
      <c r="G205" s="1014"/>
      <c r="H205" s="930" t="s">
        <v>1568</v>
      </c>
      <c r="I205" s="966" t="s">
        <v>1305</v>
      </c>
      <c r="J205" s="969" t="s">
        <v>1760</v>
      </c>
      <c r="K205" s="938"/>
      <c r="M205" s="308" t="str">
        <f t="shared" si="17"/>
        <v>〇</v>
      </c>
      <c r="O205" s="116"/>
    </row>
    <row r="206" spans="1:21" ht="14.25" thickBot="1">
      <c r="A206" s="287">
        <v>206</v>
      </c>
      <c r="C206" s="310"/>
      <c r="D206" s="891"/>
      <c r="E206" s="1044"/>
      <c r="F206" s="1014"/>
      <c r="G206" s="1014"/>
      <c r="H206" s="939" t="s">
        <v>629</v>
      </c>
      <c r="I206" s="966" t="s">
        <v>533</v>
      </c>
      <c r="J206" s="969" t="s">
        <v>1760</v>
      </c>
      <c r="K206" s="938"/>
      <c r="M206" s="308" t="str">
        <f t="shared" si="17"/>
        <v>〇</v>
      </c>
      <c r="O206" s="116"/>
    </row>
    <row r="207" spans="1:21" ht="14.25" thickBot="1">
      <c r="A207" s="287">
        <v>207</v>
      </c>
      <c r="C207" s="310"/>
      <c r="D207" s="310"/>
      <c r="E207" s="365"/>
      <c r="F207" s="1014"/>
      <c r="G207" s="1014"/>
      <c r="H207" s="939" t="s">
        <v>630</v>
      </c>
      <c r="I207" s="966" t="s">
        <v>533</v>
      </c>
      <c r="J207" s="969" t="s">
        <v>1760</v>
      </c>
      <c r="K207" s="938"/>
      <c r="M207" s="308" t="str">
        <f t="shared" si="17"/>
        <v>〇</v>
      </c>
      <c r="O207" s="116"/>
    </row>
    <row r="208" spans="1:21" ht="41.25" thickBot="1">
      <c r="A208" s="287">
        <v>208</v>
      </c>
      <c r="C208" s="310"/>
      <c r="D208" s="310"/>
      <c r="E208" s="365"/>
      <c r="F208" s="1014"/>
      <c r="G208" s="1014"/>
      <c r="H208" s="937" t="s">
        <v>631</v>
      </c>
      <c r="I208" s="977" t="str">
        <f>IF(AND(J206="はい",J207="はい"),"-","B")</f>
        <v>-</v>
      </c>
      <c r="J208" s="969" t="s">
        <v>1760</v>
      </c>
      <c r="K208" s="978" t="s">
        <v>1605</v>
      </c>
      <c r="M208" s="308" t="str">
        <f t="shared" si="17"/>
        <v>〇</v>
      </c>
      <c r="O208" s="116"/>
    </row>
    <row r="209" spans="1:21" ht="14.25" thickBot="1">
      <c r="A209" s="287">
        <v>209</v>
      </c>
      <c r="C209" s="946">
        <v>2</v>
      </c>
      <c r="D209" s="1016" t="s">
        <v>632</v>
      </c>
      <c r="E209" s="1017"/>
      <c r="F209" s="1017"/>
      <c r="G209" s="1017"/>
      <c r="H209" s="1018"/>
      <c r="I209" s="305"/>
      <c r="J209" s="1114"/>
      <c r="K209" s="306"/>
      <c r="O209" s="116"/>
    </row>
    <row r="210" spans="1:21" ht="14.25" thickBot="1">
      <c r="A210" s="287">
        <v>210</v>
      </c>
      <c r="C210" s="891"/>
      <c r="D210" s="1019" t="s">
        <v>509</v>
      </c>
      <c r="E210" s="943"/>
      <c r="F210" s="944"/>
      <c r="G210" s="944"/>
      <c r="H210" s="945"/>
      <c r="I210" s="315"/>
      <c r="J210" s="1110"/>
      <c r="K210" s="316"/>
      <c r="O210" s="116"/>
    </row>
    <row r="211" spans="1:21" ht="14.25" thickBot="1">
      <c r="A211" s="287">
        <v>211</v>
      </c>
      <c r="C211" s="891"/>
      <c r="D211" s="891"/>
      <c r="E211" s="908" t="s">
        <v>1740</v>
      </c>
      <c r="F211" s="909"/>
      <c r="G211" s="910"/>
      <c r="H211" s="997"/>
      <c r="I211" s="322" t="s">
        <v>1226</v>
      </c>
      <c r="J211" s="64" t="s">
        <v>1760</v>
      </c>
      <c r="K211" s="307"/>
      <c r="M211" s="308" t="str">
        <f t="shared" ref="M211" si="19">+IF(I211="A",IF(ISBLANK(J211),"未入力あり",IF(J211="はい","○","×")),"")</f>
        <v>○</v>
      </c>
      <c r="O211" s="116"/>
    </row>
    <row r="212" spans="1:21" ht="32.25" customHeight="1" thickBot="1">
      <c r="A212" s="287">
        <v>212</v>
      </c>
      <c r="C212" s="891"/>
      <c r="D212" s="891"/>
      <c r="E212" s="891"/>
      <c r="F212" s="925" t="s">
        <v>1306</v>
      </c>
      <c r="G212" s="1020"/>
      <c r="H212" s="1021" t="s">
        <v>1569</v>
      </c>
      <c r="I212" s="333" t="s">
        <v>1226</v>
      </c>
      <c r="J212" s="286">
        <v>911</v>
      </c>
      <c r="K212" s="334" t="s">
        <v>633</v>
      </c>
      <c r="M212" s="308" t="str">
        <f>+IF(I212="A",IF(ISBLANK(J212),"未入力あり",IF(J212&gt;=200,"○","×")),"")</f>
        <v>○</v>
      </c>
      <c r="O212" s="116"/>
      <c r="T212" s="331"/>
      <c r="U212" s="331"/>
    </row>
    <row r="213" spans="1:21" ht="46.5" customHeight="1" thickBot="1">
      <c r="A213" s="287">
        <v>213</v>
      </c>
      <c r="C213" s="891"/>
      <c r="D213" s="891"/>
      <c r="E213" s="891"/>
      <c r="F213" s="925" t="s">
        <v>1307</v>
      </c>
      <c r="G213" s="1020"/>
      <c r="H213" s="1021" t="s">
        <v>1570</v>
      </c>
      <c r="I213" s="333" t="s">
        <v>1226</v>
      </c>
      <c r="J213" s="286">
        <v>704</v>
      </c>
      <c r="K213" s="334" t="s">
        <v>634</v>
      </c>
      <c r="M213" s="308" t="str">
        <f t="shared" ref="M213" si="20">+IF(I213="A",IF(ISBLANK(J213),"未入力あり",IF(J213&gt;=200,"○","×")),"")</f>
        <v>○</v>
      </c>
      <c r="O213" s="116"/>
      <c r="T213" s="331"/>
      <c r="U213" s="331"/>
    </row>
    <row r="214" spans="1:21" ht="81.75" thickBot="1">
      <c r="A214" s="287">
        <v>214</v>
      </c>
      <c r="C214" s="891"/>
      <c r="D214" s="891"/>
      <c r="E214" s="891"/>
      <c r="F214" s="892" t="s">
        <v>1308</v>
      </c>
      <c r="G214" s="917"/>
      <c r="H214" s="1021" t="s">
        <v>1571</v>
      </c>
      <c r="I214" s="322" t="s">
        <v>1226</v>
      </c>
      <c r="J214" s="286">
        <v>513</v>
      </c>
      <c r="K214" s="307" t="s">
        <v>1758</v>
      </c>
      <c r="M214" s="308" t="str">
        <f>+IF(I214="A",IF(ISBLANK(J214),"未入力あり",IF(J214&gt;=400,"○","×")),"")</f>
        <v>○</v>
      </c>
      <c r="O214" s="116"/>
      <c r="T214" s="331"/>
      <c r="U214" s="331"/>
    </row>
    <row r="215" spans="1:21" ht="45.75" customHeight="1" thickBot="1">
      <c r="A215" s="287">
        <v>215</v>
      </c>
      <c r="C215" s="891"/>
      <c r="D215" s="891"/>
      <c r="E215" s="891"/>
      <c r="F215" s="895"/>
      <c r="G215" s="904"/>
      <c r="H215" s="1022" t="s">
        <v>1572</v>
      </c>
      <c r="I215" s="335" t="s">
        <v>533</v>
      </c>
      <c r="J215" s="286">
        <v>405</v>
      </c>
      <c r="K215" s="307"/>
      <c r="M215" s="308" t="str">
        <f t="shared" ref="M215:M217" si="21">IF(ISBLANK(J215),"未入力あり","〇")</f>
        <v>〇</v>
      </c>
      <c r="O215" s="116"/>
      <c r="T215" s="331"/>
      <c r="U215" s="332"/>
    </row>
    <row r="216" spans="1:21" ht="27.75" thickBot="1">
      <c r="A216" s="287">
        <v>216</v>
      </c>
      <c r="C216" s="891"/>
      <c r="D216" s="891"/>
      <c r="E216" s="891"/>
      <c r="F216" s="925" t="s">
        <v>1309</v>
      </c>
      <c r="G216" s="1020"/>
      <c r="H216" s="1021" t="s">
        <v>1573</v>
      </c>
      <c r="I216" s="333" t="s">
        <v>1226</v>
      </c>
      <c r="J216" s="286">
        <v>101</v>
      </c>
      <c r="K216" s="334" t="s">
        <v>635</v>
      </c>
      <c r="M216" s="308" t="str">
        <f>+IF(I216="A",IF(ISBLANK(J216),"未入力あり",IF(J216&gt;=35,"○","×")),"")</f>
        <v>○</v>
      </c>
      <c r="O216" s="116"/>
      <c r="T216" s="331"/>
      <c r="U216" s="331"/>
    </row>
    <row r="217" spans="1:21" ht="14.25" thickBot="1">
      <c r="A217" s="287">
        <v>217</v>
      </c>
      <c r="C217" s="895"/>
      <c r="D217" s="895"/>
      <c r="E217" s="895"/>
      <c r="F217" s="1023"/>
      <c r="G217" s="1024"/>
      <c r="H217" s="1025" t="s">
        <v>636</v>
      </c>
      <c r="I217" s="964" t="s">
        <v>1267</v>
      </c>
      <c r="J217" s="873">
        <v>7</v>
      </c>
      <c r="K217" s="309" t="s">
        <v>637</v>
      </c>
      <c r="M217" s="308" t="str">
        <f t="shared" si="21"/>
        <v>〇</v>
      </c>
      <c r="O217" s="117"/>
    </row>
    <row r="218" spans="1:21" ht="14.25" thickBot="1">
      <c r="A218" s="287">
        <v>218</v>
      </c>
      <c r="C218" s="946">
        <v>3</v>
      </c>
      <c r="D218" s="1016" t="s">
        <v>638</v>
      </c>
      <c r="E218" s="1017"/>
      <c r="F218" s="1017"/>
      <c r="G218" s="1017"/>
      <c r="H218" s="1018"/>
      <c r="I218" s="1026"/>
      <c r="J218" s="1114"/>
      <c r="K218" s="306"/>
      <c r="O218" s="116"/>
    </row>
    <row r="219" spans="1:21" ht="14.25" thickBot="1">
      <c r="A219" s="287">
        <v>219</v>
      </c>
      <c r="C219" s="891"/>
      <c r="D219" s="1027" t="s">
        <v>639</v>
      </c>
      <c r="E219" s="944"/>
      <c r="F219" s="944"/>
      <c r="G219" s="944"/>
      <c r="H219" s="898" t="s">
        <v>1574</v>
      </c>
      <c r="I219" s="949" t="s">
        <v>1226</v>
      </c>
      <c r="J219" s="64" t="s">
        <v>1760</v>
      </c>
      <c r="K219" s="326"/>
      <c r="M219" s="308" t="str">
        <f t="shared" ref="M219:M225" si="22">+IF(I219="A",IF(ISBLANK(J219),"未入力あり",IF(J219="はい","○","×")),"")</f>
        <v>○</v>
      </c>
      <c r="O219" s="116"/>
    </row>
    <row r="220" spans="1:21" ht="14.25" thickBot="1">
      <c r="A220" s="287">
        <v>220</v>
      </c>
      <c r="C220" s="891"/>
      <c r="D220" s="1028"/>
      <c r="E220" s="1029"/>
      <c r="F220" s="1029"/>
      <c r="G220" s="1029"/>
      <c r="H220" s="930" t="s">
        <v>640</v>
      </c>
      <c r="I220" s="966" t="s">
        <v>1226</v>
      </c>
      <c r="J220" s="64" t="s">
        <v>1760</v>
      </c>
      <c r="K220" s="345"/>
      <c r="M220" s="308" t="str">
        <f t="shared" si="22"/>
        <v>○</v>
      </c>
      <c r="O220" s="116"/>
    </row>
    <row r="221" spans="1:21" ht="14.25" thickBot="1">
      <c r="A221" s="287">
        <v>221</v>
      </c>
      <c r="C221" s="891"/>
      <c r="D221" s="1028"/>
      <c r="E221" s="1029"/>
      <c r="F221" s="1029"/>
      <c r="G221" s="1029"/>
      <c r="H221" s="897" t="s">
        <v>641</v>
      </c>
      <c r="I221" s="964" t="s">
        <v>1226</v>
      </c>
      <c r="J221" s="64" t="s">
        <v>1760</v>
      </c>
      <c r="K221" s="309"/>
      <c r="M221" s="308" t="str">
        <f t="shared" si="22"/>
        <v>○</v>
      </c>
      <c r="O221" s="116"/>
    </row>
    <row r="222" spans="1:21" ht="27.75" thickBot="1">
      <c r="A222" s="287">
        <v>222</v>
      </c>
      <c r="C222" s="891"/>
      <c r="D222" s="1027" t="s">
        <v>642</v>
      </c>
      <c r="E222" s="944"/>
      <c r="F222" s="944"/>
      <c r="G222" s="944"/>
      <c r="H222" s="894" t="s">
        <v>643</v>
      </c>
      <c r="I222" s="952" t="s">
        <v>1226</v>
      </c>
      <c r="J222" s="64" t="s">
        <v>1760</v>
      </c>
      <c r="K222" s="307"/>
      <c r="M222" s="308" t="str">
        <f t="shared" si="22"/>
        <v>○</v>
      </c>
      <c r="O222" s="116"/>
    </row>
    <row r="223" spans="1:21" ht="48" customHeight="1" thickBot="1">
      <c r="A223" s="287">
        <v>223</v>
      </c>
      <c r="C223" s="891"/>
      <c r="D223" s="1027" t="s">
        <v>644</v>
      </c>
      <c r="E223" s="944"/>
      <c r="F223" s="944"/>
      <c r="G223" s="944"/>
      <c r="H223" s="894" t="s">
        <v>1310</v>
      </c>
      <c r="I223" s="991" t="s">
        <v>1226</v>
      </c>
      <c r="J223" s="64" t="s">
        <v>1760</v>
      </c>
      <c r="K223" s="829"/>
      <c r="M223" s="308" t="str">
        <f t="shared" si="22"/>
        <v>○</v>
      </c>
      <c r="O223" s="116"/>
    </row>
    <row r="224" spans="1:21" ht="22.5" customHeight="1" thickBot="1">
      <c r="A224" s="287">
        <v>224</v>
      </c>
      <c r="C224" s="891"/>
      <c r="D224" s="1028"/>
      <c r="E224" s="1029"/>
      <c r="F224" s="1029"/>
      <c r="G224" s="1029"/>
      <c r="H224" s="930" t="s">
        <v>1312</v>
      </c>
      <c r="I224" s="979" t="s">
        <v>1267</v>
      </c>
      <c r="J224" s="64" t="s">
        <v>1760</v>
      </c>
      <c r="K224" s="833"/>
      <c r="M224" s="308" t="str">
        <f t="shared" ref="M224:M230" si="23">IF(ISBLANK(J224),"未入力あり","〇")</f>
        <v>〇</v>
      </c>
      <c r="O224" s="116"/>
    </row>
    <row r="225" spans="1:21" ht="14.25" thickBot="1">
      <c r="A225" s="287">
        <v>225</v>
      </c>
      <c r="C225" s="891"/>
      <c r="D225" s="1028"/>
      <c r="E225" s="1029"/>
      <c r="F225" s="1029"/>
      <c r="G225" s="1029"/>
      <c r="H225" s="1192" t="s">
        <v>645</v>
      </c>
      <c r="I225" s="977" t="s">
        <v>1226</v>
      </c>
      <c r="J225" s="64" t="s">
        <v>1760</v>
      </c>
      <c r="K225" s="343"/>
      <c r="M225" s="308" t="str">
        <f t="shared" si="22"/>
        <v>○</v>
      </c>
      <c r="O225" s="116"/>
      <c r="T225" s="331"/>
      <c r="U225" s="331"/>
    </row>
    <row r="226" spans="1:21" ht="14.25" thickBot="1">
      <c r="A226" s="287">
        <v>226</v>
      </c>
      <c r="C226" s="891"/>
      <c r="D226" s="1028"/>
      <c r="E226" s="1029"/>
      <c r="F226" s="1029"/>
      <c r="G226" s="1029"/>
      <c r="H226" s="1193" t="s">
        <v>1741</v>
      </c>
      <c r="I226" s="1031" t="s">
        <v>533</v>
      </c>
      <c r="J226" s="286">
        <v>20</v>
      </c>
      <c r="K226" s="371"/>
      <c r="M226" s="308" t="str">
        <f t="shared" si="23"/>
        <v>〇</v>
      </c>
      <c r="O226" s="116"/>
      <c r="T226" s="331"/>
      <c r="U226" s="332"/>
    </row>
    <row r="227" spans="1:21" ht="14.25" thickBot="1">
      <c r="A227" s="287">
        <v>227</v>
      </c>
      <c r="C227" s="891"/>
      <c r="D227" s="1028"/>
      <c r="E227" s="1029"/>
      <c r="F227" s="1029"/>
      <c r="G227" s="1029"/>
      <c r="H227" s="920" t="s">
        <v>646</v>
      </c>
      <c r="I227" s="960" t="s">
        <v>533</v>
      </c>
      <c r="J227" s="286">
        <v>2</v>
      </c>
      <c r="K227" s="339"/>
      <c r="M227" s="308" t="str">
        <f t="shared" si="23"/>
        <v>〇</v>
      </c>
      <c r="O227" s="116"/>
      <c r="T227" s="331"/>
      <c r="U227" s="331"/>
    </row>
    <row r="228" spans="1:21" ht="14.25" thickBot="1">
      <c r="A228" s="287">
        <v>228</v>
      </c>
      <c r="C228" s="891"/>
      <c r="D228" s="1028"/>
      <c r="E228" s="1029"/>
      <c r="F228" s="1029"/>
      <c r="G228" s="1029"/>
      <c r="H228" s="1032" t="s">
        <v>647</v>
      </c>
      <c r="I228" s="1033" t="s">
        <v>533</v>
      </c>
      <c r="J228" s="372">
        <f>+IFERROR(J227/J226,"")</f>
        <v>0.1</v>
      </c>
      <c r="K228" s="350"/>
      <c r="O228" s="116"/>
      <c r="T228" s="331"/>
      <c r="U228" s="331"/>
    </row>
    <row r="229" spans="1:21" ht="14.25" thickBot="1">
      <c r="A229" s="287">
        <v>229</v>
      </c>
      <c r="C229" s="891"/>
      <c r="D229" s="1028"/>
      <c r="E229" s="1029"/>
      <c r="F229" s="1029"/>
      <c r="G229" s="1029"/>
      <c r="H229" s="1030" t="s">
        <v>648</v>
      </c>
      <c r="I229" s="1031" t="s">
        <v>533</v>
      </c>
      <c r="J229" s="286">
        <v>50</v>
      </c>
      <c r="K229" s="371"/>
      <c r="M229" s="308" t="str">
        <f t="shared" si="23"/>
        <v>〇</v>
      </c>
      <c r="O229" s="116"/>
      <c r="T229" s="331"/>
      <c r="U229" s="331"/>
    </row>
    <row r="230" spans="1:21" ht="14.25" thickBot="1">
      <c r="A230" s="287">
        <v>230</v>
      </c>
      <c r="C230" s="891"/>
      <c r="D230" s="1028"/>
      <c r="E230" s="1029"/>
      <c r="F230" s="1029"/>
      <c r="G230" s="1029"/>
      <c r="H230" s="920" t="s">
        <v>646</v>
      </c>
      <c r="I230" s="960" t="s">
        <v>533</v>
      </c>
      <c r="J230" s="286">
        <v>41</v>
      </c>
      <c r="K230" s="339"/>
      <c r="M230" s="308" t="str">
        <f t="shared" si="23"/>
        <v>〇</v>
      </c>
      <c r="O230" s="116"/>
      <c r="T230" s="331"/>
      <c r="U230" s="331"/>
    </row>
    <row r="231" spans="1:21" ht="14.25" thickBot="1">
      <c r="A231" s="287">
        <v>231</v>
      </c>
      <c r="C231" s="891"/>
      <c r="D231" s="1028"/>
      <c r="E231" s="1029"/>
      <c r="F231" s="1029"/>
      <c r="G231" s="1029"/>
      <c r="H231" s="1032" t="s">
        <v>647</v>
      </c>
      <c r="I231" s="1033" t="s">
        <v>533</v>
      </c>
      <c r="J231" s="372">
        <f>+IFERROR(J230/J229,"")</f>
        <v>0.82</v>
      </c>
      <c r="K231" s="350"/>
      <c r="O231" s="116"/>
      <c r="T231" s="331"/>
      <c r="U231" s="331"/>
    </row>
    <row r="232" spans="1:21" ht="14.25" thickBot="1">
      <c r="A232" s="287">
        <v>232</v>
      </c>
      <c r="C232" s="891"/>
      <c r="D232" s="1028"/>
      <c r="E232" s="1029"/>
      <c r="F232" s="1029"/>
      <c r="G232" s="1029"/>
      <c r="H232" s="930" t="s">
        <v>649</v>
      </c>
      <c r="I232" s="977" t="s">
        <v>1226</v>
      </c>
      <c r="J232" s="64" t="s">
        <v>1760</v>
      </c>
      <c r="K232" s="343"/>
      <c r="M232" s="308" t="str">
        <f t="shared" ref="M232:M238" si="24">+IF(I232="A",IF(ISBLANK(J232),"未入力あり",IF(J232="はい","○","×")),"")</f>
        <v>○</v>
      </c>
      <c r="O232" s="116"/>
    </row>
    <row r="233" spans="1:21" ht="27.75" thickBot="1">
      <c r="A233" s="287">
        <v>233</v>
      </c>
      <c r="C233" s="891"/>
      <c r="D233" s="1028"/>
      <c r="E233" s="1029"/>
      <c r="F233" s="1029"/>
      <c r="G233" s="1029"/>
      <c r="H233" s="939" t="s">
        <v>1311</v>
      </c>
      <c r="I233" s="979" t="s">
        <v>1267</v>
      </c>
      <c r="J233" s="98" t="s">
        <v>1826</v>
      </c>
      <c r="K233" s="343"/>
      <c r="M233" s="308" t="str">
        <f t="shared" ref="M233" si="25">IF(ISBLANK(J233),"未入力あり","〇")</f>
        <v>〇</v>
      </c>
      <c r="O233" s="116"/>
    </row>
    <row r="234" spans="1:21" ht="14.25" thickBot="1">
      <c r="A234" s="287">
        <v>234</v>
      </c>
      <c r="C234" s="891"/>
      <c r="D234" s="1028"/>
      <c r="E234" s="1029"/>
      <c r="F234" s="1029"/>
      <c r="G234" s="1029"/>
      <c r="H234" s="897" t="s">
        <v>650</v>
      </c>
      <c r="I234" s="964" t="s">
        <v>1226</v>
      </c>
      <c r="J234" s="64" t="s">
        <v>1760</v>
      </c>
      <c r="K234" s="309"/>
      <c r="M234" s="308" t="str">
        <f t="shared" si="24"/>
        <v>○</v>
      </c>
      <c r="O234" s="116"/>
    </row>
    <row r="235" spans="1:21" ht="14.25" thickBot="1">
      <c r="A235" s="287">
        <v>235</v>
      </c>
      <c r="C235" s="891"/>
      <c r="D235" s="1027" t="s">
        <v>651</v>
      </c>
      <c r="E235" s="944"/>
      <c r="F235" s="944"/>
      <c r="G235" s="944"/>
      <c r="H235" s="894" t="s">
        <v>652</v>
      </c>
      <c r="I235" s="952" t="s">
        <v>1226</v>
      </c>
      <c r="J235" s="64" t="s">
        <v>1760</v>
      </c>
      <c r="K235" s="307"/>
      <c r="M235" s="308" t="str">
        <f t="shared" si="24"/>
        <v>○</v>
      </c>
      <c r="O235" s="116"/>
    </row>
    <row r="236" spans="1:21" ht="33" customHeight="1" thickBot="1">
      <c r="A236" s="287">
        <v>236</v>
      </c>
      <c r="C236" s="891"/>
      <c r="D236" s="1027" t="s">
        <v>653</v>
      </c>
      <c r="E236" s="944"/>
      <c r="F236" s="944"/>
      <c r="G236" s="1034"/>
      <c r="H236" s="1035" t="s">
        <v>1575</v>
      </c>
      <c r="I236" s="952" t="s">
        <v>1226</v>
      </c>
      <c r="J236" s="64" t="s">
        <v>1760</v>
      </c>
      <c r="K236" s="334"/>
      <c r="M236" s="308" t="str">
        <f t="shared" si="24"/>
        <v>○</v>
      </c>
      <c r="O236" s="116"/>
    </row>
    <row r="237" spans="1:21" ht="33" customHeight="1" thickBot="1">
      <c r="A237" s="287">
        <v>237</v>
      </c>
      <c r="C237" s="891"/>
      <c r="D237" s="1036"/>
      <c r="E237" s="1037"/>
      <c r="F237" s="1037"/>
      <c r="G237" s="1038"/>
      <c r="H237" s="1009" t="s">
        <v>1324</v>
      </c>
      <c r="I237" s="950" t="s">
        <v>1267</v>
      </c>
      <c r="J237" s="98" t="s">
        <v>1826</v>
      </c>
      <c r="K237" s="343"/>
      <c r="M237" s="308" t="str">
        <f t="shared" ref="M237" si="26">IF(ISBLANK(J237),"未入力あり","〇")</f>
        <v>〇</v>
      </c>
      <c r="O237" s="116"/>
    </row>
    <row r="238" spans="1:21" ht="27.75" thickBot="1">
      <c r="A238" s="287">
        <v>238</v>
      </c>
      <c r="C238" s="891"/>
      <c r="D238" s="1028" t="s">
        <v>654</v>
      </c>
      <c r="E238" s="1029"/>
      <c r="F238" s="1029"/>
      <c r="G238" s="1029"/>
      <c r="H238" s="898" t="s">
        <v>655</v>
      </c>
      <c r="I238" s="977" t="s">
        <v>1226</v>
      </c>
      <c r="J238" s="64" t="s">
        <v>1760</v>
      </c>
      <c r="K238" s="829"/>
      <c r="M238" s="308" t="str">
        <f t="shared" si="24"/>
        <v>○</v>
      </c>
      <c r="O238" s="116"/>
    </row>
    <row r="239" spans="1:21" ht="14.25" thickBot="1">
      <c r="A239" s="287">
        <v>239</v>
      </c>
      <c r="C239" s="891"/>
      <c r="D239" s="1028"/>
      <c r="E239" s="1029"/>
      <c r="F239" s="1029"/>
      <c r="G239" s="1029"/>
      <c r="H239" s="940" t="s">
        <v>656</v>
      </c>
      <c r="I239" s="1006" t="s">
        <v>1227</v>
      </c>
      <c r="J239" s="64" t="s">
        <v>1761</v>
      </c>
      <c r="K239" s="363"/>
      <c r="M239" s="308" t="str">
        <f t="shared" ref="M239:M241" si="27">IF(ISBLANK(J239),"未入力あり","〇")</f>
        <v>〇</v>
      </c>
      <c r="O239" s="116"/>
    </row>
    <row r="240" spans="1:21" ht="14.25" thickBot="1">
      <c r="A240" s="287">
        <v>240</v>
      </c>
      <c r="C240" s="891"/>
      <c r="D240" s="1028"/>
      <c r="E240" s="1029"/>
      <c r="F240" s="1029"/>
      <c r="G240" s="1039"/>
      <c r="H240" s="1194" t="s">
        <v>1742</v>
      </c>
      <c r="I240" s="961" t="s">
        <v>536</v>
      </c>
      <c r="J240" s="286">
        <v>1</v>
      </c>
      <c r="K240" s="342"/>
      <c r="M240" s="308" t="str">
        <f t="shared" si="27"/>
        <v>〇</v>
      </c>
      <c r="O240" s="116"/>
      <c r="T240" s="331"/>
      <c r="U240" s="332"/>
    </row>
    <row r="241" spans="1:21" ht="45.75" customHeight="1" thickBot="1">
      <c r="A241" s="287">
        <v>241</v>
      </c>
      <c r="C241" s="891"/>
      <c r="D241" s="1036"/>
      <c r="E241" s="1037"/>
      <c r="F241" s="1037"/>
      <c r="G241" s="1038"/>
      <c r="H241" s="1195" t="s">
        <v>1743</v>
      </c>
      <c r="I241" s="956" t="s">
        <v>536</v>
      </c>
      <c r="J241" s="98" t="s">
        <v>1827</v>
      </c>
      <c r="K241" s="336"/>
      <c r="M241" s="308" t="str">
        <f t="shared" si="27"/>
        <v>〇</v>
      </c>
      <c r="O241" s="116"/>
    </row>
    <row r="242" spans="1:21" ht="14.25" thickBot="1">
      <c r="A242" s="287">
        <v>242</v>
      </c>
      <c r="C242" s="891"/>
      <c r="D242" s="1028" t="s">
        <v>657</v>
      </c>
      <c r="E242" s="1029"/>
      <c r="F242" s="1029"/>
      <c r="G242" s="1029"/>
      <c r="H242" s="1196" t="s">
        <v>658</v>
      </c>
      <c r="I242" s="977" t="s">
        <v>1226</v>
      </c>
      <c r="J242" s="64" t="s">
        <v>1760</v>
      </c>
      <c r="K242" s="343"/>
      <c r="M242" s="308" t="str">
        <f t="shared" ref="M242" si="28">+IF(I242="A",IF(ISBLANK(J242),"未入力あり",IF(J242="はい","○","×")),"")</f>
        <v>○</v>
      </c>
      <c r="O242" s="116"/>
    </row>
    <row r="243" spans="1:21" ht="14.25" thickBot="1">
      <c r="A243" s="287">
        <v>243</v>
      </c>
      <c r="C243" s="891"/>
      <c r="D243" s="1028"/>
      <c r="E243" s="1029"/>
      <c r="F243" s="1029"/>
      <c r="G243" s="1039"/>
      <c r="H243" s="1194" t="str">
        <f>H240</f>
        <v>令和６年１月１日～12月31日の開催回数</v>
      </c>
      <c r="I243" s="961" t="s">
        <v>536</v>
      </c>
      <c r="J243" s="286">
        <v>8</v>
      </c>
      <c r="K243" s="342"/>
      <c r="M243" s="308" t="str">
        <f t="shared" ref="M243:M248" si="29">IF(ISBLANK(J243),"未入力あり","〇")</f>
        <v>〇</v>
      </c>
      <c r="O243" s="116"/>
      <c r="T243" s="331"/>
      <c r="U243" s="332"/>
    </row>
    <row r="244" spans="1:21" ht="45.75" customHeight="1" thickBot="1">
      <c r="A244" s="287">
        <v>244</v>
      </c>
      <c r="C244" s="891"/>
      <c r="D244" s="1028"/>
      <c r="E244" s="1029"/>
      <c r="F244" s="1029"/>
      <c r="G244" s="1039"/>
      <c r="H244" s="1194" t="str">
        <f>H241</f>
        <v>令和６年１月１日～12月31日の期間に実施した研修のうち、代表的な内容を一つ記載してください。</v>
      </c>
      <c r="I244" s="961" t="s">
        <v>536</v>
      </c>
      <c r="J244" s="98" t="s">
        <v>1825</v>
      </c>
      <c r="K244" s="342"/>
      <c r="M244" s="308" t="str">
        <f t="shared" si="29"/>
        <v>〇</v>
      </c>
      <c r="O244" s="116"/>
    </row>
    <row r="245" spans="1:21" ht="24.6" customHeight="1" thickBot="1">
      <c r="A245" s="287">
        <v>245</v>
      </c>
      <c r="C245" s="891"/>
      <c r="D245" s="1036"/>
      <c r="E245" s="1037"/>
      <c r="F245" s="1037"/>
      <c r="G245" s="1038"/>
      <c r="H245" s="897" t="s">
        <v>659</v>
      </c>
      <c r="I245" s="964" t="s">
        <v>1226</v>
      </c>
      <c r="J245" s="64" t="s">
        <v>1760</v>
      </c>
      <c r="K245" s="309"/>
      <c r="M245" s="308" t="str">
        <f t="shared" ref="M245" si="30">+IF(I245="A",IF(ISBLANK(J245),"未入力あり",IF(J245="はい","○","×")),"")</f>
        <v>○</v>
      </c>
      <c r="O245" s="116"/>
    </row>
    <row r="246" spans="1:21" ht="26.45" customHeight="1" thickBot="1">
      <c r="A246" s="287">
        <v>246</v>
      </c>
      <c r="C246" s="891"/>
      <c r="D246" s="1027" t="s">
        <v>660</v>
      </c>
      <c r="E246" s="944"/>
      <c r="F246" s="944"/>
      <c r="G246" s="1034"/>
      <c r="H246" s="1041" t="s">
        <v>661</v>
      </c>
      <c r="I246" s="962" t="s">
        <v>1277</v>
      </c>
      <c r="J246" s="64" t="s">
        <v>1760</v>
      </c>
      <c r="K246" s="338"/>
      <c r="M246" s="308" t="str">
        <f t="shared" si="29"/>
        <v>〇</v>
      </c>
      <c r="O246" s="116"/>
    </row>
    <row r="247" spans="1:21" ht="14.25" thickBot="1">
      <c r="A247" s="287">
        <v>247</v>
      </c>
      <c r="C247" s="891"/>
      <c r="D247" s="1028"/>
      <c r="E247" s="1029"/>
      <c r="F247" s="1029"/>
      <c r="G247" s="1039"/>
      <c r="H247" s="939" t="s">
        <v>1313</v>
      </c>
      <c r="I247" s="1042" t="s">
        <v>1267</v>
      </c>
      <c r="J247" s="64" t="s">
        <v>1761</v>
      </c>
      <c r="K247" s="829"/>
      <c r="M247" s="308" t="str">
        <f t="shared" si="29"/>
        <v>〇</v>
      </c>
      <c r="O247" s="116"/>
    </row>
    <row r="248" spans="1:21" ht="14.25" thickBot="1">
      <c r="A248" s="287">
        <v>248</v>
      </c>
      <c r="C248" s="895"/>
      <c r="D248" s="1036"/>
      <c r="E248" s="1037"/>
      <c r="F248" s="1037"/>
      <c r="G248" s="1038"/>
      <c r="H248" s="996" t="s">
        <v>1314</v>
      </c>
      <c r="I248" s="1043" t="s">
        <v>1267</v>
      </c>
      <c r="J248" s="64" t="s">
        <v>1761</v>
      </c>
      <c r="K248" s="834"/>
      <c r="M248" s="308" t="str">
        <f t="shared" si="29"/>
        <v>〇</v>
      </c>
      <c r="O248" s="116"/>
    </row>
    <row r="249" spans="1:21" ht="14.25" thickBot="1">
      <c r="A249" s="287">
        <v>249</v>
      </c>
      <c r="C249" s="946">
        <v>4</v>
      </c>
      <c r="D249" s="1016" t="s">
        <v>662</v>
      </c>
      <c r="E249" s="1017"/>
      <c r="F249" s="1017"/>
      <c r="G249" s="1017"/>
      <c r="H249" s="1018"/>
      <c r="I249" s="1026"/>
      <c r="J249" s="1114"/>
      <c r="K249" s="306"/>
      <c r="O249" s="116"/>
    </row>
    <row r="250" spans="1:21" ht="14.25" thickBot="1">
      <c r="A250" s="287">
        <v>250</v>
      </c>
      <c r="C250" s="891"/>
      <c r="D250" s="1019" t="s">
        <v>509</v>
      </c>
      <c r="E250" s="943" t="s">
        <v>663</v>
      </c>
      <c r="F250" s="944"/>
      <c r="G250" s="944"/>
      <c r="H250" s="945"/>
      <c r="I250" s="992"/>
      <c r="J250" s="1110"/>
      <c r="K250" s="316"/>
      <c r="O250" s="116"/>
    </row>
    <row r="251" spans="1:21" ht="27.75" thickBot="1">
      <c r="A251" s="287">
        <v>251</v>
      </c>
      <c r="C251" s="891"/>
      <c r="D251" s="891"/>
      <c r="E251" s="913"/>
      <c r="F251" s="913"/>
      <c r="G251" s="913"/>
      <c r="H251" s="894" t="s">
        <v>1576</v>
      </c>
      <c r="I251" s="952" t="s">
        <v>1226</v>
      </c>
      <c r="J251" s="64" t="s">
        <v>1760</v>
      </c>
      <c r="K251" s="307" t="s">
        <v>664</v>
      </c>
      <c r="M251" s="308" t="str">
        <f>+IF(I251="A",IF(ISBLANK(J251),"未入力あり",IF(J251="はい","○","×")),"")</f>
        <v>○</v>
      </c>
      <c r="O251" s="116"/>
    </row>
    <row r="252" spans="1:21" ht="14.25" thickBot="1">
      <c r="A252" s="287">
        <v>252</v>
      </c>
      <c r="C252" s="891"/>
      <c r="D252" s="891"/>
      <c r="E252" s="913"/>
      <c r="F252" s="913"/>
      <c r="G252" s="913"/>
      <c r="H252" s="930" t="s">
        <v>665</v>
      </c>
      <c r="I252" s="966" t="s">
        <v>1226</v>
      </c>
      <c r="J252" s="64" t="s">
        <v>1760</v>
      </c>
      <c r="K252" s="345"/>
      <c r="M252" s="308" t="str">
        <f t="shared" ref="M252" si="31">+IF(I252="A",IF(ISBLANK(J252),"未入力あり",IF(J252="はい","○","×")),"")</f>
        <v>○</v>
      </c>
      <c r="O252" s="116"/>
    </row>
    <row r="253" spans="1:21" ht="14.25" thickBot="1">
      <c r="A253" s="287">
        <v>253</v>
      </c>
      <c r="C253" s="891"/>
      <c r="D253" s="891"/>
      <c r="E253" s="913"/>
      <c r="F253" s="913"/>
      <c r="G253" s="913"/>
      <c r="H253" s="937" t="s">
        <v>666</v>
      </c>
      <c r="I253" s="962" t="s">
        <v>1277</v>
      </c>
      <c r="J253" s="64" t="s">
        <v>1760</v>
      </c>
      <c r="K253" s="338"/>
      <c r="M253" s="308" t="str">
        <f t="shared" ref="M253:M260" si="32">IF(ISBLANK(J253),"未入力あり","〇")</f>
        <v>〇</v>
      </c>
      <c r="O253" s="116"/>
    </row>
    <row r="254" spans="1:21" ht="32.25" customHeight="1" thickBot="1">
      <c r="A254" s="287">
        <v>254</v>
      </c>
      <c r="C254" s="891"/>
      <c r="D254" s="891"/>
      <c r="E254" s="913"/>
      <c r="F254" s="913"/>
      <c r="G254" s="913"/>
      <c r="H254" s="939" t="s">
        <v>1426</v>
      </c>
      <c r="I254" s="977" t="s">
        <v>1323</v>
      </c>
      <c r="J254" s="98" t="s">
        <v>1840</v>
      </c>
      <c r="K254" s="343"/>
      <c r="M254" s="308" t="str">
        <f t="shared" si="32"/>
        <v>〇</v>
      </c>
      <c r="O254" s="116"/>
    </row>
    <row r="255" spans="1:21" ht="14.25" thickBot="1">
      <c r="A255" s="287">
        <v>255</v>
      </c>
      <c r="C255" s="891"/>
      <c r="D255" s="891"/>
      <c r="E255" s="896"/>
      <c r="F255" s="913"/>
      <c r="G255" s="913"/>
      <c r="H255" s="921" t="s">
        <v>667</v>
      </c>
      <c r="I255" s="960" t="s">
        <v>533</v>
      </c>
      <c r="J255" s="64" t="s">
        <v>1760</v>
      </c>
      <c r="K255" s="339"/>
      <c r="M255" s="308" t="str">
        <f t="shared" si="32"/>
        <v>〇</v>
      </c>
      <c r="O255" s="116"/>
    </row>
    <row r="256" spans="1:21" ht="14.25" thickBot="1">
      <c r="A256" s="287">
        <v>256</v>
      </c>
      <c r="C256" s="891"/>
      <c r="D256" s="891"/>
      <c r="E256" s="887" t="s">
        <v>1315</v>
      </c>
      <c r="F256" s="889"/>
      <c r="G256" s="889"/>
      <c r="H256" s="894" t="s">
        <v>1477</v>
      </c>
      <c r="I256" s="952" t="s">
        <v>1226</v>
      </c>
      <c r="J256" s="64" t="s">
        <v>1760</v>
      </c>
      <c r="K256" s="829" t="s">
        <v>1479</v>
      </c>
      <c r="M256" s="308" t="str">
        <f>+IF(I256="A",IF(ISBLANK(J256),"未入力あり",IF(J256="はい","○","×")),"")</f>
        <v>○</v>
      </c>
      <c r="O256" s="116"/>
    </row>
    <row r="257" spans="1:21" ht="14.25" thickBot="1">
      <c r="A257" s="287">
        <v>257</v>
      </c>
      <c r="C257" s="891"/>
      <c r="D257" s="891"/>
      <c r="E257" s="1044"/>
      <c r="F257" s="1014"/>
      <c r="G257" s="1014"/>
      <c r="H257" s="930" t="s">
        <v>1478</v>
      </c>
      <c r="I257" s="952" t="s">
        <v>1469</v>
      </c>
      <c r="J257" s="64" t="s">
        <v>1760</v>
      </c>
      <c r="K257" s="343"/>
      <c r="M257" s="308" t="str">
        <f>IF(ISBLANK(J257),"未入力あり","〇")</f>
        <v>〇</v>
      </c>
      <c r="O257" s="116"/>
    </row>
    <row r="258" spans="1:21" ht="45" customHeight="1" thickBot="1">
      <c r="A258" s="287">
        <v>258</v>
      </c>
      <c r="C258" s="891"/>
      <c r="D258" s="891"/>
      <c r="E258" s="1044"/>
      <c r="F258" s="1014"/>
      <c r="G258" s="1014"/>
      <c r="H258" s="1045" t="s">
        <v>1577</v>
      </c>
      <c r="I258" s="949" t="str">
        <f>IF(J257="はい","C",IF(J257="いいえ","-","C／-"))</f>
        <v>C</v>
      </c>
      <c r="J258" s="64" t="s">
        <v>1760</v>
      </c>
      <c r="K258" s="339"/>
      <c r="M258" s="308" t="str">
        <f t="shared" si="32"/>
        <v>〇</v>
      </c>
      <c r="O258" s="116"/>
    </row>
    <row r="259" spans="1:21" ht="14.25" thickBot="1">
      <c r="A259" s="287">
        <v>259</v>
      </c>
      <c r="C259" s="891"/>
      <c r="D259" s="891"/>
      <c r="E259" s="1044"/>
      <c r="F259" s="1014"/>
      <c r="G259" s="1014"/>
      <c r="H259" s="1032" t="s">
        <v>1325</v>
      </c>
      <c r="I259" s="983" t="s">
        <v>1326</v>
      </c>
      <c r="J259" s="286">
        <v>1</v>
      </c>
      <c r="K259" s="836" t="s">
        <v>1480</v>
      </c>
      <c r="M259" s="308" t="str">
        <f t="shared" si="32"/>
        <v>〇</v>
      </c>
      <c r="O259" s="116"/>
    </row>
    <row r="260" spans="1:21" ht="14.25" thickBot="1">
      <c r="A260" s="287">
        <v>260</v>
      </c>
      <c r="C260" s="891"/>
      <c r="D260" s="891"/>
      <c r="E260" s="1044"/>
      <c r="F260" s="1014"/>
      <c r="G260" s="1014"/>
      <c r="H260" s="1046" t="s">
        <v>1327</v>
      </c>
      <c r="I260" s="950" t="s">
        <v>1323</v>
      </c>
      <c r="J260" s="64" t="s">
        <v>1761</v>
      </c>
      <c r="K260" s="343"/>
      <c r="M260" s="308" t="str">
        <f t="shared" si="32"/>
        <v>〇</v>
      </c>
      <c r="O260" s="116"/>
      <c r="T260" s="331"/>
      <c r="U260" s="332"/>
    </row>
    <row r="261" spans="1:21" ht="14.25" thickBot="1">
      <c r="A261" s="287">
        <v>261</v>
      </c>
      <c r="C261" s="891"/>
      <c r="D261" s="891"/>
      <c r="E261" s="887" t="s">
        <v>1316</v>
      </c>
      <c r="F261" s="889"/>
      <c r="G261" s="889"/>
      <c r="H261" s="894" t="s">
        <v>668</v>
      </c>
      <c r="I261" s="952" t="s">
        <v>1226</v>
      </c>
      <c r="J261" s="64" t="s">
        <v>1760</v>
      </c>
      <c r="K261" s="307"/>
      <c r="M261" s="308" t="str">
        <f t="shared" ref="M261:M271" si="33">+IF(I261="A",IF(ISBLANK(J261),"未入力あり",IF(J261="はい","○","×")),"")</f>
        <v>○</v>
      </c>
      <c r="O261" s="116"/>
    </row>
    <row r="262" spans="1:21" ht="36.6" customHeight="1" thickBot="1">
      <c r="A262" s="287">
        <v>262</v>
      </c>
      <c r="C262" s="891"/>
      <c r="D262" s="891"/>
      <c r="E262" s="887" t="s">
        <v>1317</v>
      </c>
      <c r="F262" s="889"/>
      <c r="G262" s="889"/>
      <c r="H262" s="894" t="s">
        <v>1578</v>
      </c>
      <c r="I262" s="952" t="s">
        <v>1226</v>
      </c>
      <c r="J262" s="64" t="s">
        <v>1760</v>
      </c>
      <c r="K262" s="307" t="s">
        <v>669</v>
      </c>
      <c r="M262" s="308" t="str">
        <f t="shared" si="33"/>
        <v>○</v>
      </c>
      <c r="O262" s="116"/>
    </row>
    <row r="263" spans="1:21" ht="18.75" customHeight="1" thickBot="1">
      <c r="A263" s="287">
        <v>263</v>
      </c>
      <c r="C263" s="891"/>
      <c r="D263" s="891"/>
      <c r="E263" s="1044"/>
      <c r="F263" s="1014"/>
      <c r="G263" s="1014"/>
      <c r="H263" s="907" t="s">
        <v>1328</v>
      </c>
      <c r="I263" s="951" t="s">
        <v>1226</v>
      </c>
      <c r="J263" s="64" t="s">
        <v>1760</v>
      </c>
      <c r="K263" s="334" t="s">
        <v>670</v>
      </c>
      <c r="M263" s="308" t="str">
        <f t="shared" si="33"/>
        <v>○</v>
      </c>
      <c r="O263" s="116"/>
    </row>
    <row r="264" spans="1:21" ht="14.25" thickBot="1">
      <c r="A264" s="287">
        <v>264</v>
      </c>
      <c r="C264" s="891"/>
      <c r="D264" s="891"/>
      <c r="E264" s="887" t="s">
        <v>1318</v>
      </c>
      <c r="F264" s="889"/>
      <c r="G264" s="889"/>
      <c r="H264" s="894" t="s">
        <v>671</v>
      </c>
      <c r="I264" s="952" t="s">
        <v>1226</v>
      </c>
      <c r="J264" s="64" t="s">
        <v>1760</v>
      </c>
      <c r="K264" s="307"/>
      <c r="M264" s="308" t="str">
        <f t="shared" si="33"/>
        <v>○</v>
      </c>
      <c r="O264" s="116"/>
    </row>
    <row r="265" spans="1:21" ht="40.5" customHeight="1" thickBot="1">
      <c r="A265" s="287">
        <v>265</v>
      </c>
      <c r="C265" s="891"/>
      <c r="D265" s="891"/>
      <c r="E265" s="1044"/>
      <c r="F265" s="892" t="s">
        <v>1329</v>
      </c>
      <c r="G265" s="893"/>
      <c r="H265" s="894" t="s">
        <v>672</v>
      </c>
      <c r="I265" s="952" t="s">
        <v>1326</v>
      </c>
      <c r="J265" s="64" t="s">
        <v>1761</v>
      </c>
      <c r="K265" s="307" t="s">
        <v>673</v>
      </c>
      <c r="M265" s="308" t="str">
        <f t="shared" ref="M265" si="34">IF(ISBLANK(J265),"未入力あり","〇")</f>
        <v>〇</v>
      </c>
      <c r="O265" s="116"/>
    </row>
    <row r="266" spans="1:21" ht="31.15" customHeight="1" thickBot="1">
      <c r="A266" s="287">
        <v>266</v>
      </c>
      <c r="C266" s="891"/>
      <c r="D266" s="891"/>
      <c r="E266" s="1044"/>
      <c r="F266" s="892" t="s">
        <v>1330</v>
      </c>
      <c r="G266" s="893"/>
      <c r="H266" s="894" t="s">
        <v>1481</v>
      </c>
      <c r="I266" s="952" t="s">
        <v>1226</v>
      </c>
      <c r="J266" s="64" t="s">
        <v>1760</v>
      </c>
      <c r="K266" s="307"/>
      <c r="M266" s="308" t="str">
        <f t="shared" si="33"/>
        <v>○</v>
      </c>
      <c r="O266" s="116"/>
    </row>
    <row r="267" spans="1:21" ht="14.25" thickBot="1">
      <c r="A267" s="287">
        <v>267</v>
      </c>
      <c r="C267" s="891"/>
      <c r="D267" s="891"/>
      <c r="E267" s="1044"/>
      <c r="F267" s="925" t="s">
        <v>1331</v>
      </c>
      <c r="G267" s="906"/>
      <c r="H267" s="907" t="s">
        <v>674</v>
      </c>
      <c r="I267" s="951" t="s">
        <v>1226</v>
      </c>
      <c r="J267" s="64" t="s">
        <v>1760</v>
      </c>
      <c r="K267" s="334"/>
      <c r="M267" s="308" t="str">
        <f t="shared" si="33"/>
        <v>○</v>
      </c>
      <c r="O267" s="116"/>
    </row>
    <row r="268" spans="1:21" ht="14.25" thickBot="1">
      <c r="A268" s="287">
        <v>268</v>
      </c>
      <c r="C268" s="891"/>
      <c r="D268" s="891"/>
      <c r="E268" s="1044"/>
      <c r="F268" s="892" t="s">
        <v>1332</v>
      </c>
      <c r="G268" s="917"/>
      <c r="H268" s="937" t="s">
        <v>675</v>
      </c>
      <c r="I268" s="977" t="s">
        <v>1226</v>
      </c>
      <c r="J268" s="64" t="s">
        <v>1760</v>
      </c>
      <c r="K268" s="829"/>
      <c r="M268" s="308" t="str">
        <f t="shared" si="33"/>
        <v>○</v>
      </c>
      <c r="O268" s="116"/>
    </row>
    <row r="269" spans="1:21" ht="24" customHeight="1" thickBot="1">
      <c r="A269" s="287">
        <v>269</v>
      </c>
      <c r="C269" s="891"/>
      <c r="D269" s="891"/>
      <c r="E269" s="1044"/>
      <c r="F269" s="891"/>
      <c r="G269" s="941"/>
      <c r="H269" s="939" t="s">
        <v>1425</v>
      </c>
      <c r="I269" s="979" t="s">
        <v>1323</v>
      </c>
      <c r="J269" s="98" t="s">
        <v>1841</v>
      </c>
      <c r="K269" s="833"/>
      <c r="M269" s="308" t="str">
        <f t="shared" ref="M269" si="35">IF(ISBLANK(J269),"未入力あり","〇")</f>
        <v>〇</v>
      </c>
      <c r="O269" s="116"/>
    </row>
    <row r="270" spans="1:21" ht="14.25" thickBot="1">
      <c r="A270" s="287">
        <v>270</v>
      </c>
      <c r="C270" s="891"/>
      <c r="D270" s="891"/>
      <c r="E270" s="1044"/>
      <c r="F270" s="895"/>
      <c r="G270" s="904"/>
      <c r="H270" s="897" t="s">
        <v>676</v>
      </c>
      <c r="I270" s="950" t="s">
        <v>1226</v>
      </c>
      <c r="J270" s="64" t="s">
        <v>1760</v>
      </c>
      <c r="K270" s="309"/>
      <c r="M270" s="308" t="str">
        <f t="shared" si="33"/>
        <v>○</v>
      </c>
      <c r="O270" s="116"/>
    </row>
    <row r="271" spans="1:21" ht="14.25" thickBot="1">
      <c r="A271" s="287">
        <v>271</v>
      </c>
      <c r="C271" s="891"/>
      <c r="D271" s="891"/>
      <c r="E271" s="1044"/>
      <c r="F271" s="891" t="s">
        <v>1333</v>
      </c>
      <c r="G271" s="913"/>
      <c r="H271" s="937" t="s">
        <v>677</v>
      </c>
      <c r="I271" s="977" t="s">
        <v>1226</v>
      </c>
      <c r="J271" s="64" t="s">
        <v>1760</v>
      </c>
      <c r="K271" s="343"/>
      <c r="M271" s="308" t="str">
        <f t="shared" si="33"/>
        <v>○</v>
      </c>
      <c r="O271" s="116"/>
    </row>
    <row r="272" spans="1:21" ht="14.25" thickBot="1">
      <c r="A272" s="287">
        <v>272</v>
      </c>
      <c r="C272" s="891"/>
      <c r="D272" s="891"/>
      <c r="E272" s="887" t="s">
        <v>1319</v>
      </c>
      <c r="F272" s="889"/>
      <c r="G272" s="889"/>
      <c r="H272" s="894" t="s">
        <v>678</v>
      </c>
      <c r="I272" s="952" t="s">
        <v>1423</v>
      </c>
      <c r="J272" s="64" t="s">
        <v>1761</v>
      </c>
      <c r="K272" s="307"/>
      <c r="M272" s="308" t="str">
        <f t="shared" ref="M272:M273" si="36">IF(ISBLANK(J272),"未入力あり","〇")</f>
        <v>〇</v>
      </c>
      <c r="O272" s="116"/>
    </row>
    <row r="273" spans="1:15" ht="27.75" thickBot="1">
      <c r="A273" s="287">
        <v>273</v>
      </c>
      <c r="C273" s="891"/>
      <c r="D273" s="891"/>
      <c r="E273" s="1023"/>
      <c r="F273" s="1000"/>
      <c r="G273" s="1000"/>
      <c r="H273" s="897" t="s">
        <v>1579</v>
      </c>
      <c r="I273" s="950" t="s">
        <v>1423</v>
      </c>
      <c r="J273" s="64" t="s">
        <v>1761</v>
      </c>
      <c r="K273" s="309"/>
      <c r="M273" s="308" t="str">
        <f t="shared" si="36"/>
        <v>〇</v>
      </c>
      <c r="O273" s="116"/>
    </row>
    <row r="274" spans="1:15" ht="27.75" thickBot="1">
      <c r="A274" s="287">
        <v>274</v>
      </c>
      <c r="C274" s="891"/>
      <c r="D274" s="891"/>
      <c r="E274" s="1023" t="s">
        <v>1320</v>
      </c>
      <c r="F274" s="1000"/>
      <c r="G274" s="1000"/>
      <c r="H274" s="926" t="s">
        <v>679</v>
      </c>
      <c r="I274" s="962" t="s">
        <v>1226</v>
      </c>
      <c r="J274" s="64" t="s">
        <v>1760</v>
      </c>
      <c r="K274" s="338"/>
      <c r="M274" s="308" t="str">
        <f t="shared" ref="M274:M277" si="37">+IF(I274="A",IF(ISBLANK(J274),"未入力あり",IF(J274="はい","○","×")),"")</f>
        <v>○</v>
      </c>
      <c r="O274" s="116"/>
    </row>
    <row r="275" spans="1:15" ht="34.5" customHeight="1" thickBot="1">
      <c r="A275" s="287">
        <v>275</v>
      </c>
      <c r="C275" s="891"/>
      <c r="D275" s="891"/>
      <c r="E275" s="1023" t="s">
        <v>1321</v>
      </c>
      <c r="F275" s="1000"/>
      <c r="G275" s="1000"/>
      <c r="H275" s="926" t="s">
        <v>1580</v>
      </c>
      <c r="I275" s="962" t="s">
        <v>1226</v>
      </c>
      <c r="J275" s="64" t="s">
        <v>1760</v>
      </c>
      <c r="K275" s="967"/>
      <c r="M275" s="308" t="str">
        <f t="shared" si="37"/>
        <v>○</v>
      </c>
      <c r="O275" s="116"/>
    </row>
    <row r="276" spans="1:15" ht="34.5" customHeight="1" thickBot="1">
      <c r="A276" s="287">
        <v>276</v>
      </c>
      <c r="C276" s="891"/>
      <c r="D276" s="891"/>
      <c r="E276" s="1044" t="s">
        <v>1322</v>
      </c>
      <c r="F276" s="1014"/>
      <c r="G276" s="1014"/>
      <c r="H276" s="937" t="s">
        <v>1581</v>
      </c>
      <c r="I276" s="977" t="s">
        <v>1226</v>
      </c>
      <c r="J276" s="64" t="s">
        <v>1760</v>
      </c>
      <c r="K276" s="343" t="s">
        <v>1606</v>
      </c>
      <c r="M276" s="308" t="str">
        <f t="shared" si="37"/>
        <v>○</v>
      </c>
      <c r="O276" s="116"/>
    </row>
    <row r="277" spans="1:15" ht="30.6" customHeight="1" thickBot="1">
      <c r="A277" s="287">
        <v>277</v>
      </c>
      <c r="C277" s="891"/>
      <c r="D277" s="891"/>
      <c r="E277" s="1044"/>
      <c r="F277" s="1014"/>
      <c r="G277" s="1014"/>
      <c r="H277" s="930" t="s">
        <v>680</v>
      </c>
      <c r="I277" s="979" t="s">
        <v>1525</v>
      </c>
      <c r="J277" s="64" t="s">
        <v>1760</v>
      </c>
      <c r="K277" s="345"/>
      <c r="M277" s="308" t="str">
        <f t="shared" si="37"/>
        <v>○</v>
      </c>
      <c r="O277" s="116"/>
    </row>
    <row r="278" spans="1:15" ht="14.25" thickBot="1">
      <c r="A278" s="287">
        <v>278</v>
      </c>
      <c r="C278" s="891"/>
      <c r="D278" s="1047"/>
      <c r="E278" s="1023"/>
      <c r="F278" s="1014"/>
      <c r="G278" s="1014"/>
      <c r="H278" s="937" t="s">
        <v>681</v>
      </c>
      <c r="I278" s="977" t="s">
        <v>1524</v>
      </c>
      <c r="J278" s="1115" t="s">
        <v>1761</v>
      </c>
      <c r="K278" s="343"/>
      <c r="M278" s="308" t="str">
        <f t="shared" ref="M278" si="38">IF(ISBLANK(J278),"未入力あり","〇")</f>
        <v>〇</v>
      </c>
      <c r="O278" s="116"/>
    </row>
    <row r="279" spans="1:15" ht="14.25" thickBot="1">
      <c r="A279" s="287">
        <v>279</v>
      </c>
      <c r="C279" s="1047"/>
      <c r="D279" s="1047"/>
      <c r="E279" s="1048" t="s">
        <v>1482</v>
      </c>
      <c r="F279" s="892"/>
      <c r="G279" s="893"/>
      <c r="H279" s="1049"/>
      <c r="I279" s="1049"/>
      <c r="J279" s="1116"/>
      <c r="K279" s="876"/>
      <c r="O279" s="116"/>
    </row>
    <row r="280" spans="1:15" ht="14.25" thickBot="1">
      <c r="A280" s="287">
        <v>280</v>
      </c>
      <c r="C280" s="1047"/>
      <c r="D280" s="1047"/>
      <c r="E280" s="1050"/>
      <c r="F280" s="896"/>
      <c r="G280" s="896"/>
      <c r="H280" s="1051" t="s">
        <v>1515</v>
      </c>
      <c r="I280" s="1051"/>
      <c r="J280" s="1117"/>
      <c r="K280" s="879"/>
      <c r="M280" s="880"/>
      <c r="O280" s="116"/>
    </row>
    <row r="281" spans="1:15" ht="14.25" customHeight="1" thickBot="1">
      <c r="A281" s="287">
        <v>281</v>
      </c>
      <c r="C281" s="872"/>
      <c r="D281" s="872"/>
      <c r="E281" s="1047"/>
      <c r="F281" s="1047" t="s">
        <v>1483</v>
      </c>
      <c r="G281" s="1052"/>
      <c r="H281" s="926" t="s">
        <v>1516</v>
      </c>
      <c r="I281" s="962" t="s">
        <v>1226</v>
      </c>
      <c r="J281" s="877" t="s">
        <v>1760</v>
      </c>
      <c r="K281" s="878"/>
      <c r="M281" s="308" t="str">
        <f>+IF(I281="A",IF(ISBLANK(J281),"未入力あり",IF(J281="はい","○","×")),"")</f>
        <v>○</v>
      </c>
      <c r="O281" s="116"/>
    </row>
    <row r="282" spans="1:15" ht="14.25" customHeight="1" thickBot="1">
      <c r="A282" s="287">
        <v>282</v>
      </c>
      <c r="C282" s="872"/>
      <c r="D282" s="872"/>
      <c r="E282" s="1047"/>
      <c r="F282" s="892" t="s">
        <v>1484</v>
      </c>
      <c r="G282" s="1035"/>
      <c r="H282" s="1035" t="s">
        <v>1517</v>
      </c>
      <c r="I282" s="962" t="s">
        <v>1226</v>
      </c>
      <c r="J282" s="877" t="s">
        <v>1760</v>
      </c>
      <c r="K282" s="874"/>
      <c r="M282" s="308" t="str">
        <f t="shared" ref="M282:M294" si="39">+IF(I282="A",IF(ISBLANK(J282),"未入力あり",IF(J282="はい","○","×")),"")</f>
        <v>○</v>
      </c>
      <c r="O282" s="116"/>
    </row>
    <row r="283" spans="1:15" ht="14.25" thickBot="1">
      <c r="A283" s="287">
        <v>283</v>
      </c>
      <c r="C283" s="872"/>
      <c r="D283" s="872"/>
      <c r="E283" s="1047"/>
      <c r="F283" s="1047"/>
      <c r="G283" s="1053" t="s">
        <v>1485</v>
      </c>
      <c r="H283" s="1053" t="s">
        <v>1518</v>
      </c>
      <c r="I283" s="962" t="s">
        <v>1226</v>
      </c>
      <c r="J283" s="877" t="s">
        <v>1760</v>
      </c>
      <c r="K283" s="874"/>
      <c r="M283" s="308" t="str">
        <f t="shared" si="39"/>
        <v>○</v>
      </c>
      <c r="O283" s="116"/>
    </row>
    <row r="284" spans="1:15" ht="14.25" thickBot="1">
      <c r="A284" s="287">
        <v>284</v>
      </c>
      <c r="C284" s="872"/>
      <c r="D284" s="872"/>
      <c r="E284" s="1047"/>
      <c r="F284" s="1047"/>
      <c r="G284" s="1053" t="s">
        <v>1486</v>
      </c>
      <c r="H284" s="1054" t="s">
        <v>1487</v>
      </c>
      <c r="I284" s="962" t="s">
        <v>1226</v>
      </c>
      <c r="J284" s="877" t="s">
        <v>1760</v>
      </c>
      <c r="K284" s="874"/>
      <c r="M284" s="308" t="str">
        <f t="shared" si="39"/>
        <v>○</v>
      </c>
      <c r="O284" s="116"/>
    </row>
    <row r="285" spans="1:15" ht="14.25" thickBot="1">
      <c r="A285" s="287">
        <v>285</v>
      </c>
      <c r="C285" s="872"/>
      <c r="D285" s="872"/>
      <c r="E285" s="1047"/>
      <c r="F285" s="1047"/>
      <c r="G285" s="1053" t="s">
        <v>1488</v>
      </c>
      <c r="H285" s="1053" t="s">
        <v>1489</v>
      </c>
      <c r="I285" s="962" t="s">
        <v>1226</v>
      </c>
      <c r="J285" s="877" t="s">
        <v>1760</v>
      </c>
      <c r="K285" s="874"/>
      <c r="M285" s="308" t="str">
        <f t="shared" si="39"/>
        <v>○</v>
      </c>
      <c r="O285" s="116"/>
    </row>
    <row r="286" spans="1:15" ht="14.25" thickBot="1">
      <c r="A286" s="287">
        <v>286</v>
      </c>
      <c r="C286" s="872"/>
      <c r="D286" s="872"/>
      <c r="E286" s="1047"/>
      <c r="F286" s="1047"/>
      <c r="G286" s="1053" t="s">
        <v>1490</v>
      </c>
      <c r="H286" s="1055" t="s">
        <v>1491</v>
      </c>
      <c r="I286" s="962" t="s">
        <v>1226</v>
      </c>
      <c r="J286" s="877" t="s">
        <v>1760</v>
      </c>
      <c r="K286" s="874"/>
      <c r="M286" s="308" t="str">
        <f t="shared" si="39"/>
        <v>○</v>
      </c>
      <c r="O286" s="116"/>
    </row>
    <row r="287" spans="1:15" ht="14.25" thickBot="1">
      <c r="A287" s="287">
        <v>287</v>
      </c>
      <c r="C287" s="872"/>
      <c r="D287" s="872"/>
      <c r="E287" s="1047"/>
      <c r="F287" s="1047"/>
      <c r="G287" s="1053" t="s">
        <v>1492</v>
      </c>
      <c r="H287" s="1055" t="s">
        <v>1493</v>
      </c>
      <c r="I287" s="962" t="s">
        <v>1226</v>
      </c>
      <c r="J287" s="877" t="s">
        <v>1760</v>
      </c>
      <c r="K287" s="874"/>
      <c r="M287" s="308" t="str">
        <f t="shared" si="39"/>
        <v>○</v>
      </c>
      <c r="O287" s="116"/>
    </row>
    <row r="288" spans="1:15" ht="14.25" thickBot="1">
      <c r="A288" s="287">
        <v>288</v>
      </c>
      <c r="C288" s="872"/>
      <c r="D288" s="872"/>
      <c r="E288" s="1047"/>
      <c r="F288" s="1047"/>
      <c r="G288" s="1053" t="s">
        <v>1494</v>
      </c>
      <c r="H288" s="1055" t="s">
        <v>1495</v>
      </c>
      <c r="I288" s="962" t="s">
        <v>1226</v>
      </c>
      <c r="J288" s="877" t="s">
        <v>1760</v>
      </c>
      <c r="K288" s="874"/>
      <c r="M288" s="308" t="str">
        <f t="shared" si="39"/>
        <v>○</v>
      </c>
      <c r="O288" s="116"/>
    </row>
    <row r="289" spans="1:15" ht="14.25" thickBot="1">
      <c r="A289" s="287">
        <v>289</v>
      </c>
      <c r="C289" s="872"/>
      <c r="D289" s="872"/>
      <c r="E289" s="1047"/>
      <c r="F289" s="1047"/>
      <c r="G289" s="1056" t="s">
        <v>1496</v>
      </c>
      <c r="H289" s="1055" t="s">
        <v>1497</v>
      </c>
      <c r="I289" s="962" t="s">
        <v>1226</v>
      </c>
      <c r="J289" s="877" t="s">
        <v>1760</v>
      </c>
      <c r="K289" s="874"/>
      <c r="M289" s="308" t="str">
        <f t="shared" si="39"/>
        <v>○</v>
      </c>
      <c r="O289" s="116"/>
    </row>
    <row r="290" spans="1:15" ht="14.25" thickBot="1">
      <c r="A290" s="287">
        <v>290</v>
      </c>
      <c r="C290" s="872"/>
      <c r="D290" s="872"/>
      <c r="E290" s="1047"/>
      <c r="F290" s="892" t="s">
        <v>1498</v>
      </c>
      <c r="G290" s="1057"/>
      <c r="H290" s="1055" t="s">
        <v>1519</v>
      </c>
      <c r="I290" s="1058"/>
      <c r="J290" s="1118"/>
      <c r="K290" s="1105"/>
      <c r="O290" s="116"/>
    </row>
    <row r="291" spans="1:15" ht="14.25" thickBot="1">
      <c r="A291" s="287">
        <v>291</v>
      </c>
      <c r="C291" s="872"/>
      <c r="D291" s="872"/>
      <c r="E291" s="1047"/>
      <c r="F291" s="1047"/>
      <c r="G291" s="1056" t="s">
        <v>1485</v>
      </c>
      <c r="H291" s="1055" t="s">
        <v>1499</v>
      </c>
      <c r="I291" s="962" t="s">
        <v>1226</v>
      </c>
      <c r="J291" s="877" t="s">
        <v>1760</v>
      </c>
      <c r="K291" s="874"/>
      <c r="M291" s="308" t="str">
        <f t="shared" si="39"/>
        <v>○</v>
      </c>
      <c r="O291" s="116"/>
    </row>
    <row r="292" spans="1:15" ht="14.25" thickBot="1">
      <c r="A292" s="287">
        <v>292</v>
      </c>
      <c r="C292" s="872"/>
      <c r="D292" s="872"/>
      <c r="E292" s="1047"/>
      <c r="F292" s="1047"/>
      <c r="G292" s="1053" t="s">
        <v>1486</v>
      </c>
      <c r="H292" s="1055" t="s">
        <v>1500</v>
      </c>
      <c r="I292" s="962" t="s">
        <v>1226</v>
      </c>
      <c r="J292" s="877" t="s">
        <v>1760</v>
      </c>
      <c r="K292" s="874"/>
      <c r="M292" s="308" t="str">
        <f t="shared" si="39"/>
        <v>○</v>
      </c>
      <c r="O292" s="116"/>
    </row>
    <row r="293" spans="1:15" ht="14.25" thickBot="1">
      <c r="A293" s="287">
        <v>293</v>
      </c>
      <c r="C293" s="872"/>
      <c r="D293" s="872"/>
      <c r="E293" s="1047"/>
      <c r="F293" s="1047"/>
      <c r="G293" s="1053" t="s">
        <v>1488</v>
      </c>
      <c r="H293" s="1055" t="s">
        <v>1501</v>
      </c>
      <c r="I293" s="962" t="s">
        <v>1226</v>
      </c>
      <c r="J293" s="877" t="s">
        <v>1760</v>
      </c>
      <c r="K293" s="874"/>
      <c r="M293" s="308" t="str">
        <f t="shared" si="39"/>
        <v>○</v>
      </c>
      <c r="O293" s="116"/>
    </row>
    <row r="294" spans="1:15" ht="14.25" thickBot="1">
      <c r="A294" s="287">
        <v>294</v>
      </c>
      <c r="C294" s="872"/>
      <c r="D294" s="872"/>
      <c r="E294" s="1047"/>
      <c r="F294" s="1047"/>
      <c r="G294" s="1053" t="s">
        <v>1490</v>
      </c>
      <c r="H294" s="1055" t="s">
        <v>1502</v>
      </c>
      <c r="I294" s="962" t="s">
        <v>1226</v>
      </c>
      <c r="J294" s="877" t="s">
        <v>1760</v>
      </c>
      <c r="K294" s="874"/>
      <c r="M294" s="308" t="str">
        <f t="shared" si="39"/>
        <v>○</v>
      </c>
      <c r="O294" s="116"/>
    </row>
    <row r="295" spans="1:15" ht="14.25" thickBot="1">
      <c r="A295" s="287">
        <v>295</v>
      </c>
      <c r="C295" s="872"/>
      <c r="D295" s="872"/>
      <c r="E295" s="1047"/>
      <c r="F295" s="1047"/>
      <c r="G295" s="1053" t="s">
        <v>1492</v>
      </c>
      <c r="H295" s="1055" t="s">
        <v>1503</v>
      </c>
      <c r="I295" s="962" t="s">
        <v>1226</v>
      </c>
      <c r="J295" s="877" t="s">
        <v>1760</v>
      </c>
      <c r="K295" s="874"/>
      <c r="M295" s="308" t="str">
        <f>+IF(I295="A",IF(ISBLANK(J295),"未入力あり",IF(J295="はい","○","×")),"")</f>
        <v>○</v>
      </c>
      <c r="O295" s="116"/>
    </row>
    <row r="296" spans="1:15" ht="14.25" thickBot="1">
      <c r="A296" s="287">
        <v>296</v>
      </c>
      <c r="C296" s="872"/>
      <c r="D296" s="872"/>
      <c r="E296" s="1047"/>
      <c r="F296" s="892" t="s">
        <v>1504</v>
      </c>
      <c r="G296" s="1059"/>
      <c r="H296" s="1060" t="s">
        <v>1505</v>
      </c>
      <c r="I296" s="1104"/>
      <c r="J296" s="1118"/>
      <c r="K296" s="1105"/>
      <c r="O296" s="116"/>
    </row>
    <row r="297" spans="1:15" ht="14.25" thickBot="1">
      <c r="A297" s="287">
        <v>297</v>
      </c>
      <c r="C297" s="872"/>
      <c r="D297" s="872"/>
      <c r="E297" s="1047"/>
      <c r="F297" s="1047"/>
      <c r="G297" s="1053" t="s">
        <v>1485</v>
      </c>
      <c r="H297" s="1053" t="s">
        <v>1506</v>
      </c>
      <c r="I297" s="962" t="s">
        <v>1226</v>
      </c>
      <c r="J297" s="877" t="s">
        <v>1760</v>
      </c>
      <c r="K297" s="874"/>
      <c r="M297" s="308" t="str">
        <f t="shared" ref="M297:M300" si="40">+IF(I297="A",IF(ISBLANK(J297),"未入力あり",IF(J297="はい","○","×")),"")</f>
        <v>○</v>
      </c>
      <c r="O297" s="116"/>
    </row>
    <row r="298" spans="1:15" ht="14.25" thickBot="1">
      <c r="A298" s="287">
        <v>298</v>
      </c>
      <c r="C298" s="872"/>
      <c r="D298" s="872"/>
      <c r="E298" s="1047"/>
      <c r="F298" s="1047"/>
      <c r="G298" s="1053" t="s">
        <v>1486</v>
      </c>
      <c r="H298" s="1053" t="s">
        <v>1507</v>
      </c>
      <c r="I298" s="962" t="s">
        <v>1226</v>
      </c>
      <c r="J298" s="877" t="s">
        <v>1760</v>
      </c>
      <c r="K298" s="874"/>
      <c r="M298" s="308" t="str">
        <f t="shared" si="40"/>
        <v>○</v>
      </c>
      <c r="O298" s="116"/>
    </row>
    <row r="299" spans="1:15" ht="14.25" thickBot="1">
      <c r="A299" s="287">
        <v>299</v>
      </c>
      <c r="C299" s="872"/>
      <c r="D299" s="872"/>
      <c r="E299" s="1047"/>
      <c r="F299" s="1047"/>
      <c r="G299" s="1053" t="s">
        <v>1488</v>
      </c>
      <c r="H299" s="1053" t="s">
        <v>1508</v>
      </c>
      <c r="I299" s="962" t="s">
        <v>1226</v>
      </c>
      <c r="J299" s="877" t="s">
        <v>1760</v>
      </c>
      <c r="K299" s="874"/>
      <c r="M299" s="308" t="str">
        <f t="shared" si="40"/>
        <v>○</v>
      </c>
      <c r="O299" s="116"/>
    </row>
    <row r="300" spans="1:15" ht="14.25" thickBot="1">
      <c r="A300" s="287">
        <v>300</v>
      </c>
      <c r="C300" s="872"/>
      <c r="D300" s="872"/>
      <c r="E300" s="1047"/>
      <c r="F300" s="1047"/>
      <c r="G300" s="1056" t="s">
        <v>1490</v>
      </c>
      <c r="H300" s="1053" t="s">
        <v>1520</v>
      </c>
      <c r="I300" s="962" t="s">
        <v>1226</v>
      </c>
      <c r="J300" s="877" t="s">
        <v>1760</v>
      </c>
      <c r="K300" s="874"/>
      <c r="M300" s="308" t="str">
        <f t="shared" si="40"/>
        <v>○</v>
      </c>
      <c r="O300" s="116"/>
    </row>
    <row r="301" spans="1:15" ht="14.25" thickBot="1">
      <c r="A301" s="287">
        <v>301</v>
      </c>
      <c r="C301" s="872"/>
      <c r="D301" s="872"/>
      <c r="E301" s="1047"/>
      <c r="F301" s="892"/>
      <c r="G301" s="1053" t="s">
        <v>1483</v>
      </c>
      <c r="H301" s="1055" t="s">
        <v>1510</v>
      </c>
      <c r="I301" s="962" t="s">
        <v>1226</v>
      </c>
      <c r="J301" s="875" t="s">
        <v>1894</v>
      </c>
      <c r="K301" s="874"/>
      <c r="M301" s="308" t="str">
        <f t="shared" ref="M301:M304" si="41">+IF(I301="A",IF(ISBLANK(J301),"未入力あり",IF(J301="どちらでもない","×","○")),"")</f>
        <v>○</v>
      </c>
      <c r="O301" s="116"/>
    </row>
    <row r="302" spans="1:15" ht="14.25" thickBot="1">
      <c r="A302" s="287">
        <v>302</v>
      </c>
      <c r="C302" s="872"/>
      <c r="D302" s="872"/>
      <c r="E302" s="1047"/>
      <c r="F302" s="1047"/>
      <c r="G302" s="1053" t="s">
        <v>1484</v>
      </c>
      <c r="H302" s="1055" t="s">
        <v>1511</v>
      </c>
      <c r="I302" s="962" t="s">
        <v>1226</v>
      </c>
      <c r="J302" s="875" t="s">
        <v>1894</v>
      </c>
      <c r="K302" s="874"/>
      <c r="M302" s="308" t="str">
        <f t="shared" si="41"/>
        <v>○</v>
      </c>
      <c r="O302" s="116"/>
    </row>
    <row r="303" spans="1:15" ht="14.25" thickBot="1">
      <c r="A303" s="287">
        <v>303</v>
      </c>
      <c r="C303" s="872"/>
      <c r="D303" s="872"/>
      <c r="E303" s="1047"/>
      <c r="F303" s="1047"/>
      <c r="G303" s="1053" t="s">
        <v>1498</v>
      </c>
      <c r="H303" s="1055" t="s">
        <v>1513</v>
      </c>
      <c r="I303" s="962" t="s">
        <v>1226</v>
      </c>
      <c r="J303" s="875" t="s">
        <v>1894</v>
      </c>
      <c r="K303" s="874"/>
      <c r="M303" s="308" t="str">
        <f t="shared" si="41"/>
        <v>○</v>
      </c>
      <c r="O303" s="116"/>
    </row>
    <row r="304" spans="1:15" ht="14.25" thickBot="1">
      <c r="A304" s="287">
        <v>304</v>
      </c>
      <c r="C304" s="872"/>
      <c r="D304" s="872"/>
      <c r="E304" s="1047"/>
      <c r="F304" s="1047"/>
      <c r="G304" s="1053" t="s">
        <v>1504</v>
      </c>
      <c r="H304" s="1055" t="s">
        <v>1512</v>
      </c>
      <c r="I304" s="962" t="s">
        <v>1226</v>
      </c>
      <c r="J304" s="875" t="s">
        <v>1894</v>
      </c>
      <c r="K304" s="874"/>
      <c r="M304" s="308" t="str">
        <f t="shared" si="41"/>
        <v>○</v>
      </c>
      <c r="O304" s="116"/>
    </row>
    <row r="305" spans="1:21" ht="14.25" thickBot="1">
      <c r="A305" s="287">
        <v>305</v>
      </c>
      <c r="C305" s="872"/>
      <c r="D305" s="1047"/>
      <c r="E305" s="895"/>
      <c r="F305" s="895"/>
      <c r="G305" s="1061" t="s">
        <v>1509</v>
      </c>
      <c r="H305" s="1062" t="s">
        <v>1514</v>
      </c>
      <c r="I305" s="962" t="s">
        <v>1226</v>
      </c>
      <c r="J305" s="875" t="s">
        <v>1894</v>
      </c>
      <c r="K305" s="874"/>
      <c r="M305" s="308" t="str">
        <f>+IF(I305="A",IF(ISBLANK(J305),"未入力あり",IF(J305="どちらでもない","×","○")),"")</f>
        <v>○</v>
      </c>
      <c r="O305" s="116"/>
    </row>
    <row r="306" spans="1:21" ht="14.25" thickBot="1">
      <c r="A306" s="287">
        <v>306</v>
      </c>
      <c r="C306" s="310"/>
      <c r="D306" s="1019" t="s">
        <v>603</v>
      </c>
      <c r="E306" s="943" t="s">
        <v>682</v>
      </c>
      <c r="F306" s="944"/>
      <c r="G306" s="944"/>
      <c r="H306" s="945"/>
      <c r="I306" s="992"/>
      <c r="J306" s="1110"/>
      <c r="K306" s="316"/>
      <c r="O306" s="116"/>
      <c r="T306" s="49" t="s">
        <v>828</v>
      </c>
    </row>
    <row r="307" spans="1:21" ht="27.75" thickBot="1">
      <c r="A307" s="287">
        <v>307</v>
      </c>
      <c r="C307" s="310"/>
      <c r="D307" s="891"/>
      <c r="E307" s="887" t="s">
        <v>1315</v>
      </c>
      <c r="F307" s="889"/>
      <c r="G307" s="889"/>
      <c r="H307" s="894" t="s">
        <v>683</v>
      </c>
      <c r="I307" s="952" t="s">
        <v>1226</v>
      </c>
      <c r="J307" s="64" t="s">
        <v>1760</v>
      </c>
      <c r="K307" s="307"/>
      <c r="M307" s="308" t="str">
        <f t="shared" ref="M307" si="42">+IF(I307="A",IF(ISBLANK(J307),"未入力あり",IF(J307="はい","○","×")),"")</f>
        <v>○</v>
      </c>
      <c r="O307" s="116"/>
    </row>
    <row r="308" spans="1:21" ht="27.75" thickBot="1">
      <c r="A308" s="287">
        <v>308</v>
      </c>
      <c r="C308" s="310"/>
      <c r="D308" s="891"/>
      <c r="E308" s="887" t="s">
        <v>1316</v>
      </c>
      <c r="F308" s="889"/>
      <c r="G308" s="889"/>
      <c r="H308" s="894" t="s">
        <v>1582</v>
      </c>
      <c r="I308" s="952" t="s">
        <v>1226</v>
      </c>
      <c r="J308" s="286">
        <v>1</v>
      </c>
      <c r="K308" s="307" t="s">
        <v>1334</v>
      </c>
      <c r="M308" s="308" t="str">
        <f t="shared" ref="M308" si="43">+IF(I308="A",IF(ISBLANK(J308),"未入力あり",IF(J308&gt;=1,"○","×")),"")</f>
        <v>○</v>
      </c>
      <c r="O308" s="116"/>
    </row>
    <row r="309" spans="1:21" ht="14.25" thickBot="1">
      <c r="A309" s="287">
        <v>309</v>
      </c>
      <c r="C309" s="310"/>
      <c r="D309" s="891"/>
      <c r="E309" s="1023"/>
      <c r="F309" s="1000"/>
      <c r="G309" s="1024"/>
      <c r="H309" s="996" t="s">
        <v>1335</v>
      </c>
      <c r="I309" s="950" t="s">
        <v>1326</v>
      </c>
      <c r="J309" s="286">
        <v>0</v>
      </c>
      <c r="K309" s="309"/>
      <c r="M309" s="308" t="str">
        <f t="shared" ref="M309" si="44">IF(ISBLANK(J309),"未入力あり","〇")</f>
        <v>〇</v>
      </c>
      <c r="O309" s="116"/>
      <c r="T309" s="331"/>
      <c r="U309" s="332"/>
    </row>
    <row r="310" spans="1:21" ht="14.25" thickBot="1">
      <c r="A310" s="287">
        <v>310</v>
      </c>
      <c r="C310" s="310"/>
      <c r="D310" s="891"/>
      <c r="E310" s="1023" t="s">
        <v>1317</v>
      </c>
      <c r="F310" s="1000"/>
      <c r="G310" s="1000"/>
      <c r="H310" s="926" t="s">
        <v>684</v>
      </c>
      <c r="I310" s="962" t="s">
        <v>1226</v>
      </c>
      <c r="J310" s="64" t="s">
        <v>1760</v>
      </c>
      <c r="K310" s="338"/>
      <c r="M310" s="308" t="str">
        <f t="shared" ref="M310" si="45">+IF(I310="A",IF(ISBLANK(J310),"未入力あり",IF(J310="はい","○","×")),"")</f>
        <v>○</v>
      </c>
      <c r="O310" s="116"/>
    </row>
    <row r="311" spans="1:21" ht="14.25" thickBot="1">
      <c r="A311" s="287">
        <v>311</v>
      </c>
      <c r="C311" s="310"/>
      <c r="D311" s="895"/>
      <c r="E311" s="1063" t="s">
        <v>1318</v>
      </c>
      <c r="F311" s="1015"/>
      <c r="G311" s="1015"/>
      <c r="H311" s="907" t="s">
        <v>1583</v>
      </c>
      <c r="I311" s="951" t="s">
        <v>1226</v>
      </c>
      <c r="J311" s="64" t="s">
        <v>1760</v>
      </c>
      <c r="K311" s="334"/>
      <c r="M311" s="308" t="str">
        <f>+IF(I311="A",IF(ISBLANK(J311),"未入力あり",IF(J311="はい","○","×")),"")</f>
        <v>○</v>
      </c>
      <c r="O311" s="116"/>
    </row>
    <row r="312" spans="1:21" ht="14.25" thickBot="1">
      <c r="A312" s="287">
        <v>312</v>
      </c>
      <c r="C312" s="310"/>
      <c r="D312" s="1019" t="s">
        <v>620</v>
      </c>
      <c r="E312" s="943" t="s">
        <v>685</v>
      </c>
      <c r="F312" s="944"/>
      <c r="G312" s="944"/>
      <c r="H312" s="945"/>
      <c r="I312" s="992"/>
      <c r="J312" s="1110"/>
      <c r="K312" s="316"/>
      <c r="O312" s="116"/>
    </row>
    <row r="313" spans="1:21" ht="14.25" thickBot="1">
      <c r="A313" s="287">
        <v>313</v>
      </c>
      <c r="C313" s="310"/>
      <c r="D313" s="891"/>
      <c r="E313" s="887" t="s">
        <v>1315</v>
      </c>
      <c r="F313" s="889"/>
      <c r="G313" s="889"/>
      <c r="H313" s="894" t="s">
        <v>686</v>
      </c>
      <c r="I313" s="1064" t="s">
        <v>1226</v>
      </c>
      <c r="J313" s="64" t="s">
        <v>1760</v>
      </c>
      <c r="K313" s="307"/>
      <c r="M313" s="308" t="str">
        <f t="shared" ref="M313:M340" si="46">+IF(I313="A",IF(ISBLANK(J313),"未入力あり",IF(J313="はい","○","×")),"")</f>
        <v>○</v>
      </c>
      <c r="O313" s="116"/>
    </row>
    <row r="314" spans="1:21" ht="27.75" thickBot="1">
      <c r="A314" s="287">
        <v>314</v>
      </c>
      <c r="C314" s="310"/>
      <c r="D314" s="891"/>
      <c r="E314" s="1044"/>
      <c r="F314" s="1014"/>
      <c r="G314" s="1014"/>
      <c r="H314" s="939" t="s">
        <v>1425</v>
      </c>
      <c r="I314" s="1065" t="s">
        <v>1323</v>
      </c>
      <c r="J314" s="98" t="s">
        <v>1826</v>
      </c>
      <c r="K314" s="343"/>
      <c r="M314" s="308" t="str">
        <f t="shared" ref="M314:M330" si="47">IF(ISBLANK(J314),"未入力あり","〇")</f>
        <v>〇</v>
      </c>
      <c r="O314" s="116"/>
    </row>
    <row r="315" spans="1:21" ht="52.15" customHeight="1" thickBot="1">
      <c r="A315" s="287">
        <v>315</v>
      </c>
      <c r="C315" s="310"/>
      <c r="D315" s="891"/>
      <c r="E315" s="1044"/>
      <c r="F315" s="1014"/>
      <c r="G315" s="1014"/>
      <c r="H315" s="930" t="s">
        <v>1584</v>
      </c>
      <c r="I315" s="1066" t="s">
        <v>1336</v>
      </c>
      <c r="J315" s="64" t="s">
        <v>1760</v>
      </c>
      <c r="K315" s="938" t="s">
        <v>1424</v>
      </c>
      <c r="M315" s="308" t="str">
        <f t="shared" si="47"/>
        <v>〇</v>
      </c>
      <c r="O315" s="116"/>
    </row>
    <row r="316" spans="1:21" ht="14.25" thickBot="1">
      <c r="A316" s="287">
        <v>316</v>
      </c>
      <c r="B316" s="310"/>
      <c r="C316" s="310"/>
      <c r="D316" s="891"/>
      <c r="E316" s="1044"/>
      <c r="F316" s="1014"/>
      <c r="G316" s="1014"/>
      <c r="H316" s="1009" t="s">
        <v>687</v>
      </c>
      <c r="I316" s="1067" t="s">
        <v>533</v>
      </c>
      <c r="J316" s="64" t="s">
        <v>1760</v>
      </c>
      <c r="K316" s="363"/>
      <c r="M316" s="308" t="str">
        <f t="shared" si="47"/>
        <v>〇</v>
      </c>
      <c r="O316" s="116"/>
    </row>
    <row r="317" spans="1:21" ht="27.75" thickBot="1">
      <c r="A317" s="287">
        <v>317</v>
      </c>
      <c r="B317" s="310"/>
      <c r="C317" s="310"/>
      <c r="D317" s="891"/>
      <c r="E317" s="1044"/>
      <c r="F317" s="1014"/>
      <c r="G317" s="1014"/>
      <c r="H317" s="1068" t="s">
        <v>1585</v>
      </c>
      <c r="I317" s="949" t="str">
        <f>IF(J316="はい","B",IF(J316="いいえ","-","B／-"))</f>
        <v>B</v>
      </c>
      <c r="J317" s="64" t="s">
        <v>1761</v>
      </c>
      <c r="K317" s="350"/>
      <c r="M317" s="308" t="str">
        <f t="shared" si="47"/>
        <v>〇</v>
      </c>
      <c r="O317" s="116"/>
    </row>
    <row r="318" spans="1:21" ht="14.25" thickBot="1">
      <c r="A318" s="287">
        <v>318</v>
      </c>
      <c r="B318" s="310"/>
      <c r="C318" s="310"/>
      <c r="D318" s="891"/>
      <c r="E318" s="1044"/>
      <c r="F318" s="1014"/>
      <c r="G318" s="1014"/>
      <c r="H318" s="942" t="s">
        <v>1425</v>
      </c>
      <c r="I318" s="1065" t="s">
        <v>1323</v>
      </c>
      <c r="J318" s="1203" t="s">
        <v>1824</v>
      </c>
      <c r="K318" s="343"/>
      <c r="M318" s="308" t="str">
        <f t="shared" si="47"/>
        <v>〇</v>
      </c>
      <c r="O318" s="116"/>
    </row>
    <row r="319" spans="1:21" ht="14.25" thickBot="1">
      <c r="A319" s="287">
        <v>319</v>
      </c>
      <c r="B319" s="310"/>
      <c r="C319" s="310"/>
      <c r="D319" s="891"/>
      <c r="E319" s="1044"/>
      <c r="F319" s="1014"/>
      <c r="G319" s="1014"/>
      <c r="H319" s="1009" t="s">
        <v>688</v>
      </c>
      <c r="I319" s="1067" t="s">
        <v>533</v>
      </c>
      <c r="J319" s="64" t="s">
        <v>1760</v>
      </c>
      <c r="K319" s="363"/>
      <c r="M319" s="308" t="str">
        <f t="shared" si="47"/>
        <v>〇</v>
      </c>
      <c r="O319" s="116"/>
    </row>
    <row r="320" spans="1:21" ht="27.75" thickBot="1">
      <c r="A320" s="287">
        <v>320</v>
      </c>
      <c r="B320" s="310"/>
      <c r="C320" s="310"/>
      <c r="D320" s="891"/>
      <c r="E320" s="1044"/>
      <c r="F320" s="1014"/>
      <c r="G320" s="1014"/>
      <c r="H320" s="1068" t="s">
        <v>1586</v>
      </c>
      <c r="I320" s="949" t="str">
        <f>IF(J319="はい","B",IF(J319="いいえ","-","B／-"))</f>
        <v>B</v>
      </c>
      <c r="J320" s="64" t="s">
        <v>1761</v>
      </c>
      <c r="K320" s="350"/>
      <c r="M320" s="308" t="str">
        <f t="shared" si="47"/>
        <v>〇</v>
      </c>
      <c r="O320" s="116"/>
    </row>
    <row r="321" spans="1:21" ht="14.25" thickBot="1">
      <c r="A321" s="287">
        <v>321</v>
      </c>
      <c r="B321" s="310"/>
      <c r="C321" s="310"/>
      <c r="D321" s="891"/>
      <c r="E321" s="1044"/>
      <c r="F321" s="1014"/>
      <c r="G321" s="1014"/>
      <c r="H321" s="942" t="s">
        <v>1425</v>
      </c>
      <c r="I321" s="1065" t="s">
        <v>1323</v>
      </c>
      <c r="J321" s="1203" t="s">
        <v>1824</v>
      </c>
      <c r="K321" s="343"/>
      <c r="M321" s="308" t="str">
        <f t="shared" si="47"/>
        <v>〇</v>
      </c>
      <c r="O321" s="116"/>
    </row>
    <row r="322" spans="1:21" ht="14.25" thickBot="1">
      <c r="A322" s="287">
        <v>322</v>
      </c>
      <c r="B322" s="310"/>
      <c r="C322" s="310"/>
      <c r="D322" s="891"/>
      <c r="E322" s="1044"/>
      <c r="F322" s="1014"/>
      <c r="G322" s="366"/>
      <c r="H322" s="364" t="s">
        <v>689</v>
      </c>
      <c r="I322" s="380" t="s">
        <v>533</v>
      </c>
      <c r="J322" s="64" t="s">
        <v>1760</v>
      </c>
      <c r="K322" s="363"/>
      <c r="M322" s="308" t="str">
        <f t="shared" si="47"/>
        <v>〇</v>
      </c>
      <c r="O322" s="116"/>
    </row>
    <row r="323" spans="1:21" ht="27.75" thickBot="1">
      <c r="A323" s="287">
        <v>323</v>
      </c>
      <c r="B323" s="310"/>
      <c r="C323" s="310"/>
      <c r="D323" s="891"/>
      <c r="E323" s="1044"/>
      <c r="F323" s="1014"/>
      <c r="G323" s="366"/>
      <c r="H323" s="1068" t="s">
        <v>1587</v>
      </c>
      <c r="I323" s="949" t="str">
        <f>IF(J322="はい","B",IF(J322="いいえ","-","B／-"))</f>
        <v>B</v>
      </c>
      <c r="J323" s="64" t="s">
        <v>1761</v>
      </c>
      <c r="K323" s="1068"/>
      <c r="M323" s="308" t="str">
        <f t="shared" si="47"/>
        <v>〇</v>
      </c>
      <c r="O323" s="116"/>
    </row>
    <row r="324" spans="1:21" ht="14.25" thickBot="1">
      <c r="A324" s="287">
        <v>324</v>
      </c>
      <c r="B324" s="310"/>
      <c r="C324" s="310"/>
      <c r="D324" s="891"/>
      <c r="E324" s="1044"/>
      <c r="F324" s="1014"/>
      <c r="G324" s="366"/>
      <c r="H324" s="942" t="s">
        <v>1425</v>
      </c>
      <c r="I324" s="1065" t="s">
        <v>1323</v>
      </c>
      <c r="J324" s="1203" t="s">
        <v>1824</v>
      </c>
      <c r="K324" s="978"/>
      <c r="M324" s="308" t="str">
        <f t="shared" si="47"/>
        <v>〇</v>
      </c>
      <c r="O324" s="116"/>
    </row>
    <row r="325" spans="1:21" ht="14.25" thickBot="1">
      <c r="A325" s="287">
        <v>325</v>
      </c>
      <c r="B325" s="310"/>
      <c r="C325" s="310"/>
      <c r="D325" s="891"/>
      <c r="E325" s="1044"/>
      <c r="F325" s="1014"/>
      <c r="G325" s="366"/>
      <c r="H325" s="1009" t="s">
        <v>1588</v>
      </c>
      <c r="I325" s="1067" t="s">
        <v>533</v>
      </c>
      <c r="J325" s="64" t="s">
        <v>1760</v>
      </c>
      <c r="K325" s="987"/>
      <c r="M325" s="308" t="str">
        <f t="shared" si="47"/>
        <v>〇</v>
      </c>
      <c r="O325" s="116"/>
    </row>
    <row r="326" spans="1:21" ht="27.75" thickBot="1">
      <c r="A326" s="287">
        <v>326</v>
      </c>
      <c r="B326" s="310"/>
      <c r="C326" s="310"/>
      <c r="D326" s="891"/>
      <c r="E326" s="1044"/>
      <c r="F326" s="1014"/>
      <c r="G326" s="366"/>
      <c r="H326" s="1068" t="s">
        <v>1589</v>
      </c>
      <c r="I326" s="949" t="str">
        <f>IF(J325="はい","B",IF(J325="いいえ","-","B／-"))</f>
        <v>B</v>
      </c>
      <c r="J326" s="64" t="s">
        <v>1761</v>
      </c>
      <c r="K326" s="1068"/>
      <c r="M326" s="308" t="str">
        <f t="shared" si="47"/>
        <v>〇</v>
      </c>
      <c r="O326" s="116"/>
    </row>
    <row r="327" spans="1:21" ht="14.25" thickBot="1">
      <c r="A327" s="287">
        <v>327</v>
      </c>
      <c r="B327" s="310"/>
      <c r="C327" s="310"/>
      <c r="D327" s="891"/>
      <c r="E327" s="1044"/>
      <c r="F327" s="1014"/>
      <c r="G327" s="366"/>
      <c r="H327" s="942" t="s">
        <v>1425</v>
      </c>
      <c r="I327" s="1065" t="s">
        <v>1323</v>
      </c>
      <c r="J327" s="1203" t="s">
        <v>1824</v>
      </c>
      <c r="K327" s="978"/>
      <c r="M327" s="308" t="str">
        <f t="shared" si="47"/>
        <v>〇</v>
      </c>
      <c r="O327" s="116"/>
    </row>
    <row r="328" spans="1:21" ht="14.25" thickBot="1">
      <c r="A328" s="287">
        <v>328</v>
      </c>
      <c r="B328" s="310"/>
      <c r="C328" s="310"/>
      <c r="D328" s="891"/>
      <c r="E328" s="1044"/>
      <c r="F328" s="1014"/>
      <c r="G328" s="366"/>
      <c r="H328" s="1009" t="s">
        <v>690</v>
      </c>
      <c r="I328" s="1067" t="s">
        <v>533</v>
      </c>
      <c r="J328" s="64" t="s">
        <v>1760</v>
      </c>
      <c r="K328" s="987"/>
      <c r="M328" s="308" t="str">
        <f t="shared" si="47"/>
        <v>〇</v>
      </c>
      <c r="O328" s="116"/>
    </row>
    <row r="329" spans="1:21" ht="27.75" thickBot="1">
      <c r="A329" s="287">
        <v>329</v>
      </c>
      <c r="B329" s="310"/>
      <c r="C329" s="310"/>
      <c r="D329" s="891"/>
      <c r="E329" s="1044"/>
      <c r="F329" s="1014"/>
      <c r="G329" s="366"/>
      <c r="H329" s="1068" t="s">
        <v>1590</v>
      </c>
      <c r="I329" s="949" t="str">
        <f>IF(J328="はい","B",IF(J328="いいえ","-","B／-"))</f>
        <v>B</v>
      </c>
      <c r="J329" s="64" t="s">
        <v>1761</v>
      </c>
      <c r="K329" s="1068"/>
      <c r="M329" s="308" t="str">
        <f t="shared" si="47"/>
        <v>〇</v>
      </c>
      <c r="O329" s="116"/>
    </row>
    <row r="330" spans="1:21" ht="14.25" thickBot="1">
      <c r="A330" s="287">
        <v>330</v>
      </c>
      <c r="B330" s="310"/>
      <c r="C330" s="310"/>
      <c r="D330" s="891"/>
      <c r="E330" s="1044"/>
      <c r="F330" s="1014"/>
      <c r="G330" s="366"/>
      <c r="H330" s="942" t="s">
        <v>1425</v>
      </c>
      <c r="I330" s="1065" t="s">
        <v>1323</v>
      </c>
      <c r="J330" s="1203" t="s">
        <v>1824</v>
      </c>
      <c r="K330" s="978"/>
      <c r="M330" s="308" t="str">
        <f t="shared" si="47"/>
        <v>〇</v>
      </c>
      <c r="O330" s="116"/>
    </row>
    <row r="331" spans="1:21" ht="14.25" thickBot="1">
      <c r="A331" s="287">
        <v>331</v>
      </c>
      <c r="C331" s="310"/>
      <c r="D331" s="891"/>
      <c r="E331" s="1044"/>
      <c r="F331" s="1014"/>
      <c r="G331" s="366"/>
      <c r="H331" s="897" t="s">
        <v>691</v>
      </c>
      <c r="I331" s="1069" t="s">
        <v>1226</v>
      </c>
      <c r="J331" s="969" t="s">
        <v>1760</v>
      </c>
      <c r="K331" s="984"/>
      <c r="M331" s="308" t="str">
        <f t="shared" si="46"/>
        <v>○</v>
      </c>
      <c r="O331" s="116"/>
    </row>
    <row r="332" spans="1:21" ht="14.25" thickBot="1">
      <c r="A332" s="287">
        <v>332</v>
      </c>
      <c r="C332" s="310"/>
      <c r="D332" s="891"/>
      <c r="E332" s="887" t="s">
        <v>1316</v>
      </c>
      <c r="F332" s="889"/>
      <c r="G332" s="317"/>
      <c r="H332" s="894" t="s">
        <v>692</v>
      </c>
      <c r="I332" s="1064" t="s">
        <v>1226</v>
      </c>
      <c r="J332" s="969" t="s">
        <v>1760</v>
      </c>
      <c r="K332" s="985"/>
      <c r="M332" s="308" t="str">
        <f t="shared" si="46"/>
        <v>○</v>
      </c>
      <c r="O332" s="116"/>
    </row>
    <row r="333" spans="1:21" ht="27.75" thickBot="1">
      <c r="A333" s="287">
        <v>333</v>
      </c>
      <c r="C333" s="310"/>
      <c r="D333" s="891"/>
      <c r="E333" s="1044"/>
      <c r="F333" s="1014"/>
      <c r="G333" s="366"/>
      <c r="H333" s="897" t="s">
        <v>1337</v>
      </c>
      <c r="I333" s="1070" t="s">
        <v>1226</v>
      </c>
      <c r="J333" s="969" t="s">
        <v>1760</v>
      </c>
      <c r="K333" s="981"/>
      <c r="M333" s="308" t="str">
        <f t="shared" si="46"/>
        <v>○</v>
      </c>
      <c r="O333" s="116"/>
    </row>
    <row r="334" spans="1:21" ht="14.25" thickBot="1">
      <c r="A334" s="287">
        <v>334</v>
      </c>
      <c r="C334" s="310"/>
      <c r="D334" s="891"/>
      <c r="E334" s="887" t="s">
        <v>1317</v>
      </c>
      <c r="F334" s="889"/>
      <c r="G334" s="317"/>
      <c r="H334" s="894" t="s">
        <v>693</v>
      </c>
      <c r="I334" s="1071" t="s">
        <v>1226</v>
      </c>
      <c r="J334" s="969" t="s">
        <v>1760</v>
      </c>
      <c r="K334" s="970"/>
      <c r="M334" s="308" t="str">
        <f>+IF(I334="A",IF(ISBLANK(J334),"未入力あり",IF(J334="はい","○","×")),"")</f>
        <v>○</v>
      </c>
      <c r="O334" s="116"/>
    </row>
    <row r="335" spans="1:21" ht="41.25" thickBot="1">
      <c r="A335" s="287">
        <v>335</v>
      </c>
      <c r="C335" s="310"/>
      <c r="D335" s="891"/>
      <c r="E335" s="1023"/>
      <c r="F335" s="1000"/>
      <c r="G335" s="378"/>
      <c r="H335" s="916" t="s">
        <v>1338</v>
      </c>
      <c r="I335" s="1072" t="s">
        <v>533</v>
      </c>
      <c r="J335" s="989">
        <v>21</v>
      </c>
      <c r="K335" s="1197" t="s">
        <v>1744</v>
      </c>
      <c r="M335" s="308" t="str">
        <f>IF(ISBLANK(J335),"未入力あり","〇")</f>
        <v>〇</v>
      </c>
      <c r="O335" s="116"/>
    </row>
    <row r="336" spans="1:21" ht="14.25" thickBot="1">
      <c r="A336" s="287">
        <v>336</v>
      </c>
      <c r="C336" s="310"/>
      <c r="D336" s="891"/>
      <c r="E336" s="887" t="s">
        <v>1318</v>
      </c>
      <c r="F336" s="889"/>
      <c r="G336" s="317"/>
      <c r="H336" s="894" t="s">
        <v>694</v>
      </c>
      <c r="I336" s="1064" t="s">
        <v>1226</v>
      </c>
      <c r="J336" s="969" t="s">
        <v>1760</v>
      </c>
      <c r="K336" s="970"/>
      <c r="M336" s="308" t="str">
        <f t="shared" si="46"/>
        <v>○</v>
      </c>
      <c r="O336" s="116"/>
      <c r="T336" s="331"/>
      <c r="U336" s="332"/>
    </row>
    <row r="337" spans="1:21" ht="14.25" thickBot="1">
      <c r="A337" s="287">
        <v>337</v>
      </c>
      <c r="C337" s="310"/>
      <c r="D337" s="891"/>
      <c r="E337" s="1023"/>
      <c r="F337" s="1000"/>
      <c r="G337" s="378"/>
      <c r="H337" s="996" t="s">
        <v>1425</v>
      </c>
      <c r="I337" s="1065" t="s">
        <v>1339</v>
      </c>
      <c r="J337" s="1203" t="s">
        <v>1824</v>
      </c>
      <c r="K337" s="967"/>
      <c r="M337" s="308" t="str">
        <f>IF(ISBLANK(J337),"未入力あり","〇")</f>
        <v>〇</v>
      </c>
      <c r="O337" s="116"/>
      <c r="T337" s="331"/>
      <c r="U337" s="332"/>
    </row>
    <row r="338" spans="1:21" ht="27.75" thickBot="1">
      <c r="A338" s="287">
        <v>338</v>
      </c>
      <c r="C338" s="310"/>
      <c r="D338" s="891"/>
      <c r="E338" s="1023" t="s">
        <v>1319</v>
      </c>
      <c r="F338" s="1000"/>
      <c r="G338" s="367"/>
      <c r="H338" s="926" t="s">
        <v>695</v>
      </c>
      <c r="I338" s="1069" t="s">
        <v>1226</v>
      </c>
      <c r="J338" s="969" t="s">
        <v>1760</v>
      </c>
      <c r="K338" s="967" t="s">
        <v>696</v>
      </c>
      <c r="M338" s="308" t="str">
        <f>+IF(I338="A",IF(ISBLANK(J338),"未入力あり",IF(J338="はい","○","×")),"")</f>
        <v>○</v>
      </c>
      <c r="O338" s="116"/>
    </row>
    <row r="339" spans="1:21" ht="27.75" thickBot="1">
      <c r="A339" s="287">
        <v>339</v>
      </c>
      <c r="C339" s="310"/>
      <c r="D339" s="891"/>
      <c r="E339" s="1044" t="s">
        <v>1320</v>
      </c>
      <c r="F339" s="1014"/>
      <c r="G339" s="366"/>
      <c r="H339" s="937" t="s">
        <v>697</v>
      </c>
      <c r="I339" s="1074" t="s">
        <v>1226</v>
      </c>
      <c r="J339" s="969" t="s">
        <v>1760</v>
      </c>
      <c r="K339" s="978"/>
      <c r="M339" s="308" t="str">
        <f t="shared" si="46"/>
        <v>○</v>
      </c>
      <c r="O339" s="116"/>
    </row>
    <row r="340" spans="1:21" ht="27.75" thickBot="1">
      <c r="A340" s="287">
        <v>340</v>
      </c>
      <c r="C340" s="323"/>
      <c r="D340" s="895"/>
      <c r="E340" s="1023"/>
      <c r="F340" s="1000"/>
      <c r="G340" s="367"/>
      <c r="H340" s="897" t="s">
        <v>698</v>
      </c>
      <c r="I340" s="1070" t="s">
        <v>1226</v>
      </c>
      <c r="J340" s="969" t="s">
        <v>1760</v>
      </c>
      <c r="K340" s="981"/>
      <c r="M340" s="308" t="str">
        <f t="shared" si="46"/>
        <v>○</v>
      </c>
      <c r="O340" s="116"/>
    </row>
    <row r="341" spans="1:21" ht="14.25" thickBot="1">
      <c r="A341" s="287">
        <v>341</v>
      </c>
      <c r="C341" s="946">
        <v>5</v>
      </c>
      <c r="D341" s="302" t="s">
        <v>699</v>
      </c>
      <c r="E341" s="303"/>
      <c r="F341" s="303"/>
      <c r="G341" s="303"/>
      <c r="H341" s="304"/>
      <c r="I341" s="305"/>
      <c r="J341" s="1114"/>
      <c r="K341" s="306"/>
      <c r="O341" s="116"/>
    </row>
    <row r="342" spans="1:21" ht="14.25" thickBot="1">
      <c r="A342" s="287">
        <v>342</v>
      </c>
      <c r="C342" s="891"/>
      <c r="D342" s="1027" t="s">
        <v>639</v>
      </c>
      <c r="E342" s="944"/>
      <c r="F342" s="313"/>
      <c r="G342" s="313"/>
      <c r="H342" s="321" t="s">
        <v>700</v>
      </c>
      <c r="I342" s="379" t="s">
        <v>1226</v>
      </c>
      <c r="J342" s="64" t="s">
        <v>1760</v>
      </c>
      <c r="K342" s="307"/>
      <c r="M342" s="308" t="str">
        <f t="shared" ref="M342" si="48">+IF(I342="A",IF(ISBLANK(J342),"未入力あり",IF(J342="はい","○","×")),"")</f>
        <v>○</v>
      </c>
      <c r="O342" s="116"/>
    </row>
    <row r="343" spans="1:21" ht="14.25" thickBot="1">
      <c r="A343" s="287">
        <v>343</v>
      </c>
      <c r="C343" s="891"/>
      <c r="D343" s="1027" t="s">
        <v>642</v>
      </c>
      <c r="E343" s="944"/>
      <c r="F343" s="313"/>
      <c r="G343" s="313"/>
      <c r="H343" s="321" t="s">
        <v>701</v>
      </c>
      <c r="I343" s="379"/>
      <c r="J343" s="1119"/>
      <c r="K343" s="307" t="s">
        <v>702</v>
      </c>
      <c r="O343" s="116"/>
    </row>
    <row r="344" spans="1:21" ht="14.25" thickBot="1">
      <c r="A344" s="287">
        <v>344</v>
      </c>
      <c r="C344" s="891"/>
      <c r="D344" s="1028"/>
      <c r="E344" s="1029"/>
      <c r="F344" s="370"/>
      <c r="G344" s="370"/>
      <c r="H344" s="381" t="s">
        <v>703</v>
      </c>
      <c r="I344" s="382" t="s">
        <v>533</v>
      </c>
      <c r="J344" s="64" t="s">
        <v>1760</v>
      </c>
      <c r="K344" s="371"/>
      <c r="M344" s="308" t="str">
        <f>+IF(ISBLANK(J344),"未入力あり","〇")</f>
        <v>〇</v>
      </c>
      <c r="O344" s="116"/>
    </row>
    <row r="345" spans="1:21" ht="14.25" thickBot="1">
      <c r="A345" s="287">
        <v>345</v>
      </c>
      <c r="C345" s="891"/>
      <c r="D345" s="1028"/>
      <c r="E345" s="1029"/>
      <c r="F345" s="370"/>
      <c r="G345" s="370"/>
      <c r="H345" s="1040" t="s">
        <v>704</v>
      </c>
      <c r="I345" s="949" t="str">
        <f>IF(J344="はい","C",IF(J344="いいえ","-","C/-"))</f>
        <v>C</v>
      </c>
      <c r="J345" s="969" t="s">
        <v>1760</v>
      </c>
      <c r="K345" s="1075" t="s">
        <v>1708</v>
      </c>
      <c r="M345" s="308" t="str">
        <f>+IF(ISBLANK(J345),"未入力あり","〇")</f>
        <v>〇</v>
      </c>
      <c r="O345" s="116"/>
    </row>
    <row r="346" spans="1:21" ht="14.25" thickBot="1">
      <c r="A346" s="287">
        <v>346</v>
      </c>
      <c r="C346" s="891"/>
      <c r="D346" s="1028"/>
      <c r="E346" s="1029"/>
      <c r="F346" s="370"/>
      <c r="G346" s="370"/>
      <c r="H346" s="1032" t="s">
        <v>705</v>
      </c>
      <c r="I346" s="949" t="str">
        <f>IF(J344="はい","C",IF(J344="いいえ","-","C/-"))</f>
        <v>C</v>
      </c>
      <c r="J346" s="989">
        <v>7</v>
      </c>
      <c r="K346" s="1075" t="s">
        <v>1708</v>
      </c>
      <c r="M346" s="308" t="str">
        <f>+IF(ISBLANK(J346),"未入力あり","〇")</f>
        <v>〇</v>
      </c>
      <c r="O346" s="116"/>
      <c r="T346" s="331"/>
      <c r="U346" s="332"/>
    </row>
    <row r="347" spans="1:21" ht="14.25" thickBot="1">
      <c r="A347" s="287">
        <v>347</v>
      </c>
      <c r="C347" s="891"/>
      <c r="D347" s="1028"/>
      <c r="E347" s="1029"/>
      <c r="F347" s="370"/>
      <c r="G347" s="370"/>
      <c r="H347" s="937" t="s">
        <v>706</v>
      </c>
      <c r="I347" s="1074"/>
      <c r="J347" s="1120"/>
      <c r="K347" s="938"/>
      <c r="O347" s="116"/>
    </row>
    <row r="348" spans="1:21" ht="14.25" thickBot="1">
      <c r="A348" s="287">
        <v>348</v>
      </c>
      <c r="C348" s="891"/>
      <c r="D348" s="1028"/>
      <c r="E348" s="1029"/>
      <c r="F348" s="370"/>
      <c r="G348" s="370"/>
      <c r="H348" s="1076" t="s">
        <v>707</v>
      </c>
      <c r="I348" s="1077" t="s">
        <v>533</v>
      </c>
      <c r="J348" s="969" t="s">
        <v>1760</v>
      </c>
      <c r="K348" s="1045"/>
      <c r="M348" s="308" t="str">
        <f>IF(ISBLANK(J348),"未入力あり","〇")</f>
        <v>〇</v>
      </c>
      <c r="O348" s="116"/>
    </row>
    <row r="349" spans="1:21" ht="14.25" thickBot="1">
      <c r="A349" s="287">
        <v>349</v>
      </c>
      <c r="C349" s="891"/>
      <c r="D349" s="1028"/>
      <c r="E349" s="1029"/>
      <c r="F349" s="370"/>
      <c r="G349" s="370"/>
      <c r="H349" s="1032" t="s">
        <v>708</v>
      </c>
      <c r="I349" s="949" t="str">
        <f>IF(J348="はい","A",IF(J348="いいえ","-","A/-"))</f>
        <v>A</v>
      </c>
      <c r="J349" s="969" t="s">
        <v>1760</v>
      </c>
      <c r="K349" s="1073" t="s">
        <v>1707</v>
      </c>
      <c r="M349" s="830" t="str">
        <f>+IF(I349="A",IF(ISBLANK(J349),"未入力あり",IF(J349&gt;=1,"○","×")),"")</f>
        <v>○</v>
      </c>
      <c r="O349" s="116"/>
    </row>
    <row r="350" spans="1:21" ht="14.25" thickBot="1">
      <c r="A350" s="287">
        <v>350</v>
      </c>
      <c r="C350" s="891"/>
      <c r="D350" s="1028"/>
      <c r="E350" s="1029"/>
      <c r="F350" s="370"/>
      <c r="G350" s="370"/>
      <c r="H350" s="978" t="s">
        <v>1340</v>
      </c>
      <c r="I350" s="977" t="str">
        <f>IF(OR(J344="はい",J348="はい"),"A",IF(AND(J344="いいえ",J348="いいえ"),"-","A/-"))</f>
        <v>A</v>
      </c>
      <c r="J350" s="969" t="s">
        <v>1760</v>
      </c>
      <c r="K350" s="1078" t="s">
        <v>1706</v>
      </c>
      <c r="M350" s="830" t="str">
        <f t="shared" ref="M350" si="49">+IF(I350="A",IF(ISBLANK(J350),"未入力あり",IF(J350&gt;=1,"○","×")),"")</f>
        <v>○</v>
      </c>
      <c r="O350" s="116"/>
    </row>
    <row r="351" spans="1:21" ht="27.75" thickBot="1">
      <c r="A351" s="287">
        <v>351</v>
      </c>
      <c r="C351" s="895"/>
      <c r="D351" s="1036"/>
      <c r="E351" s="1037"/>
      <c r="F351" s="376"/>
      <c r="G351" s="376"/>
      <c r="H351" s="996" t="s">
        <v>1341</v>
      </c>
      <c r="I351" s="1070" t="s">
        <v>1339</v>
      </c>
      <c r="J351" s="98" t="s">
        <v>1826</v>
      </c>
      <c r="K351" s="981"/>
      <c r="M351" s="308" t="str">
        <f>IF(ISBLANK(J351),"未入力あり","〇")</f>
        <v>〇</v>
      </c>
      <c r="O351" s="116"/>
    </row>
    <row r="352" spans="1:21" ht="14.25" thickBot="1">
      <c r="A352" s="287">
        <v>352</v>
      </c>
      <c r="C352" s="946">
        <v>6</v>
      </c>
      <c r="D352" s="1016" t="s">
        <v>709</v>
      </c>
      <c r="E352" s="1017"/>
      <c r="F352" s="303"/>
      <c r="G352" s="303"/>
      <c r="H352" s="304"/>
      <c r="I352" s="305"/>
      <c r="J352" s="1114"/>
      <c r="K352" s="306"/>
      <c r="O352" s="116"/>
    </row>
    <row r="353" spans="1:15" ht="27.75" thickBot="1">
      <c r="A353" s="287">
        <v>353</v>
      </c>
      <c r="C353" s="310"/>
      <c r="D353" s="368" t="s">
        <v>639</v>
      </c>
      <c r="E353" s="313"/>
      <c r="F353" s="313"/>
      <c r="G353" s="313"/>
      <c r="H353" s="321" t="s">
        <v>710</v>
      </c>
      <c r="I353" s="322" t="s">
        <v>1226</v>
      </c>
      <c r="J353" s="64" t="s">
        <v>1760</v>
      </c>
      <c r="K353" s="307"/>
      <c r="M353" s="308" t="str">
        <f>+IF(I353="A",IF(ISBLANK(J353),"未入力あり",IF(J353="はい","○","×")),"")</f>
        <v>○</v>
      </c>
      <c r="O353" s="116"/>
    </row>
    <row r="354" spans="1:15" ht="14.25" thickBot="1">
      <c r="A354" s="287">
        <v>354</v>
      </c>
      <c r="C354" s="310"/>
      <c r="D354" s="369"/>
      <c r="E354" s="370"/>
      <c r="F354" s="370"/>
      <c r="G354" s="370"/>
      <c r="H354" s="897" t="s">
        <v>711</v>
      </c>
      <c r="I354" s="964" t="s">
        <v>1226</v>
      </c>
      <c r="J354" s="969" t="s">
        <v>1760</v>
      </c>
      <c r="K354" s="981"/>
      <c r="M354" s="308" t="str">
        <f>+IF(I354="A",IF(ISBLANK(J354),"未入力あり",IF(J354="はい","○","×")),"")</f>
        <v>○</v>
      </c>
      <c r="O354" s="116"/>
    </row>
    <row r="355" spans="1:15" ht="14.25" thickBot="1">
      <c r="A355" s="287">
        <v>355</v>
      </c>
      <c r="C355" s="310"/>
      <c r="D355" s="373" t="s">
        <v>642</v>
      </c>
      <c r="E355" s="374"/>
      <c r="F355" s="374"/>
      <c r="G355" s="374"/>
      <c r="H355" s="907" t="s">
        <v>712</v>
      </c>
      <c r="I355" s="951" t="s">
        <v>1226</v>
      </c>
      <c r="J355" s="969" t="s">
        <v>1760</v>
      </c>
      <c r="K355" s="970" t="s">
        <v>1591</v>
      </c>
      <c r="M355" s="308" t="str">
        <f>+IF(I355="A",IF(ISBLANK(J355),"未入力あり",IF(J355="はい","○","×")),"")</f>
        <v>○</v>
      </c>
      <c r="O355" s="116"/>
    </row>
    <row r="356" spans="1:15" ht="50.25" customHeight="1" thickBot="1">
      <c r="A356" s="287">
        <v>356</v>
      </c>
      <c r="C356" s="310"/>
      <c r="D356" s="369" t="s">
        <v>644</v>
      </c>
      <c r="E356" s="370"/>
      <c r="F356" s="370"/>
      <c r="G356" s="370"/>
      <c r="H356" s="898" t="s">
        <v>713</v>
      </c>
      <c r="I356" s="949" t="s">
        <v>1342</v>
      </c>
      <c r="J356" s="969" t="s">
        <v>1760</v>
      </c>
      <c r="K356" s="971" t="s">
        <v>1592</v>
      </c>
      <c r="M356" s="308" t="str">
        <f t="shared" ref="M356:M357" si="50">IF(ISBLANK(J356),"未入力あり","〇")</f>
        <v>〇</v>
      </c>
      <c r="O356" s="116"/>
    </row>
    <row r="357" spans="1:15" ht="42.75" customHeight="1" thickBot="1">
      <c r="A357" s="287">
        <v>357</v>
      </c>
      <c r="C357" s="310"/>
      <c r="D357" s="369"/>
      <c r="E357" s="370"/>
      <c r="F357" s="370"/>
      <c r="G357" s="370"/>
      <c r="H357" s="1079" t="s">
        <v>1678</v>
      </c>
      <c r="I357" s="1080" t="s">
        <v>533</v>
      </c>
      <c r="J357" s="1160" t="s">
        <v>1775</v>
      </c>
      <c r="K357" s="1081" t="s">
        <v>1591</v>
      </c>
      <c r="M357" s="308" t="str">
        <f t="shared" si="50"/>
        <v>〇</v>
      </c>
      <c r="O357" s="116"/>
    </row>
    <row r="358" spans="1:15" ht="14.25" thickBot="1">
      <c r="A358" s="287">
        <v>358</v>
      </c>
      <c r="C358" s="310"/>
      <c r="D358" s="375"/>
      <c r="E358" s="376"/>
      <c r="F358" s="376"/>
      <c r="G358" s="377"/>
      <c r="H358" s="916" t="s">
        <v>1679</v>
      </c>
      <c r="I358" s="1082" t="s">
        <v>533</v>
      </c>
      <c r="J358" s="1203">
        <v>20250130</v>
      </c>
      <c r="K358" s="1083" t="s">
        <v>1591</v>
      </c>
      <c r="M358" s="830" t="str">
        <f>+IF(J356="はい",IF(ISBLANK(J358),"未入力あり",IF(J356="いいえ","×","〇")),"")</f>
        <v>〇</v>
      </c>
      <c r="O358" s="116"/>
    </row>
  </sheetData>
  <sheetProtection selectLockedCells="1"/>
  <protectedRanges>
    <protectedRange sqref="J229:J230 J346 J351 J29 J31:J49 J143:J198 J307:J311 J313:J315 J318 J211:J217 J121:J140 J358 J82:J97 J99:J103 J13:J27 J51:J80 J105:J117 J200:J208 J219:J227 J232:J248 J321 J324 J327 J330:J340 J281:J289 J291:J295 J297:J305" name="範囲3"/>
    <protectedRange sqref="J229:J230 J346 J351 J29 J31:J49 J143:J198 J307:J311 J313:J315 J318 J211:J217 J121:J140 J358 J82:J97 J99:J103 J13:J27 J51:J80 J105:J117 J200:J208 J219:J227 J232:J248 J321 J324 J327 J330:J340 J281:J289 J291:J295 J297:J305" name="範囲2"/>
    <protectedRange sqref="J316:J317 J319:J320 J322:J323 J325:J326 J328:J329" name="範囲3_1"/>
    <protectedRange sqref="J316:J317 J319:J320 J322:J323 J325:J326 J328:J329" name="範囲2_1"/>
    <protectedRange sqref="J251:J253" name="範囲3_2"/>
    <protectedRange sqref="J251:J253" name="範囲2_2"/>
    <protectedRange sqref="J254:J278" name="範囲3_3"/>
    <protectedRange sqref="J254:J278" name="範囲2_3"/>
  </protectedRanges>
  <mergeCells count="4">
    <mergeCell ref="F30:H30"/>
    <mergeCell ref="E119:H119"/>
    <mergeCell ref="B2:G4"/>
    <mergeCell ref="H2:H4"/>
  </mergeCells>
  <phoneticPr fontId="11"/>
  <conditionalFormatting sqref="A13:A358">
    <cfRule type="expression" dxfId="10" priority="2">
      <formula>$M13="×"</formula>
    </cfRule>
  </conditionalFormatting>
  <conditionalFormatting sqref="K2">
    <cfRule type="containsText" dxfId="9" priority="91" operator="containsText" text="未">
      <formula>NOT(ISERROR(SEARCH("未",K2)))</formula>
    </cfRule>
  </conditionalFormatting>
  <conditionalFormatting sqref="M1:N1048576">
    <cfRule type="cellIs" dxfId="8" priority="1" operator="equal">
      <formula>"未入力あり"</formula>
    </cfRule>
  </conditionalFormatting>
  <dataValidations xWindow="1210" yWindow="863" count="8">
    <dataValidation type="list" allowBlank="1" showInputMessage="1" showErrorMessage="1" error="選択肢から選んでください" sqref="J99:J100 J29 J31:J35 J91:J97 J102:J103 J48:J49 J338:J340 J348:J350 J310:J311 J66:J71 J342 J105:J112 J245:J248 J82:J89 J219:J225 J344:J345 J73:J80 J200:J207 J291:J295 J242 J238:J239 J353:J356 J24:J26 J307 J114:J117 J127:J128 J136:J138 J13:J21 J159 J164 J179 J181 J184 J186 J175 J192 J211 J232 J234:J236 J328 J270:J278 J281:J289 J313 J315:J316 J319 J331:J334 J322 J325 J336 J251:J253 J255:J257 J260:J268 J297:J300" xr:uid="{00000000-0002-0000-0500-000000000000}">
      <formula1>"はい,いいえ"</formula1>
    </dataValidation>
    <dataValidation type="decimal" imeMode="disabled" operator="greaterThanOrEqual" allowBlank="1" showInputMessage="1" showErrorMessage="1" error="数値を入力してください" prompt="数値を入力" sqref="J217 J132" xr:uid="{00000000-0002-0000-0500-000001000000}">
      <formula1>0</formula1>
    </dataValidation>
    <dataValidation type="whole" errorStyle="warning" allowBlank="1" showInputMessage="1" showErrorMessage="1" errorTitle="入力値を要確認！" error="想定を超えた数値が入力されています。ご確認ください。" sqref="J101 J113 J139:J140 J226:J227 J229:J230 J240 J243 J133:J135 J308:J309 J335 J346 J121:J126 J212:J216 J145 J143 J147:J148 J150 J152:J155 J165:J166 J160:J161 J157:J158 J163 J168:J172 J176:J178 J180 J182:J183 J185 J174 J195:J198 J187 J189:J191 J193 J129:J131 J259" xr:uid="{00000000-0002-0000-0500-000003000000}">
      <formula1>T101</formula1>
      <formula2>U101</formula2>
    </dataValidation>
    <dataValidation type="whole" errorStyle="warning" allowBlank="1" showInputMessage="1" showErrorMessage="1" errorTitle="入力値を要確認！" error="想定を超えた数値が入力されています。ご確認ください。" sqref="J44" xr:uid="{00000000-0002-0000-0500-000004000000}">
      <formula1>0</formula1>
      <formula2>U44</formula2>
    </dataValidation>
    <dataValidation type="decimal" errorStyle="warning" allowBlank="1" showInputMessage="1" showErrorMessage="1" errorTitle="入力値を要確認！" error="想定を超えた数値が入力されています。ご確認ください。" sqref="J22:J23" xr:uid="{00000000-0002-0000-0500-000005000000}">
      <formula1>T22</formula1>
      <formula2>U22</formula2>
    </dataValidation>
    <dataValidation type="list" allowBlank="1" showInputMessage="1" showErrorMessage="1" error="選択肢から選んでください" sqref="J46:J47 J36:J43 J144 J149 J329 J323 J317 J320 J51:J65 J326 J208 J258" xr:uid="{00000000-0002-0000-0500-000006000000}">
      <formula1>"はい,いいえ,-"</formula1>
    </dataValidation>
    <dataValidation type="list" allowBlank="1" showInputMessage="1" showErrorMessage="1" error="選択肢から選んでください" sqref="J301:J305" xr:uid="{00000000-0002-0000-0500-000007000000}">
      <formula1>"自施設で対応,適切な機関に紹介,どちらでもない"</formula1>
    </dataValidation>
    <dataValidation type="list" allowBlank="1" showInputMessage="1" showErrorMessage="1" error="選択肢から選んでください" sqref="J357" xr:uid="{AEA726F6-9FEE-454A-8634-1B8ED699CAA1}">
      <formula1>"JCI,ISO9001,日本医療機能評価機構 病院機能評価,-"</formula1>
    </dataValidation>
  </dataValidations>
  <pageMargins left="0.70866141732283472" right="0.70866141732283472" top="0.74803149606299213" bottom="0.74803149606299213" header="0.31496062992125984" footer="0.31496062992125984"/>
  <pageSetup paperSize="9" scale="50" fitToHeight="0" orientation="landscape" r:id="rId1"/>
  <headerFooter>
    <oddFooter>&amp;C&amp;P / &amp;N ページ&amp;R&amp;A</oddFooter>
  </headerFooter>
  <rowBreaks count="4" manualBreakCount="4">
    <brk id="80" max="13" man="1"/>
    <brk id="117" max="13" man="1"/>
    <brk id="208" max="13" man="1"/>
    <brk id="248" max="16383" man="1"/>
  </rowBreaks>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59BCD17-B1BC-4FB2-B4E1-B29FEC900C24}">
  <sheetPr codeName="Sheet20">
    <tabColor theme="0"/>
    <pageSetUpPr fitToPage="1"/>
  </sheetPr>
  <dimension ref="A1:Q13"/>
  <sheetViews>
    <sheetView view="pageBreakPreview" zoomScale="115" zoomScaleNormal="100" zoomScaleSheetLayoutView="115" workbookViewId="0">
      <selection activeCell="G9" sqref="G9"/>
    </sheetView>
  </sheetViews>
  <sheetFormatPr defaultRowHeight="13.5"/>
  <cols>
    <col min="1" max="1" width="3.375" customWidth="1"/>
    <col min="2" max="2" width="9.25" style="77" bestFit="1" customWidth="1"/>
    <col min="18" max="18" width="14.25" customWidth="1"/>
  </cols>
  <sheetData>
    <row r="1" spans="1:17" ht="17.25">
      <c r="A1" s="16" t="s">
        <v>717</v>
      </c>
    </row>
    <row r="3" spans="1:17">
      <c r="A3" s="76" t="s">
        <v>718</v>
      </c>
    </row>
    <row r="4" spans="1:17">
      <c r="A4" t="s">
        <v>406</v>
      </c>
      <c r="B4" s="383">
        <v>1007</v>
      </c>
      <c r="C4" t="s">
        <v>1594</v>
      </c>
    </row>
    <row r="5" spans="1:17">
      <c r="A5" t="s">
        <v>412</v>
      </c>
      <c r="B5" s="383">
        <v>1100</v>
      </c>
      <c r="C5" t="s">
        <v>1476</v>
      </c>
    </row>
    <row r="6" spans="1:17" ht="14.25" thickBot="1">
      <c r="A6" t="s">
        <v>719</v>
      </c>
      <c r="B6" s="78">
        <f>IFERROR(B5*12,"")</f>
        <v>13200</v>
      </c>
      <c r="C6" t="s">
        <v>720</v>
      </c>
    </row>
    <row r="7" spans="1:17" ht="14.25" thickBot="1">
      <c r="A7" t="s">
        <v>721</v>
      </c>
      <c r="B7" s="79">
        <f>IFERROR(B4/B6,"")</f>
        <v>7.6287878787878793E-2</v>
      </c>
      <c r="C7" t="s">
        <v>722</v>
      </c>
    </row>
    <row r="10" spans="1:17">
      <c r="A10" t="s">
        <v>1751</v>
      </c>
    </row>
    <row r="11" spans="1:17">
      <c r="A11" t="s">
        <v>1752</v>
      </c>
    </row>
    <row r="12" spans="1:17">
      <c r="A12" t="s">
        <v>1753</v>
      </c>
    </row>
    <row r="13" spans="1:17">
      <c r="B13" s="1266" t="s">
        <v>1754</v>
      </c>
      <c r="C13" s="1266"/>
      <c r="D13" s="1266"/>
      <c r="E13" s="1266"/>
      <c r="F13" s="1266"/>
      <c r="G13" s="1266"/>
      <c r="H13" s="1266"/>
      <c r="I13" s="1266"/>
      <c r="J13" s="1266"/>
      <c r="K13" s="1266"/>
      <c r="L13" s="1266"/>
      <c r="M13" s="1266"/>
      <c r="N13" s="1266"/>
      <c r="O13" s="1266"/>
      <c r="P13" s="1266"/>
      <c r="Q13" s="1266"/>
    </row>
  </sheetData>
  <sheetProtection selectLockedCells="1"/>
  <mergeCells count="1">
    <mergeCell ref="B13:Q13"/>
  </mergeCells>
  <phoneticPr fontId="11"/>
  <hyperlinks>
    <hyperlink ref="B13:Q13" r:id="rId1" display="患者調査 / 令和５年患者調査 /病院の推計退院患者数（患者住所地），二次医療圏 × 傷病分類別" xr:uid="{8421FF24-8103-4ACC-A1CF-422395C0A06F}"/>
  </hyperlinks>
  <pageMargins left="0.7" right="0.7" top="0.75" bottom="0.75" header="0.3" footer="0.3"/>
  <pageSetup paperSize="8" scale="82" fitToHeight="0" orientation="portrait"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Sheet13">
    <tabColor theme="0"/>
    <pageSetUpPr fitToPage="1"/>
  </sheetPr>
  <dimension ref="A1:J332"/>
  <sheetViews>
    <sheetView view="pageBreakPreview" zoomScale="95" zoomScaleNormal="100" zoomScaleSheetLayoutView="95" workbookViewId="0">
      <selection activeCell="E13" sqref="E13:F13"/>
    </sheetView>
  </sheetViews>
  <sheetFormatPr defaultColWidth="9" defaultRowHeight="13.5"/>
  <cols>
    <col min="1" max="1" width="3.625" style="385" customWidth="1"/>
    <col min="2" max="2" width="9.75" style="385" customWidth="1"/>
    <col min="3" max="3" width="64.875" style="385" customWidth="1"/>
    <col min="4" max="4" width="76.625" style="385" customWidth="1"/>
    <col min="5" max="5" width="54.625" style="385" customWidth="1"/>
    <col min="6" max="6" width="6" style="385" customWidth="1"/>
    <col min="7" max="7" width="6" style="384" hidden="1" customWidth="1"/>
    <col min="8" max="8" width="2.625" style="385" customWidth="1"/>
    <col min="9" max="9" width="2.25" style="49" customWidth="1"/>
    <col min="10" max="10" width="80.625" style="291" customWidth="1"/>
    <col min="11" max="16384" width="9" style="385"/>
  </cols>
  <sheetData>
    <row r="1" spans="1:10" ht="20.25" customHeight="1" thickBot="1">
      <c r="A1" s="1273" t="s">
        <v>723</v>
      </c>
      <c r="B1" s="1274"/>
      <c r="C1" s="1274"/>
      <c r="D1" s="1274"/>
      <c r="E1" s="1274"/>
      <c r="F1" s="1274"/>
      <c r="I1" s="81"/>
      <c r="J1" s="83"/>
    </row>
    <row r="2" spans="1:10" ht="24.95" customHeight="1" thickTop="1" thickBot="1">
      <c r="A2" s="1275" t="s">
        <v>724</v>
      </c>
      <c r="B2" s="1276"/>
      <c r="C2" s="1276"/>
      <c r="D2" s="1276"/>
      <c r="E2" s="1276"/>
      <c r="F2" s="386" t="str">
        <f>IF(COUNTIF(G:G,"未入力")&gt;=1,"未入力",IF(COUNTIF(G:G,"入力済")=0,"不要","入力済"))</f>
        <v>不要</v>
      </c>
      <c r="G2" s="1272"/>
      <c r="H2" s="1269"/>
      <c r="I2" s="102"/>
    </row>
    <row r="3" spans="1:10" ht="5.0999999999999996" customHeight="1" thickTop="1">
      <c r="G3" s="1272"/>
      <c r="H3" s="1269"/>
      <c r="I3" s="387"/>
      <c r="J3" s="388"/>
    </row>
    <row r="4" spans="1:10" ht="20.100000000000001" customHeight="1">
      <c r="D4" s="389" t="s">
        <v>725</v>
      </c>
      <c r="E4" s="1277" t="str">
        <f>表紙!E2</f>
        <v>医療法人徳洲会　岸和田徳洲会病院</v>
      </c>
      <c r="F4" s="1278"/>
      <c r="G4" s="1272"/>
      <c r="H4" s="1269"/>
      <c r="I4" s="390"/>
      <c r="J4" s="137" t="s">
        <v>204</v>
      </c>
    </row>
    <row r="5" spans="1:10" ht="20.100000000000001" customHeight="1">
      <c r="D5" s="389" t="s">
        <v>878</v>
      </c>
      <c r="E5" t="s">
        <v>1714</v>
      </c>
      <c r="F5"/>
      <c r="J5" s="72"/>
    </row>
    <row r="6" spans="1:10" ht="54" customHeight="1">
      <c r="A6" s="1279" t="s">
        <v>1715</v>
      </c>
      <c r="B6" s="1279"/>
      <c r="C6" s="1279"/>
      <c r="D6" s="1279"/>
      <c r="E6" s="1279"/>
      <c r="F6" s="1279"/>
      <c r="J6" s="72"/>
    </row>
    <row r="7" spans="1:10" ht="30" customHeight="1" thickBot="1">
      <c r="A7" s="391"/>
      <c r="B7" s="392" t="s">
        <v>726</v>
      </c>
      <c r="C7" s="1198" t="s">
        <v>1745</v>
      </c>
      <c r="D7" s="393" t="s">
        <v>727</v>
      </c>
      <c r="E7" s="1280" t="s">
        <v>728</v>
      </c>
      <c r="F7" s="1281"/>
      <c r="J7" s="72"/>
    </row>
    <row r="8" spans="1:10" customFormat="1" ht="62.25" customHeight="1" thickBot="1">
      <c r="A8" s="394" t="s">
        <v>729</v>
      </c>
      <c r="B8" s="395">
        <v>126</v>
      </c>
      <c r="C8" s="396" t="s">
        <v>1530</v>
      </c>
      <c r="D8" s="1199" t="s">
        <v>1746</v>
      </c>
      <c r="E8" s="1270" t="s">
        <v>1747</v>
      </c>
      <c r="F8" s="1271"/>
      <c r="G8" s="398"/>
      <c r="I8" s="49"/>
      <c r="J8" s="72"/>
    </row>
    <row r="9" spans="1:10" customFormat="1" ht="62.25" customHeight="1" thickBot="1">
      <c r="A9" s="399">
        <v>1</v>
      </c>
      <c r="B9" s="395"/>
      <c r="C9" s="396" t="str">
        <f>+IFERROR(VLOOKUP($B9,'様式４(機能別)'!$A:$K,8,0),"")</f>
        <v/>
      </c>
      <c r="D9" s="103"/>
      <c r="E9" s="1267"/>
      <c r="F9" s="1268"/>
      <c r="G9" s="400" t="str">
        <f>IF(B9&lt;&gt;"",IF(AND(D9&lt;&gt;"",E9&lt;&gt;""),"入力済","未入力"),"不要")</f>
        <v>不要</v>
      </c>
      <c r="I9" s="49"/>
      <c r="J9" s="72"/>
    </row>
    <row r="10" spans="1:10" ht="62.25" customHeight="1" thickBot="1">
      <c r="A10" s="399">
        <v>2</v>
      </c>
      <c r="B10" s="75"/>
      <c r="C10" s="397" t="str">
        <f>+IFERROR(VLOOKUP($B10,'様式４(機能別)'!$A:$K,8,0),"")</f>
        <v/>
      </c>
      <c r="D10" s="103"/>
      <c r="E10" s="1267"/>
      <c r="F10" s="1268"/>
      <c r="G10" s="400" t="str">
        <f>IF(B10&lt;&gt;"",IF(AND(D10&lt;&gt;"",E10&lt;&gt;""),"入力済","未入力"),"不要")</f>
        <v>不要</v>
      </c>
      <c r="H10" s="401"/>
      <c r="I10" s="402"/>
      <c r="J10" s="114"/>
    </row>
    <row r="11" spans="1:10" ht="62.25" customHeight="1" thickBot="1">
      <c r="A11" s="399">
        <v>3</v>
      </c>
      <c r="B11" s="75"/>
      <c r="C11" s="397" t="str">
        <f>+IFERROR(VLOOKUP($B11,'様式４(機能別)'!$A:$K,8,0),"")</f>
        <v/>
      </c>
      <c r="D11" s="103"/>
      <c r="E11" s="1267"/>
      <c r="F11" s="1268"/>
      <c r="G11" s="400" t="str">
        <f>IF(B11&lt;&gt;"",IF(AND(D11&lt;&gt;"",E11&lt;&gt;""),"入力済","未入力"),"不要")</f>
        <v>不要</v>
      </c>
      <c r="H11" s="401"/>
      <c r="J11" s="114"/>
    </row>
    <row r="12" spans="1:10" ht="62.25" customHeight="1" thickBot="1">
      <c r="A12" s="399">
        <v>4</v>
      </c>
      <c r="B12" s="75"/>
      <c r="C12" s="397" t="str">
        <f>+IFERROR(VLOOKUP($B12,'様式４(機能別)'!$A:$K,8,0),"")</f>
        <v/>
      </c>
      <c r="D12" s="103"/>
      <c r="E12" s="1267"/>
      <c r="F12" s="1268"/>
      <c r="G12" s="384" t="str">
        <f t="shared" ref="G12:G29" si="0">IF(B12&lt;&gt;"",IF(AND(D12&lt;&gt;"",E12&lt;&gt;""),"入力済","未入力"),"不要")</f>
        <v>不要</v>
      </c>
      <c r="J12" s="72"/>
    </row>
    <row r="13" spans="1:10" ht="62.25" customHeight="1" thickBot="1">
      <c r="A13" s="399">
        <v>5</v>
      </c>
      <c r="B13" s="75"/>
      <c r="C13" s="397" t="str">
        <f>+IFERROR(VLOOKUP($B13,'様式４(機能別)'!$A:$K,8,0),"")</f>
        <v/>
      </c>
      <c r="D13" s="103"/>
      <c r="E13" s="1267"/>
      <c r="F13" s="1268"/>
      <c r="G13" s="384" t="str">
        <f t="shared" si="0"/>
        <v>不要</v>
      </c>
      <c r="J13" s="72"/>
    </row>
    <row r="14" spans="1:10" ht="62.25" customHeight="1" thickBot="1">
      <c r="A14" s="399">
        <v>6</v>
      </c>
      <c r="B14" s="75"/>
      <c r="C14" s="397" t="str">
        <f>+IFERROR(VLOOKUP($B14,'様式４(機能別)'!$A:$K,8,0),"")</f>
        <v/>
      </c>
      <c r="D14" s="103"/>
      <c r="E14" s="1267"/>
      <c r="F14" s="1268"/>
      <c r="G14" s="400" t="str">
        <f t="shared" si="0"/>
        <v>不要</v>
      </c>
      <c r="H14" s="403"/>
      <c r="I14" s="402"/>
      <c r="J14" s="72"/>
    </row>
    <row r="15" spans="1:10" ht="62.25" customHeight="1" thickBot="1">
      <c r="A15" s="399">
        <v>7</v>
      </c>
      <c r="B15" s="75"/>
      <c r="C15" s="397" t="str">
        <f>+IFERROR(VLOOKUP($B15,'様式４(機能別)'!$A:$K,8,0),"")</f>
        <v/>
      </c>
      <c r="D15" s="103"/>
      <c r="E15" s="1267"/>
      <c r="F15" s="1268"/>
      <c r="G15" s="400" t="str">
        <f t="shared" si="0"/>
        <v>不要</v>
      </c>
      <c r="H15" s="403"/>
      <c r="J15" s="72"/>
    </row>
    <row r="16" spans="1:10" ht="62.25" customHeight="1" thickBot="1">
      <c r="A16" s="399">
        <v>8</v>
      </c>
      <c r="B16" s="75"/>
      <c r="C16" s="397" t="str">
        <f>+IFERROR(VLOOKUP($B16,'様式４(機能別)'!$A:$K,8,0),"")</f>
        <v/>
      </c>
      <c r="D16" s="103"/>
      <c r="E16" s="1267"/>
      <c r="F16" s="1268"/>
      <c r="G16" s="384" t="str">
        <f t="shared" si="0"/>
        <v>不要</v>
      </c>
      <c r="J16" s="72"/>
    </row>
    <row r="17" spans="1:10" ht="62.25" customHeight="1" thickBot="1">
      <c r="A17" s="399">
        <v>9</v>
      </c>
      <c r="B17" s="75"/>
      <c r="C17" s="397" t="str">
        <f>+IFERROR(VLOOKUP($B17,'様式４(機能別)'!$A:$K,8,0),"")</f>
        <v/>
      </c>
      <c r="D17" s="103"/>
      <c r="E17" s="1267"/>
      <c r="F17" s="1268"/>
      <c r="G17" s="384" t="str">
        <f t="shared" si="0"/>
        <v>不要</v>
      </c>
      <c r="J17" s="72"/>
    </row>
    <row r="18" spans="1:10" ht="62.25" customHeight="1" thickBot="1">
      <c r="A18" s="399">
        <v>10</v>
      </c>
      <c r="B18" s="75"/>
      <c r="C18" s="397" t="str">
        <f>+IFERROR(VLOOKUP($B18,'様式４(機能別)'!$A:$K,8,0),"")</f>
        <v/>
      </c>
      <c r="D18" s="103"/>
      <c r="E18" s="1267"/>
      <c r="F18" s="1268"/>
      <c r="G18" s="384" t="str">
        <f t="shared" si="0"/>
        <v>不要</v>
      </c>
      <c r="J18" s="72"/>
    </row>
    <row r="19" spans="1:10" ht="62.25" customHeight="1" thickBot="1">
      <c r="A19" s="399">
        <v>11</v>
      </c>
      <c r="B19" s="75"/>
      <c r="C19" s="397" t="str">
        <f>+IFERROR(VLOOKUP($B19,'様式４(機能別)'!$A:$K,8,0),"")</f>
        <v/>
      </c>
      <c r="D19" s="103"/>
      <c r="E19" s="1267"/>
      <c r="F19" s="1268"/>
      <c r="G19" s="384" t="str">
        <f t="shared" si="0"/>
        <v>不要</v>
      </c>
      <c r="J19" s="72"/>
    </row>
    <row r="20" spans="1:10" ht="62.25" customHeight="1" thickBot="1">
      <c r="A20" s="399">
        <v>12</v>
      </c>
      <c r="B20" s="75"/>
      <c r="C20" s="397" t="str">
        <f>+IFERROR(VLOOKUP($B20,'様式４(機能別)'!$A:$K,8,0),"")</f>
        <v/>
      </c>
      <c r="D20" s="103"/>
      <c r="E20" s="1267"/>
      <c r="F20" s="1268"/>
      <c r="G20" s="384" t="str">
        <f t="shared" si="0"/>
        <v>不要</v>
      </c>
      <c r="J20" s="72"/>
    </row>
    <row r="21" spans="1:10" ht="62.25" customHeight="1" thickBot="1">
      <c r="A21" s="399">
        <v>13</v>
      </c>
      <c r="B21" s="75"/>
      <c r="C21" s="397" t="str">
        <f>+IFERROR(VLOOKUP($B21,'様式４(機能別)'!$A:$K,8,0),"")</f>
        <v/>
      </c>
      <c r="D21" s="103"/>
      <c r="E21" s="1267"/>
      <c r="F21" s="1268"/>
      <c r="G21" s="384" t="str">
        <f t="shared" si="0"/>
        <v>不要</v>
      </c>
      <c r="J21" s="72"/>
    </row>
    <row r="22" spans="1:10" ht="62.25" customHeight="1" thickBot="1">
      <c r="A22" s="399">
        <v>14</v>
      </c>
      <c r="B22" s="75"/>
      <c r="C22" s="397" t="str">
        <f>+IFERROR(VLOOKUP($B22,'様式４(機能別)'!$A:$K,8,0),"")</f>
        <v/>
      </c>
      <c r="D22" s="103"/>
      <c r="E22" s="1267"/>
      <c r="F22" s="1268"/>
      <c r="G22" s="384" t="str">
        <f t="shared" si="0"/>
        <v>不要</v>
      </c>
      <c r="J22" s="72"/>
    </row>
    <row r="23" spans="1:10" ht="62.25" customHeight="1" thickBot="1">
      <c r="A23" s="399">
        <v>15</v>
      </c>
      <c r="B23" s="75"/>
      <c r="C23" s="397" t="str">
        <f>+IFERROR(VLOOKUP($B23,'様式４(機能別)'!$A:$K,8,0),"")</f>
        <v/>
      </c>
      <c r="D23" s="103"/>
      <c r="E23" s="1267"/>
      <c r="F23" s="1268"/>
      <c r="G23" s="384" t="str">
        <f t="shared" si="0"/>
        <v>不要</v>
      </c>
      <c r="J23" s="72"/>
    </row>
    <row r="24" spans="1:10" ht="62.25" customHeight="1" thickBot="1">
      <c r="A24" s="399">
        <v>16</v>
      </c>
      <c r="B24" s="75"/>
      <c r="C24" s="397" t="str">
        <f>+IFERROR(VLOOKUP($B24,'様式４(機能別)'!$A:$K,8,0),"")</f>
        <v/>
      </c>
      <c r="D24" s="103"/>
      <c r="E24" s="1267"/>
      <c r="F24" s="1268"/>
      <c r="G24" s="384" t="str">
        <f t="shared" si="0"/>
        <v>不要</v>
      </c>
      <c r="I24" s="404"/>
      <c r="J24" s="818"/>
    </row>
    <row r="25" spans="1:10" ht="62.25" customHeight="1" thickBot="1">
      <c r="A25" s="399">
        <v>17</v>
      </c>
      <c r="B25" s="75"/>
      <c r="C25" s="397" t="str">
        <f>+IFERROR(VLOOKUP($B25,'様式４(機能別)'!$A:$K,8,0),"")</f>
        <v/>
      </c>
      <c r="D25" s="103"/>
      <c r="E25" s="1267"/>
      <c r="F25" s="1268"/>
      <c r="G25" s="384" t="str">
        <f t="shared" si="0"/>
        <v>不要</v>
      </c>
      <c r="J25" s="818"/>
    </row>
    <row r="26" spans="1:10" ht="62.25" customHeight="1" thickBot="1">
      <c r="A26" s="399">
        <v>18</v>
      </c>
      <c r="B26" s="75"/>
      <c r="C26" s="397" t="str">
        <f>+IFERROR(VLOOKUP($B26,'様式４(機能別)'!$A:$K,8,0),"")</f>
        <v/>
      </c>
      <c r="D26" s="103"/>
      <c r="E26" s="1267"/>
      <c r="F26" s="1268"/>
      <c r="G26" s="384" t="str">
        <f t="shared" si="0"/>
        <v>不要</v>
      </c>
      <c r="J26" s="818"/>
    </row>
    <row r="27" spans="1:10" ht="62.25" customHeight="1" thickBot="1">
      <c r="A27" s="399">
        <v>19</v>
      </c>
      <c r="B27" s="75"/>
      <c r="C27" s="397" t="str">
        <f>+IFERROR(VLOOKUP($B27,'様式４(機能別)'!$A:$K,8,0),"")</f>
        <v/>
      </c>
      <c r="D27" s="103"/>
      <c r="E27" s="1267"/>
      <c r="F27" s="1268"/>
      <c r="G27" s="384" t="str">
        <f t="shared" si="0"/>
        <v>不要</v>
      </c>
      <c r="J27" s="818"/>
    </row>
    <row r="28" spans="1:10" ht="62.25" customHeight="1" thickBot="1">
      <c r="A28" s="399">
        <v>20</v>
      </c>
      <c r="B28" s="75"/>
      <c r="C28" s="397" t="str">
        <f>+IFERROR(VLOOKUP($B28,'様式４(機能別)'!$A:$K,8,0),"")</f>
        <v/>
      </c>
      <c r="D28" s="103"/>
      <c r="E28" s="1267"/>
      <c r="F28" s="1268"/>
      <c r="G28" s="384" t="str">
        <f t="shared" si="0"/>
        <v>不要</v>
      </c>
      <c r="J28" s="818"/>
    </row>
    <row r="29" spans="1:10" ht="62.25" customHeight="1" thickBot="1">
      <c r="A29" s="399">
        <v>21</v>
      </c>
      <c r="B29" s="75"/>
      <c r="C29" s="397" t="str">
        <f>+IFERROR(VLOOKUP($B29,'様式４(機能別)'!$A:$K,8,0),"")</f>
        <v/>
      </c>
      <c r="D29" s="103"/>
      <c r="E29" s="1267"/>
      <c r="F29" s="1268"/>
      <c r="G29" s="384" t="str">
        <f t="shared" si="0"/>
        <v>不要</v>
      </c>
      <c r="J29" s="818"/>
    </row>
    <row r="30" spans="1:10" ht="62.25" customHeight="1" thickBot="1">
      <c r="A30" s="399">
        <v>22</v>
      </c>
      <c r="B30" s="75"/>
      <c r="C30" s="397" t="str">
        <f>+IFERROR(VLOOKUP($B30,'様式４(機能別)'!$A:$K,8,0),"")</f>
        <v/>
      </c>
      <c r="D30" s="103"/>
      <c r="E30" s="1267"/>
      <c r="F30" s="1268"/>
      <c r="J30" s="818"/>
    </row>
    <row r="31" spans="1:10" ht="62.25" customHeight="1" thickBot="1">
      <c r="A31" s="399">
        <v>23</v>
      </c>
      <c r="B31" s="75"/>
      <c r="C31" s="397" t="str">
        <f>+IFERROR(VLOOKUP($B31,'様式４(機能別)'!$A:$K,8,0),"")</f>
        <v/>
      </c>
      <c r="D31" s="103"/>
      <c r="E31" s="1267"/>
      <c r="F31" s="1268"/>
      <c r="J31" s="818"/>
    </row>
    <row r="32" spans="1:10" ht="62.25" customHeight="1" thickBot="1">
      <c r="A32" s="399">
        <v>24</v>
      </c>
      <c r="B32" s="75"/>
      <c r="C32" s="397" t="str">
        <f>+IFERROR(VLOOKUP($B32,'様式４(機能別)'!$A:$K,8,0),"")</f>
        <v/>
      </c>
      <c r="D32" s="103"/>
      <c r="E32" s="1267"/>
      <c r="F32" s="1268"/>
      <c r="J32" s="818"/>
    </row>
    <row r="33" spans="1:10" ht="62.25" customHeight="1" thickBot="1">
      <c r="A33" s="399">
        <v>25</v>
      </c>
      <c r="B33" s="75"/>
      <c r="C33" s="397" t="str">
        <f>+IFERROR(VLOOKUP($B33,'様式４(機能別)'!$A:$K,8,0),"")</f>
        <v/>
      </c>
      <c r="D33" s="103"/>
      <c r="E33" s="1267"/>
      <c r="F33" s="1268"/>
      <c r="J33" s="818"/>
    </row>
    <row r="34" spans="1:10" ht="62.25" customHeight="1" thickBot="1">
      <c r="A34" s="399">
        <v>26</v>
      </c>
      <c r="B34" s="75"/>
      <c r="C34" s="397" t="str">
        <f>+IFERROR(VLOOKUP($B34,'様式４(機能別)'!$A:$K,8,0),"")</f>
        <v/>
      </c>
      <c r="D34" s="103"/>
      <c r="E34" s="1267"/>
      <c r="F34" s="1268"/>
      <c r="J34" s="818"/>
    </row>
    <row r="35" spans="1:10" ht="62.25" customHeight="1" thickBot="1">
      <c r="A35" s="399">
        <v>27</v>
      </c>
      <c r="B35" s="75"/>
      <c r="C35" s="397" t="str">
        <f>+IFERROR(VLOOKUP($B35,'様式４(機能別)'!$A:$K,8,0),"")</f>
        <v/>
      </c>
      <c r="D35" s="103"/>
      <c r="E35" s="1267"/>
      <c r="F35" s="1268"/>
      <c r="J35" s="818"/>
    </row>
    <row r="36" spans="1:10" ht="62.25" customHeight="1" thickBot="1">
      <c r="A36" s="399">
        <v>28</v>
      </c>
      <c r="B36" s="75"/>
      <c r="C36" s="397" t="str">
        <f>+IFERROR(VLOOKUP($B36,'様式４(機能別)'!$A:$K,8,0),"")</f>
        <v/>
      </c>
      <c r="D36" s="103"/>
      <c r="E36" s="1267"/>
      <c r="F36" s="1268"/>
      <c r="J36" s="818"/>
    </row>
    <row r="37" spans="1:10" ht="62.25" customHeight="1" thickBot="1">
      <c r="A37" s="399">
        <v>29</v>
      </c>
      <c r="B37" s="75"/>
      <c r="C37" s="397" t="str">
        <f>+IFERROR(VLOOKUP($B37,'様式４(機能別)'!$A:$K,8,0),"")</f>
        <v/>
      </c>
      <c r="D37" s="103"/>
      <c r="E37" s="1267"/>
      <c r="F37" s="1268"/>
      <c r="J37" s="818"/>
    </row>
    <row r="38" spans="1:10" ht="62.25" customHeight="1" thickBot="1">
      <c r="A38" s="399">
        <v>30</v>
      </c>
      <c r="B38" s="75"/>
      <c r="C38" s="397" t="str">
        <f>+IFERROR(VLOOKUP($B38,'様式４(機能別)'!$A:$K,8,0),"")</f>
        <v/>
      </c>
      <c r="D38" s="103"/>
      <c r="E38" s="1267"/>
      <c r="F38" s="1268"/>
      <c r="J38" s="818"/>
    </row>
    <row r="39" spans="1:10" ht="62.25" customHeight="1" thickBot="1">
      <c r="A39" s="399">
        <v>31</v>
      </c>
      <c r="B39" s="75"/>
      <c r="C39" s="397" t="str">
        <f>+IFERROR(VLOOKUP($B39,'様式４(機能別)'!$A:$K,8,0),"")</f>
        <v/>
      </c>
      <c r="D39" s="103"/>
      <c r="E39" s="1267"/>
      <c r="F39" s="1268"/>
      <c r="J39" s="818"/>
    </row>
    <row r="40" spans="1:10" ht="62.25" customHeight="1" thickBot="1">
      <c r="A40" s="399">
        <v>32</v>
      </c>
      <c r="B40" s="75"/>
      <c r="C40" s="397" t="str">
        <f>+IFERROR(VLOOKUP($B40,'様式４(機能別)'!$A:$K,8,0),"")</f>
        <v/>
      </c>
      <c r="D40" s="103"/>
      <c r="E40" s="1267"/>
      <c r="F40" s="1268"/>
      <c r="J40" s="818"/>
    </row>
    <row r="41" spans="1:10" ht="62.25" customHeight="1" thickBot="1">
      <c r="A41" s="399">
        <v>33</v>
      </c>
      <c r="B41" s="75"/>
      <c r="C41" s="397" t="str">
        <f>+IFERROR(VLOOKUP($B41,'様式４(機能別)'!$A:$K,8,0),"")</f>
        <v/>
      </c>
      <c r="D41" s="103"/>
      <c r="E41" s="1267"/>
      <c r="F41" s="1268"/>
      <c r="J41" s="818"/>
    </row>
    <row r="42" spans="1:10" ht="62.25" customHeight="1" thickBot="1">
      <c r="A42" s="399">
        <v>34</v>
      </c>
      <c r="B42" s="75"/>
      <c r="C42" s="397" t="str">
        <f>+IFERROR(VLOOKUP($B42,'様式４(機能別)'!$A:$K,8,0),"")</f>
        <v/>
      </c>
      <c r="D42" s="103"/>
      <c r="E42" s="1267"/>
      <c r="F42" s="1268"/>
      <c r="J42" s="818"/>
    </row>
    <row r="43" spans="1:10" ht="62.25" customHeight="1" thickBot="1">
      <c r="A43" s="399">
        <v>35</v>
      </c>
      <c r="B43" s="75"/>
      <c r="C43" s="397" t="str">
        <f>+IFERROR(VLOOKUP($B43,'様式４(機能別)'!$A:$K,8,0),"")</f>
        <v/>
      </c>
      <c r="D43" s="103"/>
      <c r="E43" s="1267"/>
      <c r="F43" s="1268"/>
      <c r="J43" s="818"/>
    </row>
    <row r="44" spans="1:10" ht="62.25" customHeight="1" thickBot="1">
      <c r="A44" s="399">
        <v>36</v>
      </c>
      <c r="B44" s="75"/>
      <c r="C44" s="397" t="str">
        <f>+IFERROR(VLOOKUP($B44,'様式４(機能別)'!$A:$K,8,0),"")</f>
        <v/>
      </c>
      <c r="D44" s="103"/>
      <c r="E44" s="1267"/>
      <c r="F44" s="1268"/>
      <c r="J44" s="818"/>
    </row>
    <row r="45" spans="1:10" ht="62.25" customHeight="1" thickBot="1">
      <c r="A45" s="399">
        <v>37</v>
      </c>
      <c r="B45" s="75"/>
      <c r="C45" s="397" t="str">
        <f>+IFERROR(VLOOKUP($B45,'様式４(機能別)'!$A:$K,8,0),"")</f>
        <v/>
      </c>
      <c r="D45" s="103"/>
      <c r="E45" s="1267"/>
      <c r="F45" s="1268"/>
      <c r="J45" s="818"/>
    </row>
    <row r="46" spans="1:10" ht="62.25" customHeight="1" thickBot="1">
      <c r="A46" s="399">
        <v>38</v>
      </c>
      <c r="B46" s="75"/>
      <c r="C46" s="397" t="str">
        <f>+IFERROR(VLOOKUP($B46,'様式４(機能別)'!$A:$K,8,0),"")</f>
        <v/>
      </c>
      <c r="D46" s="103"/>
      <c r="E46" s="1267"/>
      <c r="F46" s="1268"/>
      <c r="J46" s="818"/>
    </row>
    <row r="47" spans="1:10" ht="62.25" customHeight="1" thickBot="1">
      <c r="A47" s="399">
        <v>39</v>
      </c>
      <c r="B47" s="75"/>
      <c r="C47" s="397" t="str">
        <f>+IFERROR(VLOOKUP($B47,'様式４(機能別)'!$A:$K,8,0),"")</f>
        <v/>
      </c>
      <c r="D47" s="103"/>
      <c r="E47" s="1267"/>
      <c r="F47" s="1268"/>
      <c r="J47" s="818"/>
    </row>
    <row r="48" spans="1:10" ht="62.25" customHeight="1" thickBot="1">
      <c r="A48" s="399">
        <v>40</v>
      </c>
      <c r="B48" s="75"/>
      <c r="C48" s="397" t="str">
        <f>+IFERROR(VLOOKUP($B48,'様式４(機能別)'!$A:$K,8,0),"")</f>
        <v/>
      </c>
      <c r="D48" s="103"/>
      <c r="E48" s="1267"/>
      <c r="F48" s="1268"/>
      <c r="J48" s="818"/>
    </row>
    <row r="49" spans="2:2">
      <c r="B49" s="405"/>
    </row>
    <row r="50" spans="2:2">
      <c r="B50" s="405"/>
    </row>
    <row r="51" spans="2:2">
      <c r="B51" s="405"/>
    </row>
    <row r="52" spans="2:2">
      <c r="B52" s="405"/>
    </row>
    <row r="53" spans="2:2">
      <c r="B53" s="405"/>
    </row>
    <row r="54" spans="2:2">
      <c r="B54" s="405"/>
    </row>
    <row r="55" spans="2:2">
      <c r="B55" s="405"/>
    </row>
    <row r="56" spans="2:2">
      <c r="B56" s="405"/>
    </row>
    <row r="57" spans="2:2">
      <c r="B57" s="405"/>
    </row>
    <row r="58" spans="2:2">
      <c r="B58" s="405"/>
    </row>
    <row r="59" spans="2:2">
      <c r="B59" s="405"/>
    </row>
    <row r="60" spans="2:2">
      <c r="B60" s="405"/>
    </row>
    <row r="61" spans="2:2">
      <c r="B61" s="405"/>
    </row>
    <row r="62" spans="2:2">
      <c r="B62" s="405"/>
    </row>
    <row r="63" spans="2:2">
      <c r="B63" s="405"/>
    </row>
    <row r="64" spans="2:2">
      <c r="B64" s="405"/>
    </row>
    <row r="65" spans="2:2">
      <c r="B65" s="405"/>
    </row>
    <row r="66" spans="2:2">
      <c r="B66" s="405"/>
    </row>
    <row r="67" spans="2:2">
      <c r="B67" s="405"/>
    </row>
    <row r="68" spans="2:2">
      <c r="B68" s="405"/>
    </row>
    <row r="69" spans="2:2">
      <c r="B69" s="405"/>
    </row>
    <row r="70" spans="2:2">
      <c r="B70" s="405"/>
    </row>
    <row r="71" spans="2:2">
      <c r="B71" s="405"/>
    </row>
    <row r="72" spans="2:2">
      <c r="B72" s="405"/>
    </row>
    <row r="73" spans="2:2">
      <c r="B73" s="405"/>
    </row>
    <row r="74" spans="2:2">
      <c r="B74" s="405"/>
    </row>
    <row r="75" spans="2:2">
      <c r="B75" s="405"/>
    </row>
    <row r="76" spans="2:2">
      <c r="B76" s="405"/>
    </row>
    <row r="77" spans="2:2">
      <c r="B77" s="405"/>
    </row>
    <row r="78" spans="2:2">
      <c r="B78" s="405"/>
    </row>
    <row r="79" spans="2:2">
      <c r="B79" s="405"/>
    </row>
    <row r="80" spans="2:2">
      <c r="B80" s="405"/>
    </row>
    <row r="81" spans="2:2">
      <c r="B81" s="405"/>
    </row>
    <row r="82" spans="2:2">
      <c r="B82" s="405"/>
    </row>
    <row r="83" spans="2:2">
      <c r="B83" s="405"/>
    </row>
    <row r="84" spans="2:2">
      <c r="B84" s="405"/>
    </row>
    <row r="85" spans="2:2">
      <c r="B85" s="405"/>
    </row>
    <row r="86" spans="2:2">
      <c r="B86" s="405"/>
    </row>
    <row r="87" spans="2:2">
      <c r="B87" s="405"/>
    </row>
    <row r="88" spans="2:2">
      <c r="B88" s="405"/>
    </row>
    <row r="89" spans="2:2">
      <c r="B89" s="405"/>
    </row>
    <row r="90" spans="2:2">
      <c r="B90" s="405"/>
    </row>
    <row r="91" spans="2:2">
      <c r="B91" s="405"/>
    </row>
    <row r="92" spans="2:2">
      <c r="B92" s="405"/>
    </row>
    <row r="93" spans="2:2">
      <c r="B93" s="405"/>
    </row>
    <row r="94" spans="2:2">
      <c r="B94" s="405"/>
    </row>
    <row r="95" spans="2:2">
      <c r="B95" s="405"/>
    </row>
    <row r="96" spans="2:2">
      <c r="B96" s="405"/>
    </row>
    <row r="97" spans="2:2">
      <c r="B97" s="405"/>
    </row>
    <row r="98" spans="2:2">
      <c r="B98" s="405"/>
    </row>
    <row r="99" spans="2:2">
      <c r="B99" s="292"/>
    </row>
    <row r="100" spans="2:2">
      <c r="B100" s="292"/>
    </row>
    <row r="101" spans="2:2">
      <c r="B101" s="292"/>
    </row>
    <row r="102" spans="2:2">
      <c r="B102" s="292"/>
    </row>
    <row r="103" spans="2:2">
      <c r="B103" s="292"/>
    </row>
    <row r="104" spans="2:2">
      <c r="B104" s="292"/>
    </row>
    <row r="105" spans="2:2">
      <c r="B105" s="292"/>
    </row>
    <row r="106" spans="2:2">
      <c r="B106" s="292"/>
    </row>
    <row r="107" spans="2:2">
      <c r="B107" s="292"/>
    </row>
    <row r="108" spans="2:2">
      <c r="B108" s="292"/>
    </row>
    <row r="109" spans="2:2">
      <c r="B109" s="292"/>
    </row>
    <row r="110" spans="2:2">
      <c r="B110" s="292"/>
    </row>
    <row r="111" spans="2:2">
      <c r="B111" s="292"/>
    </row>
    <row r="112" spans="2:2">
      <c r="B112" s="292"/>
    </row>
    <row r="113" spans="2:2">
      <c r="B113" s="292"/>
    </row>
    <row r="114" spans="2:2">
      <c r="B114" s="292"/>
    </row>
    <row r="115" spans="2:2">
      <c r="B115" s="292"/>
    </row>
    <row r="116" spans="2:2">
      <c r="B116" s="292"/>
    </row>
    <row r="117" spans="2:2">
      <c r="B117" s="292"/>
    </row>
    <row r="118" spans="2:2">
      <c r="B118" s="292"/>
    </row>
    <row r="119" spans="2:2">
      <c r="B119" s="292"/>
    </row>
    <row r="120" spans="2:2">
      <c r="B120" s="292"/>
    </row>
    <row r="121" spans="2:2">
      <c r="B121" s="292"/>
    </row>
    <row r="122" spans="2:2">
      <c r="B122" s="292"/>
    </row>
    <row r="123" spans="2:2">
      <c r="B123" s="292"/>
    </row>
    <row r="124" spans="2:2">
      <c r="B124" s="292"/>
    </row>
    <row r="125" spans="2:2">
      <c r="B125" s="292"/>
    </row>
    <row r="126" spans="2:2">
      <c r="B126" s="292"/>
    </row>
    <row r="127" spans="2:2">
      <c r="B127" s="292"/>
    </row>
    <row r="128" spans="2:2">
      <c r="B128" s="292"/>
    </row>
    <row r="129" spans="2:2">
      <c r="B129" s="292"/>
    </row>
    <row r="130" spans="2:2">
      <c r="B130" s="292"/>
    </row>
    <row r="131" spans="2:2">
      <c r="B131" s="292"/>
    </row>
    <row r="132" spans="2:2">
      <c r="B132" s="292"/>
    </row>
    <row r="133" spans="2:2">
      <c r="B133" s="292"/>
    </row>
    <row r="134" spans="2:2">
      <c r="B134" s="292"/>
    </row>
    <row r="135" spans="2:2">
      <c r="B135" s="292"/>
    </row>
    <row r="136" spans="2:2">
      <c r="B136" s="292"/>
    </row>
    <row r="137" spans="2:2">
      <c r="B137" s="292"/>
    </row>
    <row r="138" spans="2:2">
      <c r="B138" s="292"/>
    </row>
    <row r="139" spans="2:2">
      <c r="B139" s="292"/>
    </row>
    <row r="140" spans="2:2">
      <c r="B140" s="292"/>
    </row>
    <row r="141" spans="2:2">
      <c r="B141" s="292"/>
    </row>
    <row r="142" spans="2:2">
      <c r="B142" s="292"/>
    </row>
    <row r="143" spans="2:2">
      <c r="B143" s="292"/>
    </row>
    <row r="144" spans="2:2">
      <c r="B144" s="292"/>
    </row>
    <row r="145" spans="2:2">
      <c r="B145" s="292"/>
    </row>
    <row r="146" spans="2:2">
      <c r="B146" s="292"/>
    </row>
    <row r="147" spans="2:2">
      <c r="B147" s="292"/>
    </row>
    <row r="148" spans="2:2">
      <c r="B148" s="292"/>
    </row>
    <row r="149" spans="2:2">
      <c r="B149" s="292"/>
    </row>
    <row r="150" spans="2:2">
      <c r="B150" s="292"/>
    </row>
    <row r="151" spans="2:2">
      <c r="B151" s="292"/>
    </row>
    <row r="152" spans="2:2">
      <c r="B152" s="292"/>
    </row>
    <row r="153" spans="2:2">
      <c r="B153" s="292"/>
    </row>
    <row r="154" spans="2:2">
      <c r="B154" s="292"/>
    </row>
    <row r="155" spans="2:2">
      <c r="B155" s="292"/>
    </row>
    <row r="156" spans="2:2">
      <c r="B156" s="292"/>
    </row>
    <row r="157" spans="2:2">
      <c r="B157" s="292"/>
    </row>
    <row r="158" spans="2:2">
      <c r="B158" s="292"/>
    </row>
    <row r="159" spans="2:2">
      <c r="B159" s="292"/>
    </row>
    <row r="160" spans="2:2">
      <c r="B160" s="292"/>
    </row>
    <row r="161" spans="2:2">
      <c r="B161" s="292"/>
    </row>
    <row r="162" spans="2:2">
      <c r="B162" s="292"/>
    </row>
    <row r="163" spans="2:2">
      <c r="B163" s="292"/>
    </row>
    <row r="164" spans="2:2">
      <c r="B164" s="292"/>
    </row>
    <row r="165" spans="2:2">
      <c r="B165" s="292"/>
    </row>
    <row r="166" spans="2:2">
      <c r="B166" s="292"/>
    </row>
    <row r="167" spans="2:2">
      <c r="B167" s="292"/>
    </row>
    <row r="168" spans="2:2">
      <c r="B168" s="292"/>
    </row>
    <row r="169" spans="2:2">
      <c r="B169" s="292"/>
    </row>
    <row r="170" spans="2:2">
      <c r="B170" s="292"/>
    </row>
    <row r="171" spans="2:2">
      <c r="B171" s="292"/>
    </row>
    <row r="172" spans="2:2">
      <c r="B172" s="292"/>
    </row>
    <row r="173" spans="2:2">
      <c r="B173" s="292"/>
    </row>
    <row r="174" spans="2:2">
      <c r="B174" s="292"/>
    </row>
    <row r="175" spans="2:2">
      <c r="B175" s="292"/>
    </row>
    <row r="176" spans="2:2">
      <c r="B176" s="292"/>
    </row>
    <row r="177" spans="2:2">
      <c r="B177" s="292"/>
    </row>
    <row r="178" spans="2:2">
      <c r="B178" s="292"/>
    </row>
    <row r="179" spans="2:2">
      <c r="B179" s="292"/>
    </row>
    <row r="180" spans="2:2">
      <c r="B180" s="292"/>
    </row>
    <row r="181" spans="2:2">
      <c r="B181" s="292"/>
    </row>
    <row r="182" spans="2:2">
      <c r="B182" s="292"/>
    </row>
    <row r="183" spans="2:2">
      <c r="B183" s="292"/>
    </row>
    <row r="184" spans="2:2">
      <c r="B184" s="292"/>
    </row>
    <row r="185" spans="2:2">
      <c r="B185" s="292"/>
    </row>
    <row r="186" spans="2:2">
      <c r="B186" s="292"/>
    </row>
    <row r="187" spans="2:2">
      <c r="B187" s="292"/>
    </row>
    <row r="188" spans="2:2">
      <c r="B188" s="292"/>
    </row>
    <row r="189" spans="2:2">
      <c r="B189" s="292"/>
    </row>
    <row r="190" spans="2:2">
      <c r="B190" s="292"/>
    </row>
    <row r="191" spans="2:2">
      <c r="B191" s="292"/>
    </row>
    <row r="192" spans="2:2">
      <c r="B192" s="292"/>
    </row>
    <row r="193" spans="2:2">
      <c r="B193" s="292"/>
    </row>
    <row r="194" spans="2:2">
      <c r="B194" s="292"/>
    </row>
    <row r="195" spans="2:2">
      <c r="B195" s="292"/>
    </row>
    <row r="196" spans="2:2">
      <c r="B196" s="292"/>
    </row>
    <row r="197" spans="2:2">
      <c r="B197" s="292"/>
    </row>
    <row r="198" spans="2:2">
      <c r="B198" s="292"/>
    </row>
    <row r="199" spans="2:2">
      <c r="B199" s="292"/>
    </row>
    <row r="200" spans="2:2">
      <c r="B200" s="292"/>
    </row>
    <row r="201" spans="2:2">
      <c r="B201" s="292"/>
    </row>
    <row r="202" spans="2:2">
      <c r="B202" s="292"/>
    </row>
    <row r="203" spans="2:2">
      <c r="B203" s="292"/>
    </row>
    <row r="204" spans="2:2">
      <c r="B204" s="292"/>
    </row>
    <row r="205" spans="2:2">
      <c r="B205" s="292"/>
    </row>
    <row r="206" spans="2:2">
      <c r="B206" s="292"/>
    </row>
    <row r="207" spans="2:2">
      <c r="B207" s="292"/>
    </row>
    <row r="208" spans="2:2">
      <c r="B208" s="292"/>
    </row>
    <row r="209" spans="2:2">
      <c r="B209" s="292"/>
    </row>
    <row r="210" spans="2:2">
      <c r="B210" s="292"/>
    </row>
    <row r="211" spans="2:2">
      <c r="B211" s="292"/>
    </row>
    <row r="212" spans="2:2">
      <c r="B212" s="292"/>
    </row>
    <row r="213" spans="2:2">
      <c r="B213" s="292"/>
    </row>
    <row r="214" spans="2:2">
      <c r="B214" s="292"/>
    </row>
    <row r="215" spans="2:2">
      <c r="B215" s="292"/>
    </row>
    <row r="216" spans="2:2">
      <c r="B216" s="292"/>
    </row>
    <row r="217" spans="2:2">
      <c r="B217" s="292"/>
    </row>
    <row r="218" spans="2:2">
      <c r="B218" s="292"/>
    </row>
    <row r="219" spans="2:2">
      <c r="B219" s="292"/>
    </row>
    <row r="220" spans="2:2">
      <c r="B220" s="292"/>
    </row>
    <row r="221" spans="2:2">
      <c r="B221" s="292"/>
    </row>
    <row r="222" spans="2:2">
      <c r="B222" s="292"/>
    </row>
    <row r="223" spans="2:2">
      <c r="B223" s="292"/>
    </row>
    <row r="224" spans="2:2">
      <c r="B224" s="292"/>
    </row>
    <row r="225" spans="2:2">
      <c r="B225" s="292"/>
    </row>
    <row r="226" spans="2:2">
      <c r="B226" s="292"/>
    </row>
    <row r="227" spans="2:2">
      <c r="B227" s="292"/>
    </row>
    <row r="228" spans="2:2">
      <c r="B228" s="292"/>
    </row>
    <row r="229" spans="2:2">
      <c r="B229" s="292"/>
    </row>
    <row r="230" spans="2:2">
      <c r="B230" s="292"/>
    </row>
    <row r="231" spans="2:2">
      <c r="B231" s="292"/>
    </row>
    <row r="232" spans="2:2">
      <c r="B232" s="292"/>
    </row>
    <row r="233" spans="2:2">
      <c r="B233" s="292"/>
    </row>
    <row r="234" spans="2:2">
      <c r="B234" s="292"/>
    </row>
    <row r="235" spans="2:2">
      <c r="B235" s="292"/>
    </row>
    <row r="236" spans="2:2">
      <c r="B236" s="292"/>
    </row>
    <row r="237" spans="2:2">
      <c r="B237" s="292"/>
    </row>
    <row r="238" spans="2:2">
      <c r="B238" s="292"/>
    </row>
    <row r="239" spans="2:2">
      <c r="B239" s="292"/>
    </row>
    <row r="240" spans="2:2">
      <c r="B240" s="292"/>
    </row>
    <row r="241" spans="2:2">
      <c r="B241" s="292"/>
    </row>
    <row r="242" spans="2:2">
      <c r="B242" s="292"/>
    </row>
    <row r="243" spans="2:2">
      <c r="B243" s="292"/>
    </row>
    <row r="244" spans="2:2">
      <c r="B244" s="292"/>
    </row>
    <row r="245" spans="2:2">
      <c r="B245" s="292"/>
    </row>
    <row r="246" spans="2:2">
      <c r="B246" s="292"/>
    </row>
    <row r="247" spans="2:2">
      <c r="B247" s="292"/>
    </row>
    <row r="248" spans="2:2">
      <c r="B248" s="292"/>
    </row>
    <row r="249" spans="2:2">
      <c r="B249" s="292"/>
    </row>
    <row r="250" spans="2:2">
      <c r="B250" s="292"/>
    </row>
    <row r="251" spans="2:2">
      <c r="B251" s="292"/>
    </row>
    <row r="252" spans="2:2">
      <c r="B252" s="292"/>
    </row>
    <row r="253" spans="2:2">
      <c r="B253" s="292"/>
    </row>
    <row r="254" spans="2:2">
      <c r="B254" s="292"/>
    </row>
    <row r="255" spans="2:2">
      <c r="B255" s="292"/>
    </row>
    <row r="256" spans="2:2">
      <c r="B256" s="292"/>
    </row>
    <row r="257" spans="2:2">
      <c r="B257" s="292"/>
    </row>
    <row r="258" spans="2:2">
      <c r="B258" s="292"/>
    </row>
    <row r="259" spans="2:2">
      <c r="B259" s="292"/>
    </row>
    <row r="260" spans="2:2">
      <c r="B260" s="292"/>
    </row>
    <row r="261" spans="2:2">
      <c r="B261" s="292"/>
    </row>
    <row r="262" spans="2:2">
      <c r="B262" s="292"/>
    </row>
    <row r="263" spans="2:2">
      <c r="B263" s="292"/>
    </row>
    <row r="264" spans="2:2">
      <c r="B264" s="292"/>
    </row>
    <row r="265" spans="2:2">
      <c r="B265" s="292"/>
    </row>
    <row r="266" spans="2:2">
      <c r="B266" s="292"/>
    </row>
    <row r="267" spans="2:2">
      <c r="B267" s="292"/>
    </row>
    <row r="268" spans="2:2">
      <c r="B268" s="292"/>
    </row>
    <row r="269" spans="2:2">
      <c r="B269" s="292"/>
    </row>
    <row r="270" spans="2:2">
      <c r="B270" s="292"/>
    </row>
    <row r="271" spans="2:2">
      <c r="B271" s="292"/>
    </row>
    <row r="272" spans="2:2">
      <c r="B272" s="292"/>
    </row>
    <row r="273" spans="2:2">
      <c r="B273" s="292"/>
    </row>
    <row r="274" spans="2:2">
      <c r="B274" s="292"/>
    </row>
    <row r="275" spans="2:2">
      <c r="B275" s="292"/>
    </row>
    <row r="276" spans="2:2">
      <c r="B276" s="292"/>
    </row>
    <row r="277" spans="2:2">
      <c r="B277" s="292"/>
    </row>
    <row r="278" spans="2:2">
      <c r="B278" s="292"/>
    </row>
    <row r="279" spans="2:2">
      <c r="B279" s="292"/>
    </row>
    <row r="280" spans="2:2">
      <c r="B280" s="292"/>
    </row>
    <row r="281" spans="2:2">
      <c r="B281" s="292"/>
    </row>
    <row r="282" spans="2:2">
      <c r="B282" s="292"/>
    </row>
    <row r="283" spans="2:2">
      <c r="B283" s="292"/>
    </row>
    <row r="284" spans="2:2">
      <c r="B284" s="292"/>
    </row>
    <row r="285" spans="2:2">
      <c r="B285" s="292"/>
    </row>
    <row r="286" spans="2:2">
      <c r="B286" s="292"/>
    </row>
    <row r="287" spans="2:2">
      <c r="B287" s="292"/>
    </row>
    <row r="288" spans="2:2">
      <c r="B288" s="292"/>
    </row>
    <row r="289" spans="2:2">
      <c r="B289" s="292"/>
    </row>
    <row r="290" spans="2:2">
      <c r="B290" s="292"/>
    </row>
    <row r="291" spans="2:2">
      <c r="B291" s="292"/>
    </row>
    <row r="292" spans="2:2">
      <c r="B292" s="292"/>
    </row>
    <row r="293" spans="2:2">
      <c r="B293" s="292"/>
    </row>
    <row r="294" spans="2:2">
      <c r="B294" s="292"/>
    </row>
    <row r="295" spans="2:2">
      <c r="B295" s="292"/>
    </row>
    <row r="296" spans="2:2">
      <c r="B296" s="292"/>
    </row>
    <row r="297" spans="2:2">
      <c r="B297" s="292"/>
    </row>
    <row r="298" spans="2:2">
      <c r="B298" s="292"/>
    </row>
    <row r="299" spans="2:2">
      <c r="B299" s="292"/>
    </row>
    <row r="300" spans="2:2">
      <c r="B300" s="292"/>
    </row>
    <row r="301" spans="2:2">
      <c r="B301" s="292"/>
    </row>
    <row r="302" spans="2:2">
      <c r="B302" s="292"/>
    </row>
    <row r="303" spans="2:2">
      <c r="B303" s="292"/>
    </row>
    <row r="304" spans="2:2">
      <c r="B304" s="292"/>
    </row>
    <row r="305" spans="2:2">
      <c r="B305" s="292"/>
    </row>
    <row r="306" spans="2:2">
      <c r="B306" s="292"/>
    </row>
    <row r="307" spans="2:2">
      <c r="B307" s="292"/>
    </row>
    <row r="308" spans="2:2">
      <c r="B308" s="292"/>
    </row>
    <row r="309" spans="2:2">
      <c r="B309" s="292"/>
    </row>
    <row r="310" spans="2:2">
      <c r="B310" s="292"/>
    </row>
    <row r="311" spans="2:2">
      <c r="B311" s="292"/>
    </row>
    <row r="312" spans="2:2">
      <c r="B312" s="292"/>
    </row>
    <row r="313" spans="2:2">
      <c r="B313" s="292"/>
    </row>
    <row r="314" spans="2:2">
      <c r="B314" s="292"/>
    </row>
    <row r="315" spans="2:2">
      <c r="B315" s="292"/>
    </row>
    <row r="316" spans="2:2">
      <c r="B316" s="292"/>
    </row>
    <row r="317" spans="2:2">
      <c r="B317" s="292"/>
    </row>
    <row r="318" spans="2:2">
      <c r="B318" s="292"/>
    </row>
    <row r="319" spans="2:2">
      <c r="B319" s="292"/>
    </row>
    <row r="320" spans="2:2">
      <c r="B320" s="292"/>
    </row>
    <row r="321" spans="2:2">
      <c r="B321" s="292"/>
    </row>
    <row r="322" spans="2:2">
      <c r="B322" s="292"/>
    </row>
    <row r="323" spans="2:2">
      <c r="B323" s="292"/>
    </row>
    <row r="324" spans="2:2">
      <c r="B324" s="292"/>
    </row>
    <row r="325" spans="2:2">
      <c r="B325" s="292"/>
    </row>
    <row r="326" spans="2:2">
      <c r="B326" s="292"/>
    </row>
    <row r="327" spans="2:2">
      <c r="B327" s="292"/>
    </row>
    <row r="328" spans="2:2">
      <c r="B328" s="292"/>
    </row>
    <row r="329" spans="2:2">
      <c r="B329" s="292"/>
    </row>
    <row r="330" spans="2:2">
      <c r="B330" s="292"/>
    </row>
    <row r="331" spans="2:2">
      <c r="B331" s="292"/>
    </row>
    <row r="332" spans="2:2">
      <c r="B332" s="292"/>
    </row>
  </sheetData>
  <sheetProtection selectLockedCells="1" autoFilter="0"/>
  <mergeCells count="48">
    <mergeCell ref="E45:F45"/>
    <mergeCell ref="E46:F46"/>
    <mergeCell ref="E47:F47"/>
    <mergeCell ref="E48:F48"/>
    <mergeCell ref="E40:F40"/>
    <mergeCell ref="E41:F41"/>
    <mergeCell ref="E42:F42"/>
    <mergeCell ref="E43:F43"/>
    <mergeCell ref="E44:F44"/>
    <mergeCell ref="E35:F35"/>
    <mergeCell ref="E36:F36"/>
    <mergeCell ref="E37:F37"/>
    <mergeCell ref="E38:F38"/>
    <mergeCell ref="E39:F39"/>
    <mergeCell ref="E30:F30"/>
    <mergeCell ref="E31:F31"/>
    <mergeCell ref="E32:F32"/>
    <mergeCell ref="E33:F33"/>
    <mergeCell ref="E34:F34"/>
    <mergeCell ref="A1:F1"/>
    <mergeCell ref="A2:E2"/>
    <mergeCell ref="E4:F4"/>
    <mergeCell ref="A6:F6"/>
    <mergeCell ref="E7:F7"/>
    <mergeCell ref="H2:H4"/>
    <mergeCell ref="E8:F8"/>
    <mergeCell ref="E15:F15"/>
    <mergeCell ref="E14:F14"/>
    <mergeCell ref="E9:F9"/>
    <mergeCell ref="E13:F13"/>
    <mergeCell ref="E10:F10"/>
    <mergeCell ref="E11:F11"/>
    <mergeCell ref="E12:F12"/>
    <mergeCell ref="G2:G4"/>
    <mergeCell ref="E16:F16"/>
    <mergeCell ref="E17:F17"/>
    <mergeCell ref="E23:F23"/>
    <mergeCell ref="E18:F18"/>
    <mergeCell ref="E19:F19"/>
    <mergeCell ref="E20:F20"/>
    <mergeCell ref="E21:F21"/>
    <mergeCell ref="E22:F22"/>
    <mergeCell ref="E29:F29"/>
    <mergeCell ref="E24:F24"/>
    <mergeCell ref="E25:F25"/>
    <mergeCell ref="E26:F26"/>
    <mergeCell ref="E27:F27"/>
    <mergeCell ref="E28:F28"/>
  </mergeCells>
  <phoneticPr fontId="11"/>
  <dataValidations count="2">
    <dataValidation allowBlank="1" showInputMessage="1" showErrorMessage="1" prompt="表紙シートの病院名を反映" sqref="E4:F4" xr:uid="{00000000-0002-0000-0700-000000000000}"/>
    <dataValidation allowBlank="1" showErrorMessage="1" sqref="G14:H15 G10:H11 G9" xr:uid="{00000000-0002-0000-0700-000001000000}"/>
  </dataValidations>
  <printOptions horizontalCentered="1"/>
  <pageMargins left="0.39370078740157483" right="0.39370078740157483" top="0.59055118110236227" bottom="0.59055118110236227" header="0.35433070866141736" footer="0.27559055118110237"/>
  <pageSetup paperSize="9" scale="45" fitToHeight="0" orientation="portrait" cellComments="asDisplayed" r:id="rId1"/>
  <headerFooter>
    <oddFooter>&amp;C&amp;P/&amp;N&amp;R&amp;A</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Sheet7">
    <tabColor theme="0"/>
    <pageSetUpPr fitToPage="1"/>
  </sheetPr>
  <dimension ref="A1:X80"/>
  <sheetViews>
    <sheetView showGridLines="0" view="pageBreakPreview" zoomScale="85" zoomScaleNormal="85" zoomScaleSheetLayoutView="85" workbookViewId="0">
      <selection activeCell="D68" sqref="D68"/>
    </sheetView>
  </sheetViews>
  <sheetFormatPr defaultColWidth="9" defaultRowHeight="13.5"/>
  <cols>
    <col min="1" max="1" width="39.25" style="407" customWidth="1"/>
    <col min="2" max="2" width="11.375" style="407" customWidth="1"/>
    <col min="3" max="3" width="12.125" style="407" customWidth="1"/>
    <col min="4" max="4" width="13" style="407" customWidth="1"/>
    <col min="5" max="6" width="12" style="407" customWidth="1"/>
    <col min="7" max="8" width="13.25" style="407" customWidth="1"/>
    <col min="9" max="9" width="13.875" style="407" customWidth="1"/>
    <col min="10" max="10" width="18.875" style="407" customWidth="1"/>
    <col min="11" max="11" width="23.875" style="407" customWidth="1"/>
    <col min="12" max="12" width="2.625" style="407" customWidth="1"/>
    <col min="13" max="14" width="9" style="407" hidden="1" customWidth="1"/>
    <col min="15" max="15" width="3.625" style="414" customWidth="1"/>
    <col min="16" max="16" width="82.75" style="415" bestFit="1" customWidth="1"/>
    <col min="17" max="24" width="9" style="415"/>
    <col min="25" max="16384" width="9" style="407"/>
  </cols>
  <sheetData>
    <row r="1" spans="1:24" customFormat="1" ht="20.100000000000001" customHeight="1" thickBot="1">
      <c r="A1" s="1294" t="s">
        <v>170</v>
      </c>
      <c r="B1" s="1294"/>
      <c r="C1" s="1294"/>
      <c r="D1" s="1294"/>
      <c r="E1" s="1294"/>
      <c r="F1" s="1294"/>
      <c r="G1" s="1294"/>
      <c r="H1" s="1294"/>
      <c r="I1" s="1294"/>
      <c r="J1" s="1294"/>
      <c r="K1" s="1294"/>
      <c r="N1" s="53"/>
      <c r="O1" s="81"/>
      <c r="P1" s="83"/>
      <c r="Q1" s="291"/>
      <c r="R1" s="291"/>
      <c r="S1" s="291"/>
      <c r="T1" s="291"/>
      <c r="U1" s="291"/>
      <c r="V1" s="291"/>
      <c r="W1" s="291"/>
      <c r="X1" s="291"/>
    </row>
    <row r="2" spans="1:24" customFormat="1" ht="24.95" customHeight="1" thickTop="1" thickBot="1">
      <c r="A2" s="406"/>
      <c r="B2" s="1276" t="s">
        <v>730</v>
      </c>
      <c r="C2" s="1276"/>
      <c r="D2" s="1276"/>
      <c r="E2" s="1276"/>
      <c r="F2" s="1276"/>
      <c r="G2" s="1276"/>
      <c r="H2" s="1276"/>
      <c r="I2" s="1276"/>
      <c r="J2" s="1295"/>
      <c r="K2" s="386" t="str">
        <f>IF(COUNTIF(M15:N80,"×")=0,"入力済","未入力あり")</f>
        <v>入力済</v>
      </c>
      <c r="L2" s="407"/>
      <c r="M2" s="407"/>
      <c r="N2" s="53"/>
      <c r="O2" s="81"/>
      <c r="P2" s="83"/>
      <c r="Q2" s="291"/>
      <c r="R2" s="291"/>
      <c r="S2" s="291"/>
      <c r="T2" s="291"/>
      <c r="U2" s="291"/>
      <c r="V2" s="291"/>
      <c r="W2" s="291"/>
      <c r="X2" s="291"/>
    </row>
    <row r="3" spans="1:24" customFormat="1" ht="5.0999999999999996" customHeight="1" thickTop="1">
      <c r="A3" s="408"/>
      <c r="B3" s="408"/>
      <c r="C3" s="408"/>
      <c r="D3" s="408"/>
      <c r="E3" s="408"/>
      <c r="F3" s="408"/>
      <c r="G3" s="408"/>
      <c r="H3" s="408"/>
      <c r="I3" s="408"/>
      <c r="J3" s="408"/>
      <c r="K3" s="408"/>
      <c r="L3" s="407"/>
      <c r="M3" s="407"/>
      <c r="N3" s="409"/>
      <c r="O3" s="410"/>
      <c r="P3" s="291"/>
      <c r="Q3" s="291"/>
      <c r="R3" s="291"/>
      <c r="S3" s="291"/>
      <c r="T3" s="291"/>
      <c r="U3" s="291"/>
      <c r="V3" s="291"/>
      <c r="W3" s="291"/>
      <c r="X3" s="291"/>
    </row>
    <row r="4" spans="1:24" customFormat="1" ht="20.100000000000001" customHeight="1">
      <c r="A4" s="408"/>
      <c r="B4" s="408"/>
      <c r="C4" s="408"/>
      <c r="D4" s="408"/>
      <c r="E4" s="408"/>
      <c r="F4" s="411" t="s">
        <v>731</v>
      </c>
      <c r="G4" s="1296" t="str">
        <f>表紙!E2</f>
        <v>医療法人徳洲会　岸和田徳洲会病院</v>
      </c>
      <c r="H4" s="1297"/>
      <c r="I4" s="1297"/>
      <c r="J4" s="1297"/>
      <c r="K4" s="1298"/>
      <c r="L4" s="407"/>
      <c r="M4" s="407"/>
      <c r="N4" s="53"/>
      <c r="O4" s="81"/>
      <c r="P4" s="291"/>
      <c r="Q4" s="291"/>
      <c r="R4" s="291"/>
      <c r="S4" s="291"/>
      <c r="T4" s="291"/>
      <c r="U4" s="291"/>
      <c r="V4" s="291"/>
      <c r="W4" s="291"/>
      <c r="X4" s="291"/>
    </row>
    <row r="5" spans="1:24" customFormat="1" ht="19.5" customHeight="1">
      <c r="A5" s="408"/>
      <c r="B5" s="411"/>
      <c r="C5" s="411"/>
      <c r="D5" s="411"/>
      <c r="E5" s="411"/>
      <c r="F5" s="411" t="s">
        <v>892</v>
      </c>
      <c r="G5" s="412" t="s">
        <v>1716</v>
      </c>
      <c r="J5" s="412"/>
      <c r="K5" s="412"/>
      <c r="L5" s="407"/>
      <c r="M5" s="407"/>
      <c r="N5" s="162"/>
      <c r="O5" s="413"/>
      <c r="P5" s="819" t="s">
        <v>204</v>
      </c>
      <c r="Q5" s="820"/>
      <c r="R5" s="291"/>
      <c r="S5" s="291"/>
      <c r="T5" s="291"/>
      <c r="U5" s="291"/>
      <c r="V5" s="291"/>
      <c r="W5" s="291"/>
      <c r="X5" s="291"/>
    </row>
    <row r="6" spans="1:24" ht="162.75" customHeight="1">
      <c r="A6" s="1299" t="s">
        <v>1718</v>
      </c>
      <c r="B6" s="1299"/>
      <c r="C6" s="1299"/>
      <c r="D6" s="1299"/>
      <c r="E6" s="1299"/>
      <c r="F6" s="1299"/>
      <c r="G6" s="1299"/>
      <c r="H6" s="1299"/>
      <c r="I6" s="1299"/>
      <c r="J6" s="1299"/>
      <c r="K6" s="1299"/>
      <c r="P6" s="118"/>
      <c r="Q6" s="821"/>
    </row>
    <row r="7" spans="1:24" ht="18" customHeight="1">
      <c r="B7" s="416" t="s">
        <v>732</v>
      </c>
      <c r="C7" s="407" t="s">
        <v>733</v>
      </c>
      <c r="F7" s="417"/>
      <c r="G7" s="417"/>
      <c r="P7" s="118"/>
      <c r="Q7" s="821"/>
    </row>
    <row r="8" spans="1:24" ht="18" customHeight="1">
      <c r="C8" s="407" t="s">
        <v>734</v>
      </c>
      <c r="F8" s="417"/>
      <c r="G8" s="417"/>
      <c r="P8" s="118"/>
      <c r="Q8" s="821"/>
    </row>
    <row r="9" spans="1:24" ht="18" customHeight="1">
      <c r="C9" s="407" t="s">
        <v>735</v>
      </c>
      <c r="F9" s="417"/>
      <c r="G9" s="417"/>
      <c r="H9" s="417"/>
      <c r="P9" s="118"/>
      <c r="Q9" s="821"/>
    </row>
    <row r="10" spans="1:24" ht="18" customHeight="1">
      <c r="B10" s="416" t="s">
        <v>736</v>
      </c>
      <c r="C10" s="414" t="s">
        <v>737</v>
      </c>
      <c r="D10" s="414"/>
      <c r="E10" s="414"/>
      <c r="F10" s="414"/>
      <c r="P10" s="118"/>
      <c r="Q10" s="821"/>
    </row>
    <row r="11" spans="1:24">
      <c r="B11" s="1300" t="s">
        <v>738</v>
      </c>
      <c r="C11" s="1301"/>
      <c r="D11" s="1301"/>
      <c r="E11" s="1301"/>
      <c r="F11" s="1301"/>
      <c r="G11" s="1302"/>
      <c r="H11" s="1303" t="s">
        <v>1690</v>
      </c>
      <c r="I11" s="1303"/>
      <c r="J11" s="1303"/>
      <c r="P11" s="118"/>
      <c r="Q11" s="821"/>
    </row>
    <row r="12" spans="1:24">
      <c r="A12" s="418"/>
      <c r="B12" s="1282" t="s">
        <v>739</v>
      </c>
      <c r="C12" s="1283"/>
      <c r="D12" s="1283"/>
      <c r="E12" s="1283"/>
      <c r="F12" s="1284"/>
      <c r="G12" s="1285" t="s">
        <v>740</v>
      </c>
      <c r="H12" s="1288" t="s">
        <v>741</v>
      </c>
      <c r="I12" s="1289"/>
      <c r="J12" s="1288" t="s">
        <v>742</v>
      </c>
      <c r="K12" s="419" t="s">
        <v>743</v>
      </c>
      <c r="P12" s="118"/>
      <c r="Q12" s="821"/>
    </row>
    <row r="13" spans="1:24" ht="13.5" customHeight="1">
      <c r="A13" s="1292" t="s">
        <v>744</v>
      </c>
      <c r="B13" s="1285" t="s">
        <v>745</v>
      </c>
      <c r="C13" s="1282" t="s">
        <v>746</v>
      </c>
      <c r="D13" s="1283"/>
      <c r="E13" s="1284"/>
      <c r="F13" s="1285" t="s">
        <v>747</v>
      </c>
      <c r="G13" s="1286"/>
      <c r="H13" s="1291" t="s">
        <v>1680</v>
      </c>
      <c r="I13" s="1291" t="s">
        <v>1717</v>
      </c>
      <c r="J13" s="1287"/>
      <c r="K13" s="420"/>
      <c r="P13" s="118"/>
      <c r="Q13" s="821"/>
    </row>
    <row r="14" spans="1:24" ht="57.75" customHeight="1">
      <c r="A14" s="1293"/>
      <c r="B14" s="1287"/>
      <c r="C14" s="421" t="s">
        <v>748</v>
      </c>
      <c r="D14" s="421" t="s">
        <v>749</v>
      </c>
      <c r="E14" s="421" t="s">
        <v>750</v>
      </c>
      <c r="F14" s="1287"/>
      <c r="G14" s="1287"/>
      <c r="H14" s="1290"/>
      <c r="I14" s="1290"/>
      <c r="J14" s="1290"/>
      <c r="K14" s="422" t="s">
        <v>751</v>
      </c>
      <c r="P14" s="118"/>
      <c r="Q14" s="821"/>
    </row>
    <row r="15" spans="1:24">
      <c r="A15" s="423" t="s">
        <v>752</v>
      </c>
      <c r="B15" s="74" t="s">
        <v>829</v>
      </c>
      <c r="C15" s="74" t="s">
        <v>829</v>
      </c>
      <c r="D15" s="74" t="s">
        <v>829</v>
      </c>
      <c r="E15" s="74" t="s">
        <v>829</v>
      </c>
      <c r="F15" s="74" t="s">
        <v>829</v>
      </c>
      <c r="G15" s="74" t="s">
        <v>1768</v>
      </c>
      <c r="H15" s="1161" t="s">
        <v>753</v>
      </c>
      <c r="I15" s="1161"/>
      <c r="J15" s="823" t="s">
        <v>1868</v>
      </c>
      <c r="K15" s="824"/>
      <c r="M15" s="407" t="str">
        <f>IF(COUNTBLANK(B15:G15)=0,"○","×")</f>
        <v>○</v>
      </c>
      <c r="N15" s="407" t="str">
        <f>IF(AND(COUNTIF(B15:F15,"◎")&gt;=1,J15=""),"×","○")</f>
        <v>○</v>
      </c>
      <c r="P15" s="118"/>
      <c r="Q15" s="821"/>
    </row>
    <row r="16" spans="1:24">
      <c r="A16" s="423" t="s">
        <v>754</v>
      </c>
      <c r="B16" s="74" t="s">
        <v>829</v>
      </c>
      <c r="C16" s="424"/>
      <c r="D16" s="74" t="s">
        <v>829</v>
      </c>
      <c r="E16" s="74" t="s">
        <v>829</v>
      </c>
      <c r="F16" s="74" t="s">
        <v>829</v>
      </c>
      <c r="G16" s="74" t="s">
        <v>1768</v>
      </c>
      <c r="H16" s="1161"/>
      <c r="I16" s="1161"/>
      <c r="J16" s="823" t="s">
        <v>1868</v>
      </c>
      <c r="K16" s="824"/>
      <c r="M16" s="425" t="str">
        <f>IF(OR(B16="",D16="",E16="",F16="",G16=""),"×","○")</f>
        <v>○</v>
      </c>
      <c r="N16" s="407" t="str">
        <f>IF(AND(COUNTIF(B16:F16,"◎")&gt;=1,J16=""),"×","○")</f>
        <v>○</v>
      </c>
      <c r="P16" s="118"/>
      <c r="Q16" s="821"/>
    </row>
    <row r="17" spans="1:17">
      <c r="A17" s="423" t="s">
        <v>755</v>
      </c>
      <c r="B17" s="74" t="s">
        <v>829</v>
      </c>
      <c r="C17" s="74" t="s">
        <v>829</v>
      </c>
      <c r="D17" s="74" t="s">
        <v>829</v>
      </c>
      <c r="E17" s="74" t="s">
        <v>829</v>
      </c>
      <c r="F17" s="74" t="s">
        <v>829</v>
      </c>
      <c r="G17" s="74" t="s">
        <v>1768</v>
      </c>
      <c r="H17" s="1161"/>
      <c r="I17" s="1161"/>
      <c r="J17" s="823" t="s">
        <v>1868</v>
      </c>
      <c r="K17" s="824"/>
      <c r="M17" s="407" t="str">
        <f t="shared" ref="M17:M80" si="0">IF(COUNTBLANK(B17:G17)=0,"○","×")</f>
        <v>○</v>
      </c>
      <c r="N17" s="407" t="str">
        <f t="shared" ref="N17:N80" si="1">IF(AND(COUNTIF(B17:F17,"◎")&gt;=1,J17=""),"×","○")</f>
        <v>○</v>
      </c>
      <c r="P17" s="118"/>
      <c r="Q17" s="821"/>
    </row>
    <row r="18" spans="1:17">
      <c r="A18" s="423" t="s">
        <v>756</v>
      </c>
      <c r="B18" s="74" t="s">
        <v>1866</v>
      </c>
      <c r="C18" s="74" t="s">
        <v>1866</v>
      </c>
      <c r="D18" s="74" t="s">
        <v>1866</v>
      </c>
      <c r="E18" s="74" t="s">
        <v>1866</v>
      </c>
      <c r="F18" s="74" t="s">
        <v>1866</v>
      </c>
      <c r="G18" s="74" t="s">
        <v>1768</v>
      </c>
      <c r="H18" s="1161"/>
      <c r="I18" s="1161"/>
      <c r="J18" s="823" t="s">
        <v>1869</v>
      </c>
      <c r="K18" s="824"/>
      <c r="M18" s="407" t="str">
        <f t="shared" si="0"/>
        <v>○</v>
      </c>
      <c r="N18" s="407" t="str">
        <f t="shared" si="1"/>
        <v>○</v>
      </c>
      <c r="P18" s="118"/>
      <c r="Q18" s="821"/>
    </row>
    <row r="19" spans="1:17">
      <c r="A19" s="423" t="s">
        <v>757</v>
      </c>
      <c r="B19" s="74" t="s">
        <v>1867</v>
      </c>
      <c r="C19" s="74" t="s">
        <v>1866</v>
      </c>
      <c r="D19" s="74" t="s">
        <v>829</v>
      </c>
      <c r="E19" s="74" t="s">
        <v>829</v>
      </c>
      <c r="F19" s="74" t="s">
        <v>829</v>
      </c>
      <c r="G19" s="74" t="s">
        <v>1768</v>
      </c>
      <c r="H19" s="1161"/>
      <c r="I19" s="1161"/>
      <c r="J19" s="823" t="s">
        <v>1870</v>
      </c>
      <c r="K19" s="824"/>
      <c r="M19" s="407" t="str">
        <f t="shared" si="0"/>
        <v>○</v>
      </c>
      <c r="N19" s="407" t="str">
        <f t="shared" si="1"/>
        <v>○</v>
      </c>
      <c r="P19" s="118"/>
      <c r="Q19" s="821"/>
    </row>
    <row r="20" spans="1:17">
      <c r="A20" s="423" t="s">
        <v>758</v>
      </c>
      <c r="B20" s="74" t="s">
        <v>1867</v>
      </c>
      <c r="C20" s="74" t="s">
        <v>1867</v>
      </c>
      <c r="D20" s="74" t="s">
        <v>1867</v>
      </c>
      <c r="E20" s="74" t="s">
        <v>1867</v>
      </c>
      <c r="F20" s="74" t="s">
        <v>1867</v>
      </c>
      <c r="G20" s="74" t="s">
        <v>1768</v>
      </c>
      <c r="H20" s="1161"/>
      <c r="I20" s="1161"/>
      <c r="J20" s="823" t="s">
        <v>1871</v>
      </c>
      <c r="K20" s="824"/>
      <c r="M20" s="407" t="str">
        <f t="shared" si="0"/>
        <v>○</v>
      </c>
      <c r="N20" s="407" t="str">
        <f t="shared" si="1"/>
        <v>○</v>
      </c>
      <c r="P20" s="118"/>
      <c r="Q20" s="821"/>
    </row>
    <row r="21" spans="1:17">
      <c r="A21" s="423" t="s">
        <v>759</v>
      </c>
      <c r="B21" s="74" t="s">
        <v>1867</v>
      </c>
      <c r="C21" s="74" t="s">
        <v>1866</v>
      </c>
      <c r="D21" s="74" t="s">
        <v>829</v>
      </c>
      <c r="E21" s="74" t="s">
        <v>829</v>
      </c>
      <c r="F21" s="74" t="s">
        <v>1866</v>
      </c>
      <c r="G21" s="74" t="s">
        <v>1768</v>
      </c>
      <c r="H21" s="1161" t="s">
        <v>760</v>
      </c>
      <c r="I21" s="1161"/>
      <c r="J21" s="823" t="s">
        <v>1870</v>
      </c>
      <c r="K21" s="824"/>
      <c r="M21" s="407" t="str">
        <f t="shared" si="0"/>
        <v>○</v>
      </c>
      <c r="N21" s="407" t="str">
        <f t="shared" si="1"/>
        <v>○</v>
      </c>
      <c r="P21" s="118"/>
      <c r="Q21" s="821"/>
    </row>
    <row r="22" spans="1:17">
      <c r="A22" s="423" t="s">
        <v>761</v>
      </c>
      <c r="B22" s="74" t="s">
        <v>1867</v>
      </c>
      <c r="C22" s="74" t="s">
        <v>829</v>
      </c>
      <c r="D22" s="74" t="s">
        <v>1867</v>
      </c>
      <c r="E22" s="74" t="s">
        <v>829</v>
      </c>
      <c r="F22" s="74" t="s">
        <v>1866</v>
      </c>
      <c r="G22" s="74" t="s">
        <v>1768</v>
      </c>
      <c r="H22" s="1161"/>
      <c r="I22" s="1161"/>
      <c r="J22" s="823" t="s">
        <v>1870</v>
      </c>
      <c r="K22" s="824"/>
      <c r="M22" s="407" t="str">
        <f t="shared" si="0"/>
        <v>○</v>
      </c>
      <c r="N22" s="407" t="str">
        <f t="shared" si="1"/>
        <v>○</v>
      </c>
      <c r="P22" s="118"/>
      <c r="Q22" s="821"/>
    </row>
    <row r="23" spans="1:17">
      <c r="A23" s="423" t="s">
        <v>762</v>
      </c>
      <c r="B23" s="74" t="s">
        <v>1867</v>
      </c>
      <c r="C23" s="74" t="s">
        <v>829</v>
      </c>
      <c r="D23" s="74" t="s">
        <v>829</v>
      </c>
      <c r="E23" s="74" t="s">
        <v>829</v>
      </c>
      <c r="F23" s="74" t="s">
        <v>1866</v>
      </c>
      <c r="G23" s="74" t="s">
        <v>1768</v>
      </c>
      <c r="H23" s="1161"/>
      <c r="I23" s="1161"/>
      <c r="J23" s="823" t="s">
        <v>1870</v>
      </c>
      <c r="K23" s="824"/>
      <c r="M23" s="407" t="str">
        <f t="shared" si="0"/>
        <v>○</v>
      </c>
      <c r="N23" s="407" t="str">
        <f t="shared" si="1"/>
        <v>○</v>
      </c>
      <c r="P23" s="118"/>
      <c r="Q23" s="821"/>
    </row>
    <row r="24" spans="1:17">
      <c r="A24" s="423" t="s">
        <v>763</v>
      </c>
      <c r="B24" s="74" t="s">
        <v>1867</v>
      </c>
      <c r="C24" s="74" t="s">
        <v>1866</v>
      </c>
      <c r="D24" s="74" t="s">
        <v>829</v>
      </c>
      <c r="E24" s="74" t="s">
        <v>829</v>
      </c>
      <c r="F24" s="74" t="s">
        <v>1866</v>
      </c>
      <c r="G24" s="74" t="s">
        <v>1768</v>
      </c>
      <c r="H24" s="1161"/>
      <c r="I24" s="1161"/>
      <c r="J24" s="823" t="s">
        <v>1870</v>
      </c>
      <c r="K24" s="824"/>
      <c r="M24" s="407" t="str">
        <f t="shared" si="0"/>
        <v>○</v>
      </c>
      <c r="N24" s="407" t="str">
        <f t="shared" si="1"/>
        <v>○</v>
      </c>
      <c r="P24" s="118"/>
      <c r="Q24" s="821"/>
    </row>
    <row r="25" spans="1:17">
      <c r="A25" s="423" t="s">
        <v>764</v>
      </c>
      <c r="B25" s="74" t="s">
        <v>1867</v>
      </c>
      <c r="C25" s="74" t="s">
        <v>1866</v>
      </c>
      <c r="D25" s="74" t="s">
        <v>1866</v>
      </c>
      <c r="E25" s="74" t="s">
        <v>1866</v>
      </c>
      <c r="F25" s="74" t="s">
        <v>1866</v>
      </c>
      <c r="G25" s="74" t="s">
        <v>1768</v>
      </c>
      <c r="H25" s="1161"/>
      <c r="I25" s="1161"/>
      <c r="J25" s="823" t="s">
        <v>1870</v>
      </c>
      <c r="K25" s="824"/>
      <c r="M25" s="407" t="str">
        <f t="shared" si="0"/>
        <v>○</v>
      </c>
      <c r="N25" s="407" t="str">
        <f t="shared" si="1"/>
        <v>○</v>
      </c>
      <c r="P25" s="118"/>
      <c r="Q25" s="821"/>
    </row>
    <row r="26" spans="1:17">
      <c r="A26" s="423" t="s">
        <v>765</v>
      </c>
      <c r="B26" s="74" t="s">
        <v>1867</v>
      </c>
      <c r="C26" s="74" t="s">
        <v>1867</v>
      </c>
      <c r="D26" s="74" t="s">
        <v>1866</v>
      </c>
      <c r="E26" s="74" t="s">
        <v>1866</v>
      </c>
      <c r="F26" s="74" t="s">
        <v>1866</v>
      </c>
      <c r="G26" s="74" t="s">
        <v>1768</v>
      </c>
      <c r="H26" s="1161"/>
      <c r="I26" s="1161"/>
      <c r="J26" s="823" t="s">
        <v>1870</v>
      </c>
      <c r="K26" s="824"/>
      <c r="M26" s="407" t="str">
        <f t="shared" si="0"/>
        <v>○</v>
      </c>
      <c r="N26" s="407" t="str">
        <f t="shared" si="1"/>
        <v>○</v>
      </c>
      <c r="P26" s="118"/>
      <c r="Q26" s="821"/>
    </row>
    <row r="27" spans="1:17">
      <c r="A27" s="423" t="s">
        <v>766</v>
      </c>
      <c r="B27" s="74" t="s">
        <v>1867</v>
      </c>
      <c r="C27" s="74" t="s">
        <v>1867</v>
      </c>
      <c r="D27" s="74" t="s">
        <v>1867</v>
      </c>
      <c r="E27" s="74" t="s">
        <v>1867</v>
      </c>
      <c r="F27" s="74" t="s">
        <v>1867</v>
      </c>
      <c r="G27" s="74" t="s">
        <v>1768</v>
      </c>
      <c r="H27" s="1161"/>
      <c r="I27" s="1161"/>
      <c r="J27" s="823" t="s">
        <v>1872</v>
      </c>
      <c r="K27" s="824"/>
      <c r="M27" s="407" t="str">
        <f t="shared" si="0"/>
        <v>○</v>
      </c>
      <c r="N27" s="407" t="str">
        <f t="shared" si="1"/>
        <v>○</v>
      </c>
      <c r="P27" s="118"/>
      <c r="Q27" s="821"/>
    </row>
    <row r="28" spans="1:17">
      <c r="A28" s="423" t="s">
        <v>767</v>
      </c>
      <c r="B28" s="74" t="s">
        <v>829</v>
      </c>
      <c r="C28" s="74" t="s">
        <v>829</v>
      </c>
      <c r="D28" s="74" t="s">
        <v>829</v>
      </c>
      <c r="E28" s="74" t="s">
        <v>829</v>
      </c>
      <c r="F28" s="74" t="s">
        <v>829</v>
      </c>
      <c r="G28" s="74" t="s">
        <v>1768</v>
      </c>
      <c r="H28" s="1161"/>
      <c r="I28" s="1161"/>
      <c r="J28" s="823" t="s">
        <v>1873</v>
      </c>
      <c r="K28" s="824"/>
      <c r="M28" s="407" t="str">
        <f t="shared" si="0"/>
        <v>○</v>
      </c>
      <c r="N28" s="407" t="str">
        <f t="shared" si="1"/>
        <v>○</v>
      </c>
      <c r="P28" s="118"/>
      <c r="Q28" s="821"/>
    </row>
    <row r="29" spans="1:17">
      <c r="A29" s="423" t="s">
        <v>768</v>
      </c>
      <c r="B29" s="74" t="s">
        <v>1867</v>
      </c>
      <c r="C29" s="74" t="s">
        <v>1867</v>
      </c>
      <c r="D29" s="74" t="s">
        <v>1867</v>
      </c>
      <c r="E29" s="74" t="s">
        <v>1867</v>
      </c>
      <c r="F29" s="74" t="s">
        <v>1867</v>
      </c>
      <c r="G29" s="74" t="s">
        <v>1768</v>
      </c>
      <c r="H29" s="1161"/>
      <c r="I29" s="1161"/>
      <c r="J29" s="823" t="s">
        <v>1873</v>
      </c>
      <c r="K29" s="824"/>
      <c r="M29" s="407" t="str">
        <f t="shared" si="0"/>
        <v>○</v>
      </c>
      <c r="N29" s="407" t="str">
        <f t="shared" si="1"/>
        <v>○</v>
      </c>
      <c r="P29" s="118"/>
      <c r="Q29" s="821"/>
    </row>
    <row r="30" spans="1:17">
      <c r="A30" s="423" t="s">
        <v>769</v>
      </c>
      <c r="B30" s="74" t="s">
        <v>1867</v>
      </c>
      <c r="C30" s="74" t="s">
        <v>1867</v>
      </c>
      <c r="D30" s="74" t="s">
        <v>1867</v>
      </c>
      <c r="E30" s="74" t="s">
        <v>1867</v>
      </c>
      <c r="F30" s="74" t="s">
        <v>1867</v>
      </c>
      <c r="G30" s="74" t="s">
        <v>1768</v>
      </c>
      <c r="H30" s="1161"/>
      <c r="I30" s="1161"/>
      <c r="J30" s="823" t="s">
        <v>1873</v>
      </c>
      <c r="K30" s="824"/>
      <c r="M30" s="407" t="str">
        <f t="shared" si="0"/>
        <v>○</v>
      </c>
      <c r="N30" s="407" t="str">
        <f t="shared" si="1"/>
        <v>○</v>
      </c>
      <c r="P30" s="118"/>
      <c r="Q30" s="821"/>
    </row>
    <row r="31" spans="1:17">
      <c r="A31" s="423" t="s">
        <v>770</v>
      </c>
      <c r="B31" s="74" t="s">
        <v>1867</v>
      </c>
      <c r="C31" s="74" t="s">
        <v>1867</v>
      </c>
      <c r="D31" s="74" t="s">
        <v>1867</v>
      </c>
      <c r="E31" s="74" t="s">
        <v>1867</v>
      </c>
      <c r="F31" s="74" t="s">
        <v>1867</v>
      </c>
      <c r="G31" s="74" t="s">
        <v>1768</v>
      </c>
      <c r="H31" s="1161"/>
      <c r="I31" s="1161"/>
      <c r="J31" s="823" t="s">
        <v>1873</v>
      </c>
      <c r="K31" s="824"/>
      <c r="M31" s="407" t="str">
        <f>IF(COUNTBLANK(B31:G31)=0,"○","×")</f>
        <v>○</v>
      </c>
      <c r="N31" s="407" t="str">
        <f t="shared" ref="N31" si="2">IF(AND(COUNTIF(B31:F31,"◎")&gt;=1,J31=""),"×","○")</f>
        <v>○</v>
      </c>
      <c r="P31" s="118"/>
      <c r="Q31" s="821"/>
    </row>
    <row r="32" spans="1:17">
      <c r="A32" s="423" t="s">
        <v>771</v>
      </c>
      <c r="B32" s="74" t="s">
        <v>1867</v>
      </c>
      <c r="C32" s="74" t="s">
        <v>1867</v>
      </c>
      <c r="D32" s="74" t="s">
        <v>1867</v>
      </c>
      <c r="E32" s="74" t="s">
        <v>1867</v>
      </c>
      <c r="F32" s="74" t="s">
        <v>1867</v>
      </c>
      <c r="G32" s="74" t="s">
        <v>1768</v>
      </c>
      <c r="H32" s="1161"/>
      <c r="I32" s="1161"/>
      <c r="J32" s="823" t="s">
        <v>1873</v>
      </c>
      <c r="K32" s="824"/>
      <c r="M32" s="407" t="str">
        <f t="shared" si="0"/>
        <v>○</v>
      </c>
      <c r="N32" s="407" t="str">
        <f t="shared" si="1"/>
        <v>○</v>
      </c>
      <c r="P32" s="118"/>
      <c r="Q32" s="821"/>
    </row>
    <row r="33" spans="1:17">
      <c r="A33" s="423" t="s">
        <v>772</v>
      </c>
      <c r="B33" s="74" t="s">
        <v>829</v>
      </c>
      <c r="C33" s="74" t="s">
        <v>829</v>
      </c>
      <c r="D33" s="424"/>
      <c r="E33" s="74" t="s">
        <v>829</v>
      </c>
      <c r="F33" s="74" t="s">
        <v>829</v>
      </c>
      <c r="G33" s="74" t="s">
        <v>1768</v>
      </c>
      <c r="H33" s="1161"/>
      <c r="I33" s="1161"/>
      <c r="J33" s="823" t="s">
        <v>1873</v>
      </c>
      <c r="K33" s="824"/>
      <c r="M33" s="425" t="str">
        <f>IF(OR(B33="",C33="",E33="",F33="",G33=""),"×","○")</f>
        <v>○</v>
      </c>
      <c r="N33" s="407" t="str">
        <f t="shared" si="1"/>
        <v>○</v>
      </c>
      <c r="P33" s="118"/>
      <c r="Q33" s="821"/>
    </row>
    <row r="34" spans="1:17">
      <c r="A34" s="423" t="s">
        <v>773</v>
      </c>
      <c r="B34" s="74" t="s">
        <v>829</v>
      </c>
      <c r="C34" s="74" t="s">
        <v>829</v>
      </c>
      <c r="D34" s="74" t="s">
        <v>829</v>
      </c>
      <c r="E34" s="74" t="s">
        <v>829</v>
      </c>
      <c r="F34" s="74" t="s">
        <v>829</v>
      </c>
      <c r="G34" s="74" t="s">
        <v>1768</v>
      </c>
      <c r="H34" s="1161"/>
      <c r="I34" s="1161"/>
      <c r="J34" s="823" t="s">
        <v>1873</v>
      </c>
      <c r="K34" s="824"/>
      <c r="M34" s="407" t="str">
        <f t="shared" si="0"/>
        <v>○</v>
      </c>
      <c r="N34" s="407" t="str">
        <f t="shared" si="1"/>
        <v>○</v>
      </c>
      <c r="P34" s="118"/>
      <c r="Q34" s="821"/>
    </row>
    <row r="35" spans="1:17">
      <c r="A35" s="423" t="s">
        <v>774</v>
      </c>
      <c r="B35" s="74" t="s">
        <v>1867</v>
      </c>
      <c r="C35" s="74" t="s">
        <v>1867</v>
      </c>
      <c r="D35" s="74" t="s">
        <v>1867</v>
      </c>
      <c r="E35" s="74" t="s">
        <v>1867</v>
      </c>
      <c r="F35" s="74" t="s">
        <v>1867</v>
      </c>
      <c r="G35" s="74" t="s">
        <v>1768</v>
      </c>
      <c r="H35" s="1161"/>
      <c r="I35" s="1161"/>
      <c r="J35" s="823" t="s">
        <v>1873</v>
      </c>
      <c r="K35" s="824"/>
      <c r="M35" s="407" t="str">
        <f t="shared" si="0"/>
        <v>○</v>
      </c>
      <c r="N35" s="407" t="str">
        <f t="shared" si="1"/>
        <v>○</v>
      </c>
      <c r="P35" s="118"/>
      <c r="Q35" s="821"/>
    </row>
    <row r="36" spans="1:17">
      <c r="A36" s="423" t="s">
        <v>775</v>
      </c>
      <c r="B36" s="74" t="s">
        <v>1867</v>
      </c>
      <c r="C36" s="74" t="s">
        <v>1867</v>
      </c>
      <c r="D36" s="74" t="s">
        <v>1867</v>
      </c>
      <c r="E36" s="74" t="s">
        <v>1867</v>
      </c>
      <c r="F36" s="74" t="s">
        <v>1867</v>
      </c>
      <c r="G36" s="74" t="s">
        <v>1768</v>
      </c>
      <c r="H36" s="1161"/>
      <c r="I36" s="1161"/>
      <c r="J36" s="823" t="s">
        <v>1873</v>
      </c>
      <c r="K36" s="824"/>
      <c r="M36" s="407" t="str">
        <f t="shared" si="0"/>
        <v>○</v>
      </c>
      <c r="N36" s="407" t="str">
        <f t="shared" si="1"/>
        <v>○</v>
      </c>
      <c r="P36" s="118"/>
      <c r="Q36" s="821"/>
    </row>
    <row r="37" spans="1:17">
      <c r="A37" s="423" t="s">
        <v>776</v>
      </c>
      <c r="B37" s="74" t="s">
        <v>1867</v>
      </c>
      <c r="C37" s="74" t="s">
        <v>1867</v>
      </c>
      <c r="D37" s="74" t="s">
        <v>1867</v>
      </c>
      <c r="E37" s="74" t="s">
        <v>1867</v>
      </c>
      <c r="F37" s="74" t="s">
        <v>1867</v>
      </c>
      <c r="G37" s="74" t="s">
        <v>1768</v>
      </c>
      <c r="H37" s="1161"/>
      <c r="I37" s="1161"/>
      <c r="J37" s="823" t="s">
        <v>1873</v>
      </c>
      <c r="K37" s="824"/>
      <c r="M37" s="407" t="str">
        <f t="shared" si="0"/>
        <v>○</v>
      </c>
      <c r="N37" s="407" t="str">
        <f t="shared" si="1"/>
        <v>○</v>
      </c>
      <c r="P37" s="118"/>
      <c r="Q37" s="821"/>
    </row>
    <row r="38" spans="1:17">
      <c r="A38" s="423" t="s">
        <v>777</v>
      </c>
      <c r="B38" s="74" t="s">
        <v>1867</v>
      </c>
      <c r="C38" s="74" t="s">
        <v>1867</v>
      </c>
      <c r="D38" s="74" t="s">
        <v>1867</v>
      </c>
      <c r="E38" s="74" t="s">
        <v>1867</v>
      </c>
      <c r="F38" s="74" t="s">
        <v>1867</v>
      </c>
      <c r="G38" s="74" t="s">
        <v>1865</v>
      </c>
      <c r="H38" s="1161"/>
      <c r="I38" s="1161"/>
      <c r="J38" s="823" t="s">
        <v>1873</v>
      </c>
      <c r="K38" s="824"/>
      <c r="M38" s="407" t="str">
        <f t="shared" si="0"/>
        <v>○</v>
      </c>
      <c r="N38" s="407" t="str">
        <f t="shared" si="1"/>
        <v>○</v>
      </c>
      <c r="P38" s="118"/>
      <c r="Q38" s="821"/>
    </row>
    <row r="39" spans="1:17">
      <c r="A39" s="423" t="s">
        <v>778</v>
      </c>
      <c r="B39" s="74" t="s">
        <v>1867</v>
      </c>
      <c r="C39" s="74" t="s">
        <v>1867</v>
      </c>
      <c r="D39" s="74" t="s">
        <v>1867</v>
      </c>
      <c r="E39" s="74" t="s">
        <v>1867</v>
      </c>
      <c r="F39" s="74" t="s">
        <v>1867</v>
      </c>
      <c r="G39" s="74" t="s">
        <v>1768</v>
      </c>
      <c r="H39" s="1161"/>
      <c r="I39" s="1161"/>
      <c r="J39" s="823" t="s">
        <v>1873</v>
      </c>
      <c r="K39" s="824"/>
      <c r="M39" s="407" t="str">
        <f t="shared" si="0"/>
        <v>○</v>
      </c>
      <c r="N39" s="407" t="str">
        <f t="shared" si="1"/>
        <v>○</v>
      </c>
      <c r="P39" s="118"/>
      <c r="Q39" s="821"/>
    </row>
    <row r="40" spans="1:17">
      <c r="A40" s="423" t="s">
        <v>779</v>
      </c>
      <c r="B40" s="74" t="s">
        <v>1867</v>
      </c>
      <c r="C40" s="74" t="s">
        <v>1867</v>
      </c>
      <c r="D40" s="74" t="s">
        <v>1867</v>
      </c>
      <c r="E40" s="74" t="s">
        <v>1867</v>
      </c>
      <c r="F40" s="74" t="s">
        <v>1867</v>
      </c>
      <c r="G40" s="74" t="s">
        <v>1865</v>
      </c>
      <c r="H40" s="1161"/>
      <c r="I40" s="1161"/>
      <c r="J40" s="823" t="s">
        <v>1873</v>
      </c>
      <c r="K40" s="824"/>
      <c r="M40" s="407" t="str">
        <f t="shared" si="0"/>
        <v>○</v>
      </c>
      <c r="N40" s="407" t="str">
        <f t="shared" si="1"/>
        <v>○</v>
      </c>
      <c r="P40" s="118"/>
      <c r="Q40" s="821"/>
    </row>
    <row r="41" spans="1:17">
      <c r="A41" s="423" t="s">
        <v>780</v>
      </c>
      <c r="B41" s="74" t="s">
        <v>1867</v>
      </c>
      <c r="C41" s="74" t="s">
        <v>1867</v>
      </c>
      <c r="D41" s="74" t="s">
        <v>1867</v>
      </c>
      <c r="E41" s="74" t="s">
        <v>1867</v>
      </c>
      <c r="F41" s="74" t="s">
        <v>1867</v>
      </c>
      <c r="G41" s="74" t="s">
        <v>1768</v>
      </c>
      <c r="H41" s="1161"/>
      <c r="I41" s="1161"/>
      <c r="J41" s="823" t="s">
        <v>1873</v>
      </c>
      <c r="K41" s="824"/>
      <c r="M41" s="407" t="str">
        <f>IF(COUNTBLANK(B41:G41)=0,"○","×")</f>
        <v>○</v>
      </c>
      <c r="N41" s="407" t="str">
        <f t="shared" si="1"/>
        <v>○</v>
      </c>
      <c r="P41" s="118"/>
      <c r="Q41" s="821"/>
    </row>
    <row r="42" spans="1:17">
      <c r="A42" s="423" t="s">
        <v>781</v>
      </c>
      <c r="B42" s="74" t="s">
        <v>1867</v>
      </c>
      <c r="C42" s="74" t="s">
        <v>1867</v>
      </c>
      <c r="D42" s="424"/>
      <c r="E42" s="74" t="s">
        <v>1867</v>
      </c>
      <c r="F42" s="74" t="s">
        <v>1867</v>
      </c>
      <c r="G42" s="74" t="s">
        <v>1768</v>
      </c>
      <c r="H42" s="1161"/>
      <c r="I42" s="1161"/>
      <c r="J42" s="823" t="s">
        <v>1873</v>
      </c>
      <c r="K42" s="824"/>
      <c r="M42" s="425" t="str">
        <f>IF(OR(B42="",C42="",E42="",F42="",G42=""),"×","○")</f>
        <v>○</v>
      </c>
      <c r="N42" s="407" t="str">
        <f t="shared" si="1"/>
        <v>○</v>
      </c>
      <c r="P42" s="118"/>
      <c r="Q42" s="821"/>
    </row>
    <row r="43" spans="1:17">
      <c r="A43" s="423" t="s">
        <v>782</v>
      </c>
      <c r="B43" s="74" t="s">
        <v>1867</v>
      </c>
      <c r="C43" s="74" t="s">
        <v>1867</v>
      </c>
      <c r="D43" s="74" t="s">
        <v>1867</v>
      </c>
      <c r="E43" s="74" t="s">
        <v>1867</v>
      </c>
      <c r="F43" s="74" t="s">
        <v>1867</v>
      </c>
      <c r="G43" s="74" t="s">
        <v>1768</v>
      </c>
      <c r="H43" s="1161" t="s">
        <v>783</v>
      </c>
      <c r="I43" s="1161"/>
      <c r="J43" s="823" t="s">
        <v>1873</v>
      </c>
      <c r="K43" s="824"/>
      <c r="M43" s="407" t="str">
        <f t="shared" si="0"/>
        <v>○</v>
      </c>
      <c r="N43" s="407" t="str">
        <f t="shared" si="1"/>
        <v>○</v>
      </c>
      <c r="P43" s="118"/>
      <c r="Q43" s="821"/>
    </row>
    <row r="44" spans="1:17">
      <c r="A44" s="423" t="s">
        <v>784</v>
      </c>
      <c r="B44" s="74" t="s">
        <v>1867</v>
      </c>
      <c r="C44" s="74" t="s">
        <v>1867</v>
      </c>
      <c r="D44" s="74" t="s">
        <v>1867</v>
      </c>
      <c r="E44" s="74" t="s">
        <v>1867</v>
      </c>
      <c r="F44" s="74" t="s">
        <v>1867</v>
      </c>
      <c r="G44" s="74" t="s">
        <v>1768</v>
      </c>
      <c r="H44" s="1161"/>
      <c r="I44" s="1161"/>
      <c r="J44" s="823" t="s">
        <v>1873</v>
      </c>
      <c r="K44" s="824"/>
      <c r="M44" s="407" t="str">
        <f t="shared" si="0"/>
        <v>○</v>
      </c>
      <c r="N44" s="407" t="str">
        <f t="shared" si="1"/>
        <v>○</v>
      </c>
      <c r="P44" s="118"/>
      <c r="Q44" s="821"/>
    </row>
    <row r="45" spans="1:17">
      <c r="A45" s="423" t="s">
        <v>785</v>
      </c>
      <c r="B45" s="74" t="s">
        <v>1867</v>
      </c>
      <c r="C45" s="74" t="s">
        <v>1867</v>
      </c>
      <c r="D45" s="74" t="s">
        <v>1867</v>
      </c>
      <c r="E45" s="74" t="s">
        <v>1867</v>
      </c>
      <c r="F45" s="74" t="s">
        <v>1867</v>
      </c>
      <c r="G45" s="74" t="s">
        <v>1768</v>
      </c>
      <c r="H45" s="1161" t="s">
        <v>786</v>
      </c>
      <c r="I45" s="1161"/>
      <c r="J45" s="823" t="s">
        <v>1873</v>
      </c>
      <c r="K45" s="824"/>
      <c r="M45" s="407" t="str">
        <f t="shared" si="0"/>
        <v>○</v>
      </c>
      <c r="N45" s="407" t="str">
        <f t="shared" si="1"/>
        <v>○</v>
      </c>
      <c r="P45" s="118"/>
      <c r="Q45" s="821"/>
    </row>
    <row r="46" spans="1:17">
      <c r="A46" s="423" t="s">
        <v>787</v>
      </c>
      <c r="B46" s="74" t="s">
        <v>1867</v>
      </c>
      <c r="C46" s="74" t="s">
        <v>1867</v>
      </c>
      <c r="D46" s="74" t="s">
        <v>1867</v>
      </c>
      <c r="E46" s="74" t="s">
        <v>1867</v>
      </c>
      <c r="F46" s="74" t="s">
        <v>1867</v>
      </c>
      <c r="G46" s="74" t="s">
        <v>1768</v>
      </c>
      <c r="H46" s="1161"/>
      <c r="I46" s="1161"/>
      <c r="J46" s="823" t="s">
        <v>1873</v>
      </c>
      <c r="K46" s="824"/>
      <c r="M46" s="407" t="str">
        <f t="shared" si="0"/>
        <v>○</v>
      </c>
      <c r="N46" s="407" t="str">
        <f t="shared" si="1"/>
        <v>○</v>
      </c>
      <c r="P46" s="118"/>
      <c r="Q46" s="821"/>
    </row>
    <row r="47" spans="1:17">
      <c r="A47" s="423" t="s">
        <v>788</v>
      </c>
      <c r="B47" s="74" t="s">
        <v>1867</v>
      </c>
      <c r="C47" s="74" t="s">
        <v>1867</v>
      </c>
      <c r="D47" s="74" t="s">
        <v>1867</v>
      </c>
      <c r="E47" s="74" t="s">
        <v>1867</v>
      </c>
      <c r="F47" s="74" t="s">
        <v>1867</v>
      </c>
      <c r="G47" s="74" t="s">
        <v>1768</v>
      </c>
      <c r="H47" s="1161" t="s">
        <v>783</v>
      </c>
      <c r="I47" s="1161"/>
      <c r="J47" s="823" t="s">
        <v>1873</v>
      </c>
      <c r="K47" s="824"/>
      <c r="M47" s="407" t="str">
        <f t="shared" si="0"/>
        <v>○</v>
      </c>
      <c r="N47" s="407" t="str">
        <f t="shared" si="1"/>
        <v>○</v>
      </c>
      <c r="P47" s="118"/>
      <c r="Q47" s="821"/>
    </row>
    <row r="48" spans="1:17">
      <c r="A48" s="423" t="s">
        <v>789</v>
      </c>
      <c r="B48" s="74" t="s">
        <v>1867</v>
      </c>
      <c r="C48" s="74" t="s">
        <v>1867</v>
      </c>
      <c r="D48" s="424"/>
      <c r="E48" s="74" t="s">
        <v>1867</v>
      </c>
      <c r="F48" s="74" t="s">
        <v>1867</v>
      </c>
      <c r="G48" s="74" t="s">
        <v>1865</v>
      </c>
      <c r="H48" s="1162"/>
      <c r="I48" s="1162"/>
      <c r="J48" s="823" t="s">
        <v>1873</v>
      </c>
      <c r="K48" s="824"/>
      <c r="M48" s="425" t="str">
        <f>IF(OR(B48="",C48="",E48="",F48="",G48=""),"×","○")</f>
        <v>○</v>
      </c>
      <c r="N48" s="407" t="str">
        <f t="shared" si="1"/>
        <v>○</v>
      </c>
      <c r="P48" s="118"/>
      <c r="Q48" s="821"/>
    </row>
    <row r="49" spans="1:17">
      <c r="A49" s="423" t="s">
        <v>790</v>
      </c>
      <c r="B49" s="74" t="s">
        <v>829</v>
      </c>
      <c r="C49" s="74" t="s">
        <v>829</v>
      </c>
      <c r="D49" s="74" t="s">
        <v>829</v>
      </c>
      <c r="E49" s="74" t="s">
        <v>829</v>
      </c>
      <c r="F49" s="74" t="s">
        <v>829</v>
      </c>
      <c r="G49" s="74" t="s">
        <v>1768</v>
      </c>
      <c r="H49" s="1162"/>
      <c r="I49" s="1162"/>
      <c r="J49" s="823" t="s">
        <v>1873</v>
      </c>
      <c r="K49" s="824"/>
      <c r="M49" s="407" t="str">
        <f t="shared" si="0"/>
        <v>○</v>
      </c>
      <c r="N49" s="407" t="str">
        <f t="shared" si="1"/>
        <v>○</v>
      </c>
      <c r="P49" s="118"/>
      <c r="Q49" s="821"/>
    </row>
    <row r="50" spans="1:17">
      <c r="A50" s="423" t="s">
        <v>791</v>
      </c>
      <c r="B50" s="74" t="s">
        <v>829</v>
      </c>
      <c r="C50" s="74" t="s">
        <v>829</v>
      </c>
      <c r="D50" s="74" t="s">
        <v>829</v>
      </c>
      <c r="E50" s="74" t="s">
        <v>829</v>
      </c>
      <c r="F50" s="74" t="s">
        <v>829</v>
      </c>
      <c r="G50" s="74" t="s">
        <v>1768</v>
      </c>
      <c r="H50" s="1161"/>
      <c r="I50" s="1161"/>
      <c r="J50" s="823" t="s">
        <v>1873</v>
      </c>
      <c r="K50" s="824"/>
      <c r="M50" s="407" t="str">
        <f t="shared" si="0"/>
        <v>○</v>
      </c>
      <c r="N50" s="407" t="str">
        <f t="shared" si="1"/>
        <v>○</v>
      </c>
      <c r="P50" s="118"/>
      <c r="Q50" s="821"/>
    </row>
    <row r="51" spans="1:17">
      <c r="A51" s="423" t="s">
        <v>792</v>
      </c>
      <c r="B51" s="74" t="s">
        <v>1867</v>
      </c>
      <c r="C51" s="74" t="s">
        <v>1867</v>
      </c>
      <c r="D51" s="424"/>
      <c r="E51" s="74" t="s">
        <v>1867</v>
      </c>
      <c r="F51" s="74" t="s">
        <v>1867</v>
      </c>
      <c r="G51" s="74" t="s">
        <v>1768</v>
      </c>
      <c r="H51" s="1161"/>
      <c r="I51" s="1161"/>
      <c r="J51" s="823" t="s">
        <v>1874</v>
      </c>
      <c r="K51" s="824"/>
      <c r="M51" s="425" t="str">
        <f>IF(OR(B51="",C51="",E51="",F51="",G51=""),"×","○")</f>
        <v>○</v>
      </c>
      <c r="N51" s="407" t="str">
        <f t="shared" si="1"/>
        <v>○</v>
      </c>
      <c r="P51" s="118"/>
      <c r="Q51" s="821"/>
    </row>
    <row r="52" spans="1:17">
      <c r="A52" s="423" t="s">
        <v>793</v>
      </c>
      <c r="B52" s="74" t="s">
        <v>1867</v>
      </c>
      <c r="C52" s="74" t="s">
        <v>1867</v>
      </c>
      <c r="D52" s="74" t="s">
        <v>1867</v>
      </c>
      <c r="E52" s="74" t="s">
        <v>1867</v>
      </c>
      <c r="F52" s="74" t="s">
        <v>1867</v>
      </c>
      <c r="G52" s="74" t="s">
        <v>1768</v>
      </c>
      <c r="H52" s="1161"/>
      <c r="I52" s="1161"/>
      <c r="J52" s="823" t="s">
        <v>1874</v>
      </c>
      <c r="K52" s="824"/>
      <c r="M52" s="407" t="str">
        <f>IF(COUNTBLANK(B52:G52)=0,"○","×")</f>
        <v>○</v>
      </c>
      <c r="N52" s="407" t="str">
        <f t="shared" si="1"/>
        <v>○</v>
      </c>
      <c r="P52" s="118"/>
      <c r="Q52" s="821"/>
    </row>
    <row r="53" spans="1:17">
      <c r="A53" s="423" t="s">
        <v>794</v>
      </c>
      <c r="B53" s="74" t="s">
        <v>1867</v>
      </c>
      <c r="C53" s="74" t="s">
        <v>1867</v>
      </c>
      <c r="D53" s="74" t="s">
        <v>1867</v>
      </c>
      <c r="E53" s="74" t="s">
        <v>1867</v>
      </c>
      <c r="F53" s="74" t="s">
        <v>1867</v>
      </c>
      <c r="G53" s="74" t="s">
        <v>1768</v>
      </c>
      <c r="H53" s="1161"/>
      <c r="I53" s="1161"/>
      <c r="J53" s="823" t="s">
        <v>1874</v>
      </c>
      <c r="K53" s="824"/>
      <c r="M53" s="407" t="str">
        <f t="shared" si="0"/>
        <v>○</v>
      </c>
      <c r="N53" s="407" t="str">
        <f t="shared" si="1"/>
        <v>○</v>
      </c>
      <c r="P53" s="118"/>
      <c r="Q53" s="821"/>
    </row>
    <row r="54" spans="1:17">
      <c r="A54" s="423" t="s">
        <v>795</v>
      </c>
      <c r="B54" s="74" t="s">
        <v>1867</v>
      </c>
      <c r="C54" s="74" t="s">
        <v>1867</v>
      </c>
      <c r="D54" s="74" t="s">
        <v>1867</v>
      </c>
      <c r="E54" s="74" t="s">
        <v>1867</v>
      </c>
      <c r="F54" s="74" t="s">
        <v>1867</v>
      </c>
      <c r="G54" s="74" t="s">
        <v>1768</v>
      </c>
      <c r="H54" s="1161" t="s">
        <v>796</v>
      </c>
      <c r="I54" s="1161"/>
      <c r="J54" s="823" t="s">
        <v>1874</v>
      </c>
      <c r="K54" s="824"/>
      <c r="M54" s="407" t="str">
        <f t="shared" si="0"/>
        <v>○</v>
      </c>
      <c r="N54" s="407" t="str">
        <f t="shared" si="1"/>
        <v>○</v>
      </c>
      <c r="P54" s="118"/>
      <c r="Q54" s="821"/>
    </row>
    <row r="55" spans="1:17">
      <c r="A55" s="423" t="s">
        <v>797</v>
      </c>
      <c r="B55" s="74" t="s">
        <v>1867</v>
      </c>
      <c r="C55" s="74" t="s">
        <v>1867</v>
      </c>
      <c r="D55" s="74" t="s">
        <v>1867</v>
      </c>
      <c r="E55" s="74" t="s">
        <v>1867</v>
      </c>
      <c r="F55" s="74" t="s">
        <v>1867</v>
      </c>
      <c r="G55" s="74" t="s">
        <v>1768</v>
      </c>
      <c r="H55" s="1161"/>
      <c r="I55" s="1161"/>
      <c r="J55" s="823" t="s">
        <v>1874</v>
      </c>
      <c r="K55" s="824"/>
      <c r="M55" s="407" t="str">
        <f t="shared" si="0"/>
        <v>○</v>
      </c>
      <c r="N55" s="407" t="str">
        <f t="shared" si="1"/>
        <v>○</v>
      </c>
      <c r="P55" s="118"/>
      <c r="Q55" s="821"/>
    </row>
    <row r="56" spans="1:17">
      <c r="A56" s="423" t="s">
        <v>798</v>
      </c>
      <c r="B56" s="74" t="s">
        <v>1867</v>
      </c>
      <c r="C56" s="74" t="s">
        <v>1867</v>
      </c>
      <c r="D56" s="74" t="s">
        <v>1867</v>
      </c>
      <c r="E56" s="74" t="s">
        <v>1867</v>
      </c>
      <c r="F56" s="74" t="s">
        <v>1867</v>
      </c>
      <c r="G56" s="74" t="s">
        <v>1865</v>
      </c>
      <c r="H56" s="1161"/>
      <c r="I56" s="1161"/>
      <c r="J56" s="823" t="s">
        <v>1874</v>
      </c>
      <c r="K56" s="824"/>
      <c r="M56" s="407" t="str">
        <f t="shared" si="0"/>
        <v>○</v>
      </c>
      <c r="N56" s="407" t="str">
        <f t="shared" si="1"/>
        <v>○</v>
      </c>
      <c r="P56" s="118"/>
      <c r="Q56" s="821"/>
    </row>
    <row r="57" spans="1:17">
      <c r="A57" s="423" t="s">
        <v>799</v>
      </c>
      <c r="B57" s="74" t="s">
        <v>829</v>
      </c>
      <c r="C57" s="74" t="s">
        <v>1866</v>
      </c>
      <c r="D57" s="74" t="s">
        <v>1866</v>
      </c>
      <c r="E57" s="74" t="s">
        <v>1866</v>
      </c>
      <c r="F57" s="74" t="s">
        <v>1866</v>
      </c>
      <c r="G57" s="74" t="s">
        <v>1768</v>
      </c>
      <c r="H57" s="1161"/>
      <c r="I57" s="1161"/>
      <c r="J57" s="823" t="s">
        <v>1875</v>
      </c>
      <c r="K57" s="824"/>
      <c r="M57" s="407" t="str">
        <f t="shared" si="0"/>
        <v>○</v>
      </c>
      <c r="N57" s="407" t="str">
        <f t="shared" si="1"/>
        <v>○</v>
      </c>
      <c r="P57" s="118"/>
      <c r="Q57" s="821"/>
    </row>
    <row r="58" spans="1:17">
      <c r="A58" s="423" t="s">
        <v>800</v>
      </c>
      <c r="B58" s="74" t="s">
        <v>829</v>
      </c>
      <c r="C58" s="74" t="s">
        <v>1866</v>
      </c>
      <c r="D58" s="74" t="s">
        <v>1866</v>
      </c>
      <c r="E58" s="74" t="s">
        <v>1866</v>
      </c>
      <c r="F58" s="74" t="s">
        <v>1866</v>
      </c>
      <c r="G58" s="74" t="s">
        <v>1768</v>
      </c>
      <c r="H58" s="1161"/>
      <c r="I58" s="1161"/>
      <c r="J58" s="823" t="s">
        <v>1875</v>
      </c>
      <c r="K58" s="824"/>
      <c r="M58" s="407" t="str">
        <f t="shared" si="0"/>
        <v>○</v>
      </c>
      <c r="N58" s="407" t="str">
        <f t="shared" si="1"/>
        <v>○</v>
      </c>
      <c r="P58" s="118"/>
      <c r="Q58" s="821"/>
    </row>
    <row r="59" spans="1:17">
      <c r="A59" s="423" t="s">
        <v>801</v>
      </c>
      <c r="B59" s="74" t="s">
        <v>829</v>
      </c>
      <c r="C59" s="74" t="s">
        <v>1866</v>
      </c>
      <c r="D59" s="74" t="s">
        <v>1866</v>
      </c>
      <c r="E59" s="74" t="s">
        <v>1866</v>
      </c>
      <c r="F59" s="74" t="s">
        <v>1866</v>
      </c>
      <c r="G59" s="74" t="s">
        <v>1768</v>
      </c>
      <c r="H59" s="1161"/>
      <c r="I59" s="1161"/>
      <c r="J59" s="823" t="s">
        <v>1875</v>
      </c>
      <c r="K59" s="824"/>
      <c r="M59" s="407" t="str">
        <f t="shared" si="0"/>
        <v>○</v>
      </c>
      <c r="N59" s="407" t="str">
        <f t="shared" si="1"/>
        <v>○</v>
      </c>
      <c r="P59" s="118"/>
      <c r="Q59" s="821"/>
    </row>
    <row r="60" spans="1:17">
      <c r="A60" s="423" t="s">
        <v>802</v>
      </c>
      <c r="B60" s="74" t="s">
        <v>829</v>
      </c>
      <c r="C60" s="74" t="s">
        <v>1866</v>
      </c>
      <c r="D60" s="424"/>
      <c r="E60" s="74" t="s">
        <v>1866</v>
      </c>
      <c r="F60" s="74" t="s">
        <v>1866</v>
      </c>
      <c r="G60" s="74" t="s">
        <v>1768</v>
      </c>
      <c r="H60" s="1161"/>
      <c r="I60" s="1161"/>
      <c r="J60" s="823" t="s">
        <v>1875</v>
      </c>
      <c r="K60" s="824"/>
      <c r="M60" s="425" t="str">
        <f>IF(OR(B60="",C60="",E60="",F60="",G60=""),"×","○")</f>
        <v>○</v>
      </c>
      <c r="N60" s="407" t="str">
        <f t="shared" si="1"/>
        <v>○</v>
      </c>
      <c r="P60" s="118"/>
      <c r="Q60" s="821"/>
    </row>
    <row r="61" spans="1:17">
      <c r="A61" s="426" t="s">
        <v>803</v>
      </c>
      <c r="B61" s="74" t="s">
        <v>829</v>
      </c>
      <c r="C61" s="74" t="s">
        <v>1866</v>
      </c>
      <c r="D61" s="424"/>
      <c r="E61" s="74" t="s">
        <v>1866</v>
      </c>
      <c r="F61" s="74" t="s">
        <v>1866</v>
      </c>
      <c r="G61" s="74" t="s">
        <v>1768</v>
      </c>
      <c r="H61" s="1161"/>
      <c r="I61" s="1161"/>
      <c r="J61" s="823" t="s">
        <v>1875</v>
      </c>
      <c r="K61" s="824"/>
      <c r="L61" s="427"/>
      <c r="M61" s="425" t="str">
        <f>IF(OR(B61="",C61="",E61="",F61="",G61=""),"×","○")</f>
        <v>○</v>
      </c>
      <c r="N61" s="407" t="str">
        <f t="shared" si="1"/>
        <v>○</v>
      </c>
      <c r="P61" s="118"/>
      <c r="Q61" s="821"/>
    </row>
    <row r="62" spans="1:17">
      <c r="A62" s="423" t="s">
        <v>804</v>
      </c>
      <c r="B62" s="74" t="s">
        <v>829</v>
      </c>
      <c r="C62" s="74" t="s">
        <v>1866</v>
      </c>
      <c r="D62" s="74" t="s">
        <v>1866</v>
      </c>
      <c r="E62" s="74" t="s">
        <v>1866</v>
      </c>
      <c r="F62" s="74" t="s">
        <v>1866</v>
      </c>
      <c r="G62" s="74" t="s">
        <v>1768</v>
      </c>
      <c r="H62" s="1161"/>
      <c r="I62" s="1161"/>
      <c r="J62" s="823" t="s">
        <v>1875</v>
      </c>
      <c r="K62" s="824"/>
      <c r="L62" s="427"/>
      <c r="M62" s="407" t="str">
        <f t="shared" si="0"/>
        <v>○</v>
      </c>
      <c r="N62" s="407" t="str">
        <f t="shared" si="1"/>
        <v>○</v>
      </c>
      <c r="P62" s="118"/>
      <c r="Q62" s="821"/>
    </row>
    <row r="63" spans="1:17">
      <c r="A63" s="423" t="s">
        <v>805</v>
      </c>
      <c r="B63" s="74" t="s">
        <v>1866</v>
      </c>
      <c r="C63" s="74" t="s">
        <v>1866</v>
      </c>
      <c r="D63" s="74" t="s">
        <v>1866</v>
      </c>
      <c r="E63" s="74" t="s">
        <v>1866</v>
      </c>
      <c r="F63" s="74" t="s">
        <v>1866</v>
      </c>
      <c r="G63" s="74" t="s">
        <v>1768</v>
      </c>
      <c r="H63" s="1161"/>
      <c r="I63" s="1161"/>
      <c r="J63" s="823" t="s">
        <v>1876</v>
      </c>
      <c r="K63" s="824"/>
      <c r="L63" s="427"/>
      <c r="M63" s="407" t="str">
        <f t="shared" si="0"/>
        <v>○</v>
      </c>
      <c r="N63" s="407" t="str">
        <f t="shared" si="1"/>
        <v>○</v>
      </c>
      <c r="P63" s="118"/>
      <c r="Q63" s="821"/>
    </row>
    <row r="64" spans="1:17">
      <c r="A64" s="423" t="s">
        <v>806</v>
      </c>
      <c r="B64" s="74" t="s">
        <v>1866</v>
      </c>
      <c r="C64" s="74" t="s">
        <v>1866</v>
      </c>
      <c r="D64" s="74" t="s">
        <v>1866</v>
      </c>
      <c r="E64" s="74" t="s">
        <v>1866</v>
      </c>
      <c r="F64" s="74" t="s">
        <v>1866</v>
      </c>
      <c r="G64" s="74" t="s">
        <v>1768</v>
      </c>
      <c r="H64" s="1161"/>
      <c r="I64" s="1161"/>
      <c r="J64" s="823" t="s">
        <v>1877</v>
      </c>
      <c r="K64" s="824"/>
      <c r="L64" s="427"/>
      <c r="M64" s="407" t="str">
        <f t="shared" si="0"/>
        <v>○</v>
      </c>
      <c r="N64" s="407" t="str">
        <f t="shared" si="1"/>
        <v>○</v>
      </c>
      <c r="P64" s="118"/>
      <c r="Q64" s="821"/>
    </row>
    <row r="65" spans="1:17">
      <c r="A65" s="423" t="s">
        <v>807</v>
      </c>
      <c r="B65" s="74" t="s">
        <v>1866</v>
      </c>
      <c r="C65" s="74" t="s">
        <v>1866</v>
      </c>
      <c r="D65" s="74" t="s">
        <v>1866</v>
      </c>
      <c r="E65" s="74" t="s">
        <v>1866</v>
      </c>
      <c r="F65" s="74" t="s">
        <v>1866</v>
      </c>
      <c r="G65" s="74" t="s">
        <v>1768</v>
      </c>
      <c r="H65" s="1161"/>
      <c r="I65" s="1161"/>
      <c r="J65" s="823" t="s">
        <v>1877</v>
      </c>
      <c r="K65" s="824"/>
      <c r="L65" s="427"/>
      <c r="M65" s="407" t="str">
        <f>IF(COUNTBLANK(B65:G65)=0,"○","×")</f>
        <v>○</v>
      </c>
      <c r="N65" s="407" t="str">
        <f t="shared" ref="N65" si="3">IF(AND(COUNTIF(B65:F65,"◎")&gt;=1,J65=""),"×","○")</f>
        <v>○</v>
      </c>
      <c r="P65" s="118"/>
      <c r="Q65" s="821"/>
    </row>
    <row r="66" spans="1:17">
      <c r="A66" s="423" t="s">
        <v>808</v>
      </c>
      <c r="B66" s="74" t="s">
        <v>1866</v>
      </c>
      <c r="C66" s="74" t="s">
        <v>1866</v>
      </c>
      <c r="D66" s="74" t="s">
        <v>1866</v>
      </c>
      <c r="E66" s="74" t="s">
        <v>1866</v>
      </c>
      <c r="F66" s="74" t="s">
        <v>1866</v>
      </c>
      <c r="G66" s="74" t="s">
        <v>1768</v>
      </c>
      <c r="H66" s="1161"/>
      <c r="I66" s="1161"/>
      <c r="J66" s="823" t="s">
        <v>1876</v>
      </c>
      <c r="K66" s="824"/>
      <c r="L66" s="427"/>
      <c r="M66" s="407" t="str">
        <f t="shared" si="0"/>
        <v>○</v>
      </c>
      <c r="N66" s="407" t="str">
        <f t="shared" si="1"/>
        <v>○</v>
      </c>
      <c r="P66" s="118"/>
      <c r="Q66" s="821"/>
    </row>
    <row r="67" spans="1:17">
      <c r="A67" s="423" t="s">
        <v>809</v>
      </c>
      <c r="B67" s="74" t="s">
        <v>1867</v>
      </c>
      <c r="C67" s="74" t="s">
        <v>1867</v>
      </c>
      <c r="D67" s="74" t="s">
        <v>1867</v>
      </c>
      <c r="E67" s="74" t="s">
        <v>1866</v>
      </c>
      <c r="F67" s="74" t="s">
        <v>1867</v>
      </c>
      <c r="G67" s="74" t="s">
        <v>1768</v>
      </c>
      <c r="H67" s="1161"/>
      <c r="I67" s="1161"/>
      <c r="J67" s="823" t="s">
        <v>1876</v>
      </c>
      <c r="K67" s="824"/>
      <c r="L67" s="427"/>
      <c r="M67" s="407" t="str">
        <f t="shared" si="0"/>
        <v>○</v>
      </c>
      <c r="N67" s="407" t="str">
        <f t="shared" si="1"/>
        <v>○</v>
      </c>
      <c r="P67" s="118"/>
      <c r="Q67" s="821"/>
    </row>
    <row r="68" spans="1:17">
      <c r="A68" s="423" t="s">
        <v>810</v>
      </c>
      <c r="B68" s="74" t="s">
        <v>1867</v>
      </c>
      <c r="C68" s="424"/>
      <c r="D68" s="74" t="s">
        <v>1866</v>
      </c>
      <c r="E68" s="74" t="s">
        <v>1866</v>
      </c>
      <c r="F68" s="74" t="s">
        <v>1866</v>
      </c>
      <c r="G68" s="74" t="s">
        <v>1768</v>
      </c>
      <c r="H68" s="1161"/>
      <c r="I68" s="1161"/>
      <c r="J68" s="824" t="s">
        <v>1878</v>
      </c>
      <c r="K68" s="824"/>
      <c r="L68" s="427"/>
      <c r="M68" s="425" t="str">
        <f>IF(OR(B68="",D68="",E68="",F68="",G68=""),"×","○")</f>
        <v>○</v>
      </c>
      <c r="N68" s="407" t="str">
        <f t="shared" si="1"/>
        <v>○</v>
      </c>
      <c r="P68" s="118"/>
      <c r="Q68" s="821"/>
    </row>
    <row r="69" spans="1:17">
      <c r="A69" s="423" t="s">
        <v>811</v>
      </c>
      <c r="B69" s="74" t="s">
        <v>1867</v>
      </c>
      <c r="C69" s="424"/>
      <c r="D69" s="74" t="s">
        <v>1866</v>
      </c>
      <c r="E69" s="74" t="s">
        <v>1866</v>
      </c>
      <c r="F69" s="74" t="s">
        <v>1866</v>
      </c>
      <c r="G69" s="74" t="s">
        <v>1768</v>
      </c>
      <c r="H69" s="1161"/>
      <c r="I69" s="1161"/>
      <c r="J69" s="823" t="s">
        <v>1878</v>
      </c>
      <c r="K69" s="824"/>
      <c r="L69" s="427"/>
      <c r="M69" s="425" t="str">
        <f>IF(OR(B69="",D69="",E69="",F69="",G69=""),"×","○")</f>
        <v>○</v>
      </c>
      <c r="N69" s="407" t="str">
        <f t="shared" si="1"/>
        <v>○</v>
      </c>
      <c r="P69" s="118"/>
      <c r="Q69" s="821"/>
    </row>
    <row r="70" spans="1:17">
      <c r="A70" s="423" t="s">
        <v>812</v>
      </c>
      <c r="B70" s="74" t="s">
        <v>1867</v>
      </c>
      <c r="C70" s="424"/>
      <c r="D70" s="74" t="s">
        <v>1866</v>
      </c>
      <c r="E70" s="74" t="s">
        <v>829</v>
      </c>
      <c r="F70" s="74" t="s">
        <v>829</v>
      </c>
      <c r="G70" s="74" t="s">
        <v>1768</v>
      </c>
      <c r="H70" s="1161"/>
      <c r="I70" s="1161"/>
      <c r="J70" s="823" t="s">
        <v>1878</v>
      </c>
      <c r="K70" s="824"/>
      <c r="L70" s="427"/>
      <c r="M70" s="425" t="str">
        <f>IF(OR(B70="",D70="",E70="",F70="",G70=""),"×","○")</f>
        <v>○</v>
      </c>
      <c r="N70" s="407" t="str">
        <f t="shared" si="1"/>
        <v>○</v>
      </c>
      <c r="P70" s="118"/>
      <c r="Q70" s="821"/>
    </row>
    <row r="71" spans="1:17">
      <c r="A71" s="423" t="s">
        <v>813</v>
      </c>
      <c r="B71" s="74" t="s">
        <v>1867</v>
      </c>
      <c r="C71" s="424"/>
      <c r="D71" s="74" t="s">
        <v>1866</v>
      </c>
      <c r="E71" s="74" t="s">
        <v>1866</v>
      </c>
      <c r="F71" s="74" t="s">
        <v>1866</v>
      </c>
      <c r="G71" s="74" t="s">
        <v>1768</v>
      </c>
      <c r="H71" s="1161"/>
      <c r="I71" s="1161"/>
      <c r="J71" s="823" t="s">
        <v>1878</v>
      </c>
      <c r="K71" s="824"/>
      <c r="L71" s="427"/>
      <c r="M71" s="425" t="str">
        <f>IF(OR(B71="",D71="",E71="",F71="",G71=""),"×","○")</f>
        <v>○</v>
      </c>
      <c r="N71" s="407" t="str">
        <f t="shared" si="1"/>
        <v>○</v>
      </c>
      <c r="P71" s="118"/>
      <c r="Q71" s="821"/>
    </row>
    <row r="72" spans="1:17">
      <c r="A72" s="423" t="s">
        <v>814</v>
      </c>
      <c r="B72" s="74" t="s">
        <v>1867</v>
      </c>
      <c r="C72" s="74" t="s">
        <v>1867</v>
      </c>
      <c r="D72" s="74" t="s">
        <v>1867</v>
      </c>
      <c r="E72" s="74" t="s">
        <v>1867</v>
      </c>
      <c r="F72" s="74" t="s">
        <v>1867</v>
      </c>
      <c r="G72" s="74" t="s">
        <v>1768</v>
      </c>
      <c r="H72" s="1162"/>
      <c r="I72" s="1162"/>
      <c r="J72" s="823" t="s">
        <v>1873</v>
      </c>
      <c r="K72" s="824"/>
      <c r="L72" s="428"/>
      <c r="M72" s="407" t="str">
        <f t="shared" si="0"/>
        <v>○</v>
      </c>
      <c r="N72" s="407" t="str">
        <f t="shared" si="1"/>
        <v>○</v>
      </c>
      <c r="P72" s="118"/>
      <c r="Q72" s="821"/>
    </row>
    <row r="73" spans="1:17">
      <c r="A73" s="418"/>
      <c r="B73" s="1282" t="s">
        <v>815</v>
      </c>
      <c r="C73" s="1283"/>
      <c r="D73" s="1283"/>
      <c r="E73" s="1283"/>
      <c r="F73" s="1284"/>
      <c r="G73" s="1285" t="s">
        <v>816</v>
      </c>
      <c r="H73" s="1288" t="s">
        <v>741</v>
      </c>
      <c r="I73" s="1289"/>
      <c r="J73" s="1288" t="s">
        <v>742</v>
      </c>
      <c r="K73" s="419" t="s">
        <v>743</v>
      </c>
      <c r="P73" s="118"/>
      <c r="Q73" s="821"/>
    </row>
    <row r="74" spans="1:17" ht="13.5" customHeight="1">
      <c r="A74" s="1291" t="s">
        <v>817</v>
      </c>
      <c r="B74" s="1285" t="s">
        <v>745</v>
      </c>
      <c r="C74" s="1282" t="s">
        <v>746</v>
      </c>
      <c r="D74" s="1283"/>
      <c r="E74" s="1284"/>
      <c r="F74" s="1285" t="s">
        <v>747</v>
      </c>
      <c r="G74" s="1286"/>
      <c r="H74" s="1291" t="s">
        <v>1680</v>
      </c>
      <c r="I74" s="1291" t="s">
        <v>1717</v>
      </c>
      <c r="J74" s="1287"/>
      <c r="K74" s="420"/>
      <c r="P74" s="118"/>
      <c r="Q74" s="821"/>
    </row>
    <row r="75" spans="1:17" ht="57.75" customHeight="1">
      <c r="A75" s="1290"/>
      <c r="B75" s="1287"/>
      <c r="C75" s="421" t="s">
        <v>748</v>
      </c>
      <c r="D75" s="421" t="s">
        <v>749</v>
      </c>
      <c r="E75" s="421" t="s">
        <v>750</v>
      </c>
      <c r="F75" s="1287"/>
      <c r="G75" s="1287"/>
      <c r="H75" s="1290"/>
      <c r="I75" s="1290"/>
      <c r="J75" s="1290"/>
      <c r="K75" s="422" t="s">
        <v>751</v>
      </c>
      <c r="P75" s="118"/>
      <c r="Q75" s="821"/>
    </row>
    <row r="76" spans="1:17">
      <c r="A76" s="429" t="s">
        <v>818</v>
      </c>
      <c r="B76" s="74" t="s">
        <v>1866</v>
      </c>
      <c r="C76" s="74" t="s">
        <v>1866</v>
      </c>
      <c r="D76" s="74" t="s">
        <v>1866</v>
      </c>
      <c r="E76" s="74" t="s">
        <v>1866</v>
      </c>
      <c r="F76" s="74" t="s">
        <v>1866</v>
      </c>
      <c r="G76" s="74" t="s">
        <v>1768</v>
      </c>
      <c r="H76" s="424"/>
      <c r="I76" s="424"/>
      <c r="J76" s="823" t="s">
        <v>1879</v>
      </c>
      <c r="K76" s="824"/>
      <c r="L76" s="427"/>
      <c r="M76" s="407" t="str">
        <f t="shared" si="0"/>
        <v>○</v>
      </c>
      <c r="N76" s="407" t="str">
        <f t="shared" si="1"/>
        <v>○</v>
      </c>
      <c r="P76" s="118"/>
      <c r="Q76" s="821"/>
    </row>
    <row r="77" spans="1:17">
      <c r="A77" s="429" t="s">
        <v>819</v>
      </c>
      <c r="B77" s="74" t="s">
        <v>1866</v>
      </c>
      <c r="C77" s="74" t="s">
        <v>1866</v>
      </c>
      <c r="D77" s="74" t="s">
        <v>1866</v>
      </c>
      <c r="E77" s="74" t="s">
        <v>1866</v>
      </c>
      <c r="F77" s="74" t="s">
        <v>1866</v>
      </c>
      <c r="G77" s="74" t="s">
        <v>1768</v>
      </c>
      <c r="H77" s="424"/>
      <c r="I77" s="424"/>
      <c r="J77" s="823" t="s">
        <v>1880</v>
      </c>
      <c r="K77" s="824"/>
      <c r="L77" s="427"/>
      <c r="M77" s="407" t="str">
        <f t="shared" si="0"/>
        <v>○</v>
      </c>
      <c r="N77" s="407" t="str">
        <f t="shared" si="1"/>
        <v>○</v>
      </c>
      <c r="P77" s="118"/>
      <c r="Q77" s="821"/>
    </row>
    <row r="78" spans="1:17">
      <c r="A78" s="429" t="s">
        <v>820</v>
      </c>
      <c r="B78" s="74" t="s">
        <v>1866</v>
      </c>
      <c r="C78" s="74" t="s">
        <v>1866</v>
      </c>
      <c r="D78" s="74" t="s">
        <v>1866</v>
      </c>
      <c r="E78" s="74" t="s">
        <v>1866</v>
      </c>
      <c r="F78" s="74" t="s">
        <v>1866</v>
      </c>
      <c r="G78" s="74" t="s">
        <v>1768</v>
      </c>
      <c r="H78" s="424"/>
      <c r="I78" s="424"/>
      <c r="J78" s="823" t="s">
        <v>1881</v>
      </c>
      <c r="K78" s="824"/>
      <c r="L78" s="427"/>
      <c r="M78" s="407" t="str">
        <f t="shared" si="0"/>
        <v>○</v>
      </c>
      <c r="N78" s="407" t="str">
        <f t="shared" si="1"/>
        <v>○</v>
      </c>
      <c r="P78" s="118"/>
      <c r="Q78" s="821"/>
    </row>
    <row r="79" spans="1:17">
      <c r="A79" s="429" t="s">
        <v>821</v>
      </c>
      <c r="B79" s="74" t="s">
        <v>1866</v>
      </c>
      <c r="C79" s="424"/>
      <c r="D79" s="74" t="s">
        <v>1866</v>
      </c>
      <c r="E79" s="74" t="s">
        <v>1866</v>
      </c>
      <c r="F79" s="74" t="s">
        <v>1866</v>
      </c>
      <c r="G79" s="74" t="s">
        <v>1768</v>
      </c>
      <c r="H79" s="424"/>
      <c r="I79" s="424"/>
      <c r="J79" s="823" t="s">
        <v>1882</v>
      </c>
      <c r="K79" s="824"/>
      <c r="M79" s="425" t="str">
        <f>IF(OR(B79="",D79="",E79="",F79="",G79=""),"×","○")</f>
        <v>○</v>
      </c>
      <c r="N79" s="407" t="str">
        <f t="shared" si="1"/>
        <v>○</v>
      </c>
      <c r="P79" s="118"/>
      <c r="Q79" s="821"/>
    </row>
    <row r="80" spans="1:17">
      <c r="A80" s="429" t="s">
        <v>822</v>
      </c>
      <c r="B80" s="74" t="s">
        <v>1866</v>
      </c>
      <c r="C80" s="74" t="s">
        <v>1866</v>
      </c>
      <c r="D80" s="74" t="s">
        <v>1866</v>
      </c>
      <c r="E80" s="74" t="s">
        <v>1866</v>
      </c>
      <c r="F80" s="74" t="s">
        <v>1866</v>
      </c>
      <c r="G80" s="74" t="s">
        <v>1768</v>
      </c>
      <c r="H80" s="424"/>
      <c r="I80" s="424"/>
      <c r="J80" s="823" t="s">
        <v>1882</v>
      </c>
      <c r="K80" s="824"/>
      <c r="M80" s="407" t="str">
        <f t="shared" si="0"/>
        <v>○</v>
      </c>
      <c r="N80" s="407" t="str">
        <f t="shared" si="1"/>
        <v>○</v>
      </c>
      <c r="P80" s="119"/>
      <c r="Q80" s="821"/>
    </row>
  </sheetData>
  <sheetProtection selectLockedCells="1"/>
  <mergeCells count="26">
    <mergeCell ref="A74:A75"/>
    <mergeCell ref="B74:B75"/>
    <mergeCell ref="C74:E74"/>
    <mergeCell ref="F74:F75"/>
    <mergeCell ref="H74:H75"/>
    <mergeCell ref="A13:A14"/>
    <mergeCell ref="H13:H14"/>
    <mergeCell ref="I13:I14"/>
    <mergeCell ref="B13:B14"/>
    <mergeCell ref="A1:K1"/>
    <mergeCell ref="B2:J2"/>
    <mergeCell ref="G4:K4"/>
    <mergeCell ref="A6:K6"/>
    <mergeCell ref="B11:G11"/>
    <mergeCell ref="H11:J11"/>
    <mergeCell ref="B12:F12"/>
    <mergeCell ref="H12:I12"/>
    <mergeCell ref="J12:J14"/>
    <mergeCell ref="G12:G14"/>
    <mergeCell ref="C13:E13"/>
    <mergeCell ref="F13:F14"/>
    <mergeCell ref="B73:F73"/>
    <mergeCell ref="G73:G75"/>
    <mergeCell ref="H73:I73"/>
    <mergeCell ref="J73:J75"/>
    <mergeCell ref="I74:I75"/>
  </mergeCells>
  <phoneticPr fontId="66"/>
  <dataValidations count="3">
    <dataValidation allowBlank="1" showInputMessage="1" showErrorMessage="1" prompt="表紙シートの病院名を反映" sqref="G4" xr:uid="{00000000-0002-0000-0800-000000000000}"/>
    <dataValidation type="list" allowBlank="1" showInputMessage="1" showErrorMessage="1" sqref="B76:F80 B15:F72" xr:uid="{00000000-0002-0000-0800-000001000000}">
      <formula1>"◎,○,△"</formula1>
    </dataValidation>
    <dataValidation type="list" allowBlank="1" showInputMessage="1" showErrorMessage="1" sqref="G15:G72 G76:G80" xr:uid="{00000000-0002-0000-0800-000002000000}">
      <formula1>"有,無"</formula1>
    </dataValidation>
  </dataValidations>
  <pageMargins left="0.70866141732283472" right="0.70866141732283472" top="0.74803149606299213" bottom="0.74803149606299213" header="0.31496062992125984" footer="0.31496062992125984"/>
  <pageSetup paperSize="9" scale="48" orientation="portrait" r:id="rId1"/>
  <headerFooter>
    <oddFooter>&amp;C&amp;P/&amp;N&amp;R&amp;A</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Sheet8">
    <tabColor theme="0"/>
    <pageSetUpPr fitToPage="1"/>
  </sheetPr>
  <dimension ref="A1:Q21"/>
  <sheetViews>
    <sheetView showGridLines="0" view="pageBreakPreview" topLeftCell="A4" zoomScale="87" zoomScaleNormal="100" zoomScaleSheetLayoutView="100" workbookViewId="0">
      <selection activeCell="E14" sqref="E14:L14"/>
    </sheetView>
  </sheetViews>
  <sheetFormatPr defaultColWidth="8.875" defaultRowHeight="13.5"/>
  <cols>
    <col min="1" max="1" width="47.875" customWidth="1"/>
    <col min="2" max="5" width="18.25" customWidth="1"/>
    <col min="6" max="9" width="2.375" customWidth="1"/>
    <col min="10" max="10" width="15.75" customWidth="1"/>
    <col min="11" max="11" width="14.875" customWidth="1"/>
    <col min="12" max="12" width="15" customWidth="1"/>
    <col min="13" max="13" width="2.625" customWidth="1"/>
    <col min="14" max="15" width="6" hidden="1" customWidth="1"/>
    <col min="16" max="16" width="2.25" style="410" customWidth="1"/>
    <col min="17" max="17" width="87.625" style="291" customWidth="1"/>
  </cols>
  <sheetData>
    <row r="1" spans="1:17" ht="20.100000000000001" customHeight="1" thickBot="1">
      <c r="A1" s="1304" t="s">
        <v>1597</v>
      </c>
      <c r="B1" s="1304"/>
      <c r="C1" s="1304"/>
      <c r="D1" s="1304"/>
      <c r="E1" s="1304"/>
      <c r="F1" s="1304"/>
      <c r="G1" s="1304"/>
      <c r="H1" s="1304"/>
      <c r="I1" s="1304"/>
      <c r="J1" s="1304"/>
      <c r="K1" s="1304"/>
      <c r="P1" s="81"/>
      <c r="Q1" s="83"/>
    </row>
    <row r="2" spans="1:17" ht="24.95" customHeight="1" thickTop="1" thickBot="1">
      <c r="A2" s="406"/>
      <c r="B2" s="1276" t="s">
        <v>730</v>
      </c>
      <c r="C2" s="1276"/>
      <c r="D2" s="1276"/>
      <c r="E2" s="1276"/>
      <c r="F2" s="1276"/>
      <c r="G2" s="1276"/>
      <c r="H2" s="1276"/>
      <c r="I2" s="1276"/>
      <c r="J2" s="1295"/>
      <c r="K2" s="386" t="str">
        <f>IF(COUNTIF(N12:O16,"×")=0,"入力済","未入力あり")</f>
        <v>入力済</v>
      </c>
      <c r="L2" s="1305"/>
      <c r="M2" s="430"/>
      <c r="N2" s="430"/>
      <c r="O2" s="430"/>
      <c r="P2" s="81"/>
      <c r="Q2" s="83"/>
    </row>
    <row r="3" spans="1:17" ht="5.0999999999999996" customHeight="1" thickTop="1">
      <c r="A3" s="408"/>
      <c r="B3" s="408"/>
      <c r="C3" s="408"/>
      <c r="D3" s="408"/>
      <c r="E3" s="408"/>
      <c r="F3" s="408"/>
      <c r="G3" s="408"/>
      <c r="H3" s="408"/>
      <c r="I3" s="408"/>
      <c r="J3" s="408"/>
      <c r="K3" s="408"/>
      <c r="L3" s="1305"/>
      <c r="M3" s="430"/>
      <c r="N3" s="430"/>
      <c r="O3" s="430"/>
    </row>
    <row r="4" spans="1:17" ht="20.100000000000001" customHeight="1">
      <c r="A4" s="408"/>
      <c r="B4" s="408"/>
      <c r="C4" s="408"/>
      <c r="D4" s="408"/>
      <c r="E4" s="408"/>
      <c r="F4" s="411" t="s">
        <v>731</v>
      </c>
      <c r="G4" s="1296" t="str">
        <f>表紙!E2</f>
        <v>医療法人徳洲会　岸和田徳洲会病院</v>
      </c>
      <c r="H4" s="1297"/>
      <c r="I4" s="1297"/>
      <c r="J4" s="1297"/>
      <c r="K4" s="1298"/>
      <c r="L4" s="1305"/>
      <c r="M4" s="430"/>
      <c r="N4" s="430"/>
      <c r="O4" s="430"/>
      <c r="P4" s="81"/>
    </row>
    <row r="5" spans="1:17" ht="19.5" customHeight="1">
      <c r="A5" s="408"/>
      <c r="B5" s="411"/>
      <c r="C5" s="411"/>
      <c r="D5" s="411"/>
      <c r="E5" s="1092"/>
      <c r="F5" s="1092" t="s">
        <v>1598</v>
      </c>
      <c r="G5" s="1093" t="str">
        <f>別紙1未充足要件!E5</f>
        <v>令和７年９月１日時点</v>
      </c>
      <c r="J5" s="412"/>
      <c r="K5" s="412"/>
      <c r="L5" s="1305"/>
      <c r="M5" s="430"/>
      <c r="N5" s="430"/>
      <c r="O5" s="430"/>
      <c r="P5" s="413"/>
      <c r="Q5" s="137" t="s">
        <v>204</v>
      </c>
    </row>
    <row r="6" spans="1:17" s="434" customFormat="1" ht="28.9" customHeight="1">
      <c r="A6" s="431"/>
      <c r="B6" s="432"/>
      <c r="C6" s="432"/>
      <c r="D6" s="432"/>
      <c r="E6" s="432"/>
      <c r="F6" s="432"/>
      <c r="G6" s="432"/>
      <c r="H6" s="432"/>
      <c r="I6" s="432"/>
      <c r="J6" s="432"/>
      <c r="K6" s="432"/>
      <c r="L6" s="1305"/>
      <c r="M6" s="430"/>
      <c r="N6" s="430"/>
      <c r="O6" s="430"/>
      <c r="P6" s="433"/>
      <c r="Q6" s="114"/>
    </row>
    <row r="7" spans="1:17" s="8" customFormat="1" ht="20.100000000000001" customHeight="1">
      <c r="A7" s="1087" t="s">
        <v>1595</v>
      </c>
      <c r="B7" s="1087"/>
      <c r="C7" s="1087"/>
      <c r="D7" s="1087"/>
      <c r="E7" s="435"/>
      <c r="F7" s="435"/>
      <c r="G7" s="435"/>
      <c r="H7" s="435"/>
      <c r="I7" s="435"/>
      <c r="J7" s="435"/>
      <c r="K7" s="435"/>
      <c r="P7" s="436"/>
      <c r="Q7" s="72"/>
    </row>
    <row r="8" spans="1:17" s="8" customFormat="1" ht="20.100000000000001" customHeight="1">
      <c r="A8" s="1088"/>
      <c r="B8" s="1088"/>
      <c r="C8" s="1089"/>
      <c r="D8" s="1089"/>
      <c r="E8" s="438"/>
      <c r="F8" s="437"/>
      <c r="G8" s="437"/>
      <c r="H8" s="437"/>
      <c r="I8" s="437"/>
      <c r="J8" s="437"/>
      <c r="K8" s="437"/>
      <c r="P8" s="436"/>
      <c r="Q8" s="72"/>
    </row>
    <row r="9" spans="1:17" s="8" customFormat="1" ht="33" customHeight="1">
      <c r="A9" s="1306" t="s">
        <v>1402</v>
      </c>
      <c r="B9" s="1314" t="s">
        <v>823</v>
      </c>
      <c r="C9" s="1315"/>
      <c r="D9" s="1315"/>
      <c r="E9" s="1316" t="s">
        <v>824</v>
      </c>
      <c r="F9" s="1317"/>
      <c r="G9" s="1317"/>
      <c r="H9" s="1317"/>
      <c r="I9" s="1317"/>
      <c r="J9" s="1317"/>
      <c r="K9" s="1317"/>
      <c r="L9" s="1318"/>
      <c r="M9" s="439"/>
      <c r="N9" s="440"/>
      <c r="O9" s="440"/>
      <c r="P9" s="51"/>
      <c r="Q9" s="114"/>
    </row>
    <row r="10" spans="1:17" s="8" customFormat="1" ht="22.5" customHeight="1">
      <c r="A10" s="1307"/>
      <c r="B10" s="1090" t="s">
        <v>825</v>
      </c>
      <c r="C10" s="1090" t="s">
        <v>826</v>
      </c>
      <c r="D10" s="1090" t="s">
        <v>827</v>
      </c>
      <c r="E10" s="1319"/>
      <c r="F10" s="1320"/>
      <c r="G10" s="1320"/>
      <c r="H10" s="1320"/>
      <c r="I10" s="1320"/>
      <c r="J10" s="1320"/>
      <c r="K10" s="1320"/>
      <c r="L10" s="1321"/>
      <c r="M10" s="439"/>
      <c r="N10" s="440"/>
      <c r="O10" s="440"/>
      <c r="P10" s="51"/>
      <c r="Q10" s="72"/>
    </row>
    <row r="11" spans="1:17" s="8" customFormat="1" ht="42" customHeight="1" thickBot="1">
      <c r="A11" s="1091" t="s">
        <v>1596</v>
      </c>
      <c r="B11" s="442" t="s">
        <v>828</v>
      </c>
      <c r="C11" s="442" t="s">
        <v>829</v>
      </c>
      <c r="D11" s="442" t="s">
        <v>828</v>
      </c>
      <c r="E11" s="1322" t="s">
        <v>1704</v>
      </c>
      <c r="F11" s="1322"/>
      <c r="G11" s="1322"/>
      <c r="H11" s="1322"/>
      <c r="I11" s="1322"/>
      <c r="J11" s="1322"/>
      <c r="K11" s="1322"/>
      <c r="L11" s="1322"/>
      <c r="M11" s="443"/>
      <c r="N11" s="444"/>
      <c r="O11" s="444"/>
      <c r="P11" s="51"/>
      <c r="Q11" s="72"/>
    </row>
    <row r="12" spans="1:17" s="8" customFormat="1" ht="42" customHeight="1" thickTop="1" thickBot="1">
      <c r="A12" s="445" t="s">
        <v>1346</v>
      </c>
      <c r="B12" s="442" t="s">
        <v>829</v>
      </c>
      <c r="C12" s="442" t="s">
        <v>829</v>
      </c>
      <c r="D12" s="442" t="s">
        <v>829</v>
      </c>
      <c r="E12" s="1311"/>
      <c r="F12" s="1312"/>
      <c r="G12" s="1312"/>
      <c r="H12" s="1312"/>
      <c r="I12" s="1312"/>
      <c r="J12" s="1312"/>
      <c r="K12" s="1312"/>
      <c r="L12" s="1313"/>
      <c r="M12" s="443"/>
      <c r="N12" s="446" t="str">
        <f>IF(COUNTBLANK(B12:D12)=0,"○","×")</f>
        <v>○</v>
      </c>
      <c r="O12" s="446" t="str">
        <f>IF(AND(COUNTIF(B12:D12,"×")&gt;=1,E12=""),"×","○")</f>
        <v>○</v>
      </c>
      <c r="P12" s="51"/>
      <c r="Q12" s="72"/>
    </row>
    <row r="13" spans="1:17" s="8" customFormat="1" ht="42" customHeight="1" thickTop="1" thickBot="1">
      <c r="A13" s="447" t="s">
        <v>1348</v>
      </c>
      <c r="B13" s="442" t="s">
        <v>829</v>
      </c>
      <c r="C13" s="442" t="s">
        <v>829</v>
      </c>
      <c r="D13" s="442" t="s">
        <v>829</v>
      </c>
      <c r="E13" s="1308"/>
      <c r="F13" s="1309"/>
      <c r="G13" s="1309"/>
      <c r="H13" s="1309"/>
      <c r="I13" s="1309"/>
      <c r="J13" s="1309"/>
      <c r="K13" s="1309"/>
      <c r="L13" s="1310"/>
      <c r="M13" s="443"/>
      <c r="N13" s="446" t="str">
        <f t="shared" ref="N13:N18" si="0">IF(COUNTBLANK(B13:D13)=0,"○","×")</f>
        <v>○</v>
      </c>
      <c r="O13" s="446" t="str">
        <f t="shared" ref="O13:O19" si="1">IF(AND(COUNTIF(B13:D13,"×")&gt;=1,E13=""),"×","○")</f>
        <v>○</v>
      </c>
      <c r="P13" s="51"/>
      <c r="Q13" s="72"/>
    </row>
    <row r="14" spans="1:17" s="8" customFormat="1" ht="42" customHeight="1" thickTop="1" thickBot="1">
      <c r="A14" s="448" t="s">
        <v>1344</v>
      </c>
      <c r="B14" s="442" t="s">
        <v>829</v>
      </c>
      <c r="C14" s="442" t="s">
        <v>829</v>
      </c>
      <c r="D14" s="442" t="s">
        <v>829</v>
      </c>
      <c r="E14" s="1308"/>
      <c r="F14" s="1309"/>
      <c r="G14" s="1309"/>
      <c r="H14" s="1309"/>
      <c r="I14" s="1309"/>
      <c r="J14" s="1309"/>
      <c r="K14" s="1309"/>
      <c r="L14" s="1310"/>
      <c r="M14" s="443"/>
      <c r="N14" s="446" t="str">
        <f t="shared" si="0"/>
        <v>○</v>
      </c>
      <c r="O14" s="446" t="str">
        <f t="shared" si="1"/>
        <v>○</v>
      </c>
      <c r="P14" s="51"/>
      <c r="Q14" s="72"/>
    </row>
    <row r="15" spans="1:17" s="8" customFormat="1" ht="42" customHeight="1" thickTop="1" thickBot="1">
      <c r="A15" s="449" t="s">
        <v>1347</v>
      </c>
      <c r="B15" s="442" t="s">
        <v>829</v>
      </c>
      <c r="C15" s="442" t="s">
        <v>829</v>
      </c>
      <c r="D15" s="442" t="s">
        <v>829</v>
      </c>
      <c r="E15" s="1308"/>
      <c r="F15" s="1309"/>
      <c r="G15" s="1309"/>
      <c r="H15" s="1309"/>
      <c r="I15" s="1309"/>
      <c r="J15" s="1309"/>
      <c r="K15" s="1309"/>
      <c r="L15" s="1310"/>
      <c r="M15" s="443"/>
      <c r="N15" s="446" t="str">
        <f t="shared" si="0"/>
        <v>○</v>
      </c>
      <c r="O15" s="446" t="str">
        <f t="shared" si="1"/>
        <v>○</v>
      </c>
      <c r="P15" s="51"/>
      <c r="Q15" s="72"/>
    </row>
    <row r="16" spans="1:17" s="8" customFormat="1" ht="42" customHeight="1" thickTop="1" thickBot="1">
      <c r="A16" s="449" t="s">
        <v>1349</v>
      </c>
      <c r="B16" s="442" t="s">
        <v>829</v>
      </c>
      <c r="C16" s="442" t="s">
        <v>829</v>
      </c>
      <c r="D16" s="442" t="s">
        <v>829</v>
      </c>
      <c r="E16" s="1308"/>
      <c r="F16" s="1309"/>
      <c r="G16" s="1309"/>
      <c r="H16" s="1309"/>
      <c r="I16" s="1309"/>
      <c r="J16" s="1309"/>
      <c r="K16" s="1309"/>
      <c r="L16" s="1310"/>
      <c r="M16" s="443"/>
      <c r="N16" s="446" t="str">
        <f t="shared" si="0"/>
        <v>○</v>
      </c>
      <c r="O16" s="446" t="str">
        <f t="shared" si="1"/>
        <v>○</v>
      </c>
      <c r="P16" s="51"/>
      <c r="Q16" s="72"/>
    </row>
    <row r="17" spans="1:17" s="8" customFormat="1" ht="42" customHeight="1" thickTop="1" thickBot="1">
      <c r="A17" s="449" t="s">
        <v>1345</v>
      </c>
      <c r="B17" s="442" t="s">
        <v>829</v>
      </c>
      <c r="C17" s="442" t="s">
        <v>829</v>
      </c>
      <c r="D17" s="442" t="s">
        <v>829</v>
      </c>
      <c r="E17" s="1308"/>
      <c r="F17" s="1309"/>
      <c r="G17" s="1309"/>
      <c r="H17" s="1309"/>
      <c r="I17" s="1309"/>
      <c r="J17" s="1309"/>
      <c r="K17" s="1309"/>
      <c r="L17" s="1310"/>
      <c r="M17" s="443"/>
      <c r="N17" s="446" t="str">
        <f t="shared" si="0"/>
        <v>○</v>
      </c>
      <c r="O17" s="446" t="str">
        <f t="shared" si="1"/>
        <v>○</v>
      </c>
      <c r="P17" s="51"/>
      <c r="Q17" s="72"/>
    </row>
    <row r="18" spans="1:17" s="8" customFormat="1" ht="42" customHeight="1" thickTop="1" thickBot="1">
      <c r="A18" s="449" t="s">
        <v>830</v>
      </c>
      <c r="B18" s="442" t="s">
        <v>829</v>
      </c>
      <c r="C18" s="442" t="s">
        <v>829</v>
      </c>
      <c r="D18" s="442" t="s">
        <v>829</v>
      </c>
      <c r="E18" s="1308"/>
      <c r="F18" s="1309"/>
      <c r="G18" s="1309"/>
      <c r="H18" s="1309"/>
      <c r="I18" s="1309"/>
      <c r="J18" s="1309"/>
      <c r="K18" s="1309"/>
      <c r="L18" s="1310"/>
      <c r="M18" s="443"/>
      <c r="N18" s="446" t="str">
        <f t="shared" si="0"/>
        <v>○</v>
      </c>
      <c r="O18" s="446" t="str">
        <f t="shared" si="1"/>
        <v>○</v>
      </c>
      <c r="P18" s="51"/>
      <c r="Q18" s="72"/>
    </row>
    <row r="19" spans="1:17" s="8" customFormat="1" ht="42" customHeight="1" thickTop="1" thickBot="1">
      <c r="A19" s="449" t="s">
        <v>49</v>
      </c>
      <c r="B19" s="442" t="s">
        <v>829</v>
      </c>
      <c r="C19" s="442" t="s">
        <v>829</v>
      </c>
      <c r="D19" s="442" t="s">
        <v>829</v>
      </c>
      <c r="E19" s="1308"/>
      <c r="F19" s="1309"/>
      <c r="G19" s="1309"/>
      <c r="H19" s="1309"/>
      <c r="I19" s="1309"/>
      <c r="J19" s="1309"/>
      <c r="K19" s="1309"/>
      <c r="L19" s="1310"/>
      <c r="M19" s="443"/>
      <c r="N19" s="446" t="str">
        <f>IF(COUNTBLANK(B19:D19)=0,"○","×")</f>
        <v>○</v>
      </c>
      <c r="O19" s="446" t="str">
        <f t="shared" si="1"/>
        <v>○</v>
      </c>
      <c r="P19" s="51"/>
      <c r="Q19" s="111"/>
    </row>
    <row r="20" spans="1:17" ht="14.25" thickTop="1">
      <c r="F20" s="8"/>
      <c r="G20" s="109"/>
      <c r="H20" s="8"/>
      <c r="I20" s="109"/>
      <c r="J20" s="8"/>
      <c r="K20" s="109"/>
    </row>
    <row r="21" spans="1:17">
      <c r="F21" s="8"/>
      <c r="G21" s="109"/>
      <c r="H21" s="8"/>
      <c r="I21" s="109"/>
      <c r="J21" s="8"/>
      <c r="K21" s="109"/>
    </row>
  </sheetData>
  <sheetProtection selectLockedCells="1"/>
  <dataConsolidate/>
  <mergeCells count="16">
    <mergeCell ref="E12:L12"/>
    <mergeCell ref="B9:D9"/>
    <mergeCell ref="E9:L10"/>
    <mergeCell ref="E13:L13"/>
    <mergeCell ref="E14:L14"/>
    <mergeCell ref="E11:L11"/>
    <mergeCell ref="E15:L15"/>
    <mergeCell ref="E18:L18"/>
    <mergeCell ref="E19:L19"/>
    <mergeCell ref="E16:L16"/>
    <mergeCell ref="E17:L17"/>
    <mergeCell ref="A1:K1"/>
    <mergeCell ref="B2:J2"/>
    <mergeCell ref="L2:L6"/>
    <mergeCell ref="G4:K4"/>
    <mergeCell ref="A9:A10"/>
  </mergeCells>
  <phoneticPr fontId="11"/>
  <dataValidations count="2">
    <dataValidation allowBlank="1" showInputMessage="1" showErrorMessage="1" prompt="表紙シートの病院名を反映" sqref="G4" xr:uid="{00000000-0002-0000-0900-000000000000}"/>
    <dataValidation type="list" allowBlank="1" showInputMessage="1" showErrorMessage="1" sqref="B11:D19" xr:uid="{00000000-0002-0000-0900-000001000000}">
      <formula1>"○,×"</formula1>
    </dataValidation>
  </dataValidations>
  <printOptions horizontalCentered="1"/>
  <pageMargins left="0.39370078740157483" right="0.39370078740157483" top="0.59055118110236227" bottom="0.59055118110236227" header="0.35433070866141736" footer="0.27559055118110237"/>
  <pageSetup paperSize="9" scale="54" fitToHeight="0" orientation="portrait" cellComments="asDisplayed" r:id="rId1"/>
  <headerFooter>
    <oddFooter>&amp;C&amp;P/&amp;N&amp;R&amp;A</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Sheet25">
    <tabColor theme="0"/>
    <pageSetUpPr fitToPage="1"/>
  </sheetPr>
  <dimension ref="A1:K17"/>
  <sheetViews>
    <sheetView view="pageBreakPreview" zoomScaleNormal="100" zoomScaleSheetLayoutView="100" workbookViewId="0">
      <selection activeCell="K23" sqref="K23"/>
    </sheetView>
  </sheetViews>
  <sheetFormatPr defaultColWidth="9" defaultRowHeight="13.5"/>
  <cols>
    <col min="1" max="6" width="17.125" style="385" customWidth="1"/>
    <col min="7" max="7" width="11.375" style="385" customWidth="1"/>
    <col min="8" max="8" width="2.5" style="385" customWidth="1"/>
    <col min="9" max="9" width="2.25" style="385" hidden="1" customWidth="1"/>
    <col min="10" max="10" width="2.25" style="385" customWidth="1"/>
    <col min="11" max="11" width="80.625" style="460" customWidth="1"/>
    <col min="12" max="16384" width="9" style="385"/>
  </cols>
  <sheetData>
    <row r="1" spans="1:11" ht="20.25" customHeight="1" thickBot="1">
      <c r="A1" s="1273" t="s">
        <v>831</v>
      </c>
      <c r="B1" s="1274"/>
      <c r="C1" s="1274"/>
      <c r="D1" s="1274"/>
      <c r="E1" s="1274"/>
      <c r="F1" s="1274"/>
      <c r="G1" s="1274"/>
      <c r="I1" s="53"/>
      <c r="J1" s="53"/>
      <c r="K1" s="120"/>
    </row>
    <row r="2" spans="1:11" ht="24.95" customHeight="1" thickTop="1" thickBot="1">
      <c r="A2" s="1276" t="s">
        <v>832</v>
      </c>
      <c r="B2" s="1276"/>
      <c r="C2" s="1276"/>
      <c r="D2" s="1276"/>
      <c r="E2" s="1276"/>
      <c r="F2" s="1276"/>
      <c r="G2" s="386" t="str">
        <f>IF(COUNTIF(I9,"×")=0,"入力済","未入力あり")</f>
        <v>入力済</v>
      </c>
      <c r="H2" s="1269"/>
      <c r="I2" s="53"/>
      <c r="J2" s="53"/>
      <c r="K2" s="291"/>
    </row>
    <row r="3" spans="1:11" ht="5.0999999999999996" customHeight="1" thickTop="1">
      <c r="H3" s="1269"/>
      <c r="I3" s="450"/>
      <c r="J3" s="450"/>
      <c r="K3" s="451"/>
    </row>
    <row r="4" spans="1:11" ht="20.100000000000001" customHeight="1">
      <c r="E4" s="452" t="s">
        <v>725</v>
      </c>
      <c r="F4" s="1277" t="str">
        <f>表紙!E2</f>
        <v>医療法人徳洲会　岸和田徳洲会病院</v>
      </c>
      <c r="G4" s="1278"/>
      <c r="H4" s="1269"/>
      <c r="I4" s="450"/>
      <c r="J4" s="450"/>
      <c r="K4" s="453" t="s">
        <v>204</v>
      </c>
    </row>
    <row r="5" spans="1:11" ht="20.100000000000001" customHeight="1">
      <c r="E5" s="1094" t="s">
        <v>878</v>
      </c>
      <c r="F5" s="412" t="str">
        <f>別紙1未充足要件!E5</f>
        <v>令和７年９月１日時点</v>
      </c>
      <c r="G5"/>
      <c r="K5" s="121"/>
    </row>
    <row r="6" spans="1:11" ht="38.25" customHeight="1">
      <c r="A6" s="1332" t="s">
        <v>1599</v>
      </c>
      <c r="B6" s="1332"/>
      <c r="C6" s="1332"/>
      <c r="D6" s="1332"/>
      <c r="E6" s="1332"/>
      <c r="F6" s="1332"/>
      <c r="G6" s="1332"/>
      <c r="K6" s="121"/>
    </row>
    <row r="7" spans="1:11">
      <c r="A7" s="454" t="s">
        <v>833</v>
      </c>
      <c r="B7" s="455"/>
      <c r="C7" s="455"/>
      <c r="D7" s="455"/>
      <c r="E7" s="455"/>
      <c r="F7" s="455"/>
      <c r="G7" s="456"/>
      <c r="K7" s="121"/>
    </row>
    <row r="8" spans="1:11" ht="14.25" thickBot="1">
      <c r="A8" s="457" t="s">
        <v>834</v>
      </c>
      <c r="B8" s="458"/>
      <c r="C8" s="458"/>
      <c r="D8" s="458"/>
      <c r="E8" s="458"/>
      <c r="F8" s="458"/>
      <c r="G8" s="459"/>
      <c r="K8" s="121"/>
    </row>
    <row r="9" spans="1:11">
      <c r="A9" s="1323" t="s">
        <v>1883</v>
      </c>
      <c r="B9" s="1324"/>
      <c r="C9" s="1324"/>
      <c r="D9" s="1324"/>
      <c r="E9" s="1324"/>
      <c r="F9" s="1324"/>
      <c r="G9" s="1325"/>
      <c r="I9" s="8" t="str">
        <f>IF(A9&lt;&gt;"","○","×")</f>
        <v>○</v>
      </c>
      <c r="J9" s="8"/>
      <c r="K9" s="121"/>
    </row>
    <row r="10" spans="1:11">
      <c r="A10" s="1326"/>
      <c r="B10" s="1327"/>
      <c r="C10" s="1327"/>
      <c r="D10" s="1327"/>
      <c r="E10" s="1327"/>
      <c r="F10" s="1327"/>
      <c r="G10" s="1328"/>
      <c r="K10" s="121"/>
    </row>
    <row r="11" spans="1:11">
      <c r="A11" s="1326"/>
      <c r="B11" s="1327"/>
      <c r="C11" s="1327"/>
      <c r="D11" s="1327"/>
      <c r="E11" s="1327"/>
      <c r="F11" s="1327"/>
      <c r="G11" s="1328"/>
      <c r="K11" s="121"/>
    </row>
    <row r="12" spans="1:11">
      <c r="A12" s="1326"/>
      <c r="B12" s="1327"/>
      <c r="C12" s="1327"/>
      <c r="D12" s="1327"/>
      <c r="E12" s="1327"/>
      <c r="F12" s="1327"/>
      <c r="G12" s="1328"/>
      <c r="K12" s="121"/>
    </row>
    <row r="13" spans="1:11">
      <c r="A13" s="1326"/>
      <c r="B13" s="1327"/>
      <c r="C13" s="1327"/>
      <c r="D13" s="1327"/>
      <c r="E13" s="1327"/>
      <c r="F13" s="1327"/>
      <c r="G13" s="1328"/>
      <c r="K13" s="121"/>
    </row>
    <row r="14" spans="1:11">
      <c r="A14" s="1326"/>
      <c r="B14" s="1327"/>
      <c r="C14" s="1327"/>
      <c r="D14" s="1327"/>
      <c r="E14" s="1327"/>
      <c r="F14" s="1327"/>
      <c r="G14" s="1328"/>
      <c r="K14" s="121"/>
    </row>
    <row r="15" spans="1:11">
      <c r="A15" s="1326"/>
      <c r="B15" s="1327"/>
      <c r="C15" s="1327"/>
      <c r="D15" s="1327"/>
      <c r="E15" s="1327"/>
      <c r="F15" s="1327"/>
      <c r="G15" s="1328"/>
      <c r="K15" s="121"/>
    </row>
    <row r="16" spans="1:11">
      <c r="A16" s="1326"/>
      <c r="B16" s="1327"/>
      <c r="C16" s="1327"/>
      <c r="D16" s="1327"/>
      <c r="E16" s="1327"/>
      <c r="F16" s="1327"/>
      <c r="G16" s="1328"/>
      <c r="K16" s="121"/>
    </row>
    <row r="17" spans="1:11" ht="14.25" thickBot="1">
      <c r="A17" s="1329"/>
      <c r="B17" s="1330"/>
      <c r="C17" s="1330"/>
      <c r="D17" s="1330"/>
      <c r="E17" s="1330"/>
      <c r="F17" s="1330"/>
      <c r="G17" s="1331"/>
      <c r="K17" s="122"/>
    </row>
  </sheetData>
  <sheetProtection selectLockedCells="1"/>
  <mergeCells count="6">
    <mergeCell ref="A9:G17"/>
    <mergeCell ref="A1:G1"/>
    <mergeCell ref="A2:F2"/>
    <mergeCell ref="H2:H4"/>
    <mergeCell ref="F4:G4"/>
    <mergeCell ref="A6:G6"/>
  </mergeCells>
  <phoneticPr fontId="11"/>
  <dataValidations count="1">
    <dataValidation allowBlank="1" showInputMessage="1" showErrorMessage="1" prompt="表紙シートの病院名を反映" sqref="F4:G4" xr:uid="{00000000-0002-0000-0A00-000000000000}"/>
  </dataValidations>
  <printOptions horizontalCentered="1"/>
  <pageMargins left="0.39370078740157483" right="0.39370078740157483" top="0.59055118110236227" bottom="0.59055118110236227" header="0.35433070866141736" footer="0.27559055118110237"/>
  <pageSetup paperSize="9" scale="83" fitToHeight="0" orientation="portrait" cellComments="asDisplayed" r:id="rId1"/>
  <headerFooter>
    <oddFooter>&amp;C&amp;P/&amp;N&amp;R&amp;A</oddFooter>
  </headerFooter>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p:properties>
</file>

<file path=customXml/item2.xml><?xml version="1.0" encoding="utf-8"?>
<ct:contentTypeSchema xmlns:ct="http://schemas.microsoft.com/office/2006/metadata/contentType" xmlns:ma="http://schemas.microsoft.com/office/2006/metadata/properties/metaAttributes" ct:_="" ma:_="" ma:contentTypeName="ドキュメント" ma:contentTypeID="0x0101000BD993AD4F1B6143BCE2A5914D6F382B" ma:contentTypeVersion="3" ma:contentTypeDescription="新しいドキュメントを作成します。" ma:contentTypeScope="" ma:versionID="7b8d0b0be18179c924f96a06fec03d06">
  <xsd:schema xmlns:xsd="http://www.w3.org/2001/XMLSchema" xmlns:xs="http://www.w3.org/2001/XMLSchema" xmlns:p="http://schemas.microsoft.com/office/2006/metadata/properties" xmlns:ns2="da403b65-2863-4fac-9bf3-1b8b0c5a37f2" targetNamespace="http://schemas.microsoft.com/office/2006/metadata/properties" ma:root="true" ma:fieldsID="cb3afc9df48946ddd0618ceddad2c31e" ns2:_="">
    <xsd:import namespace="da403b65-2863-4fac-9bf3-1b8b0c5a37f2"/>
    <xsd:element name="properties">
      <xsd:complexType>
        <xsd:sequence>
          <xsd:element name="documentManagement">
            <xsd:complexType>
              <xsd:all>
                <xsd:element ref="ns2:MediaServiceMetadata" minOccurs="0"/>
                <xsd:element ref="ns2:MediaServiceFastMetadata" minOccurs="0"/>
                <xsd:element ref="ns2:MediaServiceObjectDetectorVersion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da403b65-2863-4fac-9bf3-1b8b0c5a37f2"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ObjectDetectorVersions" ma:index="10" nillable="true" ma:displayName="MediaServiceObjectDetectorVersions" ma:hidden="true" ma:indexed="true" ma:internalName="MediaServiceObjectDetectorVersions" ma:readOnly="true">
      <xsd:simpleType>
        <xsd:restriction base="dms:Text"/>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6B43895A-19CB-4936-8A8D-B65E1659D006}">
  <ds:schemaRefs>
    <ds:schemaRef ds:uri="http://schemas.microsoft.com/office/infopath/2007/PartnerControls"/>
    <ds:schemaRef ds:uri="http://purl.org/dc/elements/1.1/"/>
    <ds:schemaRef ds:uri="http://schemas.microsoft.com/office/2006/documentManagement/types"/>
    <ds:schemaRef ds:uri="http://schemas.microsoft.com/office/2006/metadata/properties"/>
    <ds:schemaRef ds:uri="http://schemas.openxmlformats.org/package/2006/metadata/core-properties"/>
    <ds:schemaRef ds:uri="http://www.w3.org/XML/1998/namespace"/>
    <ds:schemaRef ds:uri="da403b65-2863-4fac-9bf3-1b8b0c5a37f2"/>
    <ds:schemaRef ds:uri="http://purl.org/dc/dcmitype/"/>
    <ds:schemaRef ds:uri="http://purl.org/dc/terms/"/>
  </ds:schemaRefs>
</ds:datastoreItem>
</file>

<file path=customXml/itemProps2.xml><?xml version="1.0" encoding="utf-8"?>
<ds:datastoreItem xmlns:ds="http://schemas.openxmlformats.org/officeDocument/2006/customXml" ds:itemID="{9154E21D-D598-4C37-B464-7FAD7D0EEC1D}">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da403b65-2863-4fac-9bf3-1b8b0c5a37f2"/>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C9D6F689-0B5C-40B2-9749-87F71A19A66B}">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28</vt:i4>
      </vt:variant>
      <vt:variant>
        <vt:lpstr>名前付き一覧</vt:lpstr>
      </vt:variant>
      <vt:variant>
        <vt:i4>31</vt:i4>
      </vt:variant>
    </vt:vector>
  </HeadingPairs>
  <TitlesOfParts>
    <vt:vector size="59" baseType="lpstr">
      <vt:lpstr>事務局使用（発出時は非表示にすること）</vt:lpstr>
      <vt:lpstr>表紙</vt:lpstr>
      <vt:lpstr>様式4（全般事項）</vt:lpstr>
      <vt:lpstr>様式４(機能別)</vt:lpstr>
      <vt:lpstr>(参考)診療割合算出表 </vt:lpstr>
      <vt:lpstr>別紙1未充足要件</vt:lpstr>
      <vt:lpstr>別紙2専門とするがんの診療状況</vt:lpstr>
      <vt:lpstr>別紙3自施設で対応しないもの</vt:lpstr>
      <vt:lpstr>別紙4カンファレンス</vt:lpstr>
      <vt:lpstr>別紙5緩和外来</vt:lpstr>
      <vt:lpstr>別紙6緩和病棟</vt:lpstr>
      <vt:lpstr>別紙7地域緩和ケア連携体制</vt:lpstr>
      <vt:lpstr>別紙8緩和メンバーと活動</vt:lpstr>
      <vt:lpstr>別紙9インターネット環境</vt:lpstr>
      <vt:lpstr>別紙10患者の特性に応じた支援</vt:lpstr>
      <vt:lpstr>別紙11相談内容</vt:lpstr>
      <vt:lpstr>別紙12相談支援センター窓口等</vt:lpstr>
      <vt:lpstr>別紙13相談支援センター体制</vt:lpstr>
      <vt:lpstr>別紙14連携協力体制</vt:lpstr>
      <vt:lpstr>別紙15専門外来</vt:lpstr>
      <vt:lpstr>別紙16院内がん登録</vt:lpstr>
      <vt:lpstr>別紙17臨床試験・治験</vt:lpstr>
      <vt:lpstr>別紙18チーム医療の提供体制</vt:lpstr>
      <vt:lpstr>別紙19医療安全・第三者評価</vt:lpstr>
      <vt:lpstr>別紙20歯科との連携</vt:lpstr>
      <vt:lpstr>別紙21地域連携カンファ開催状況</vt:lpstr>
      <vt:lpstr>別紙22診療実績とりまとめ</vt:lpstr>
      <vt:lpstr>前年度診療実績</vt:lpstr>
      <vt:lpstr>'(参考)診療割合算出表 '!Print_Area</vt:lpstr>
      <vt:lpstr>'事務局使用（発出時は非表示にすること）'!Print_Area</vt:lpstr>
      <vt:lpstr>前年度診療実績!Print_Area</vt:lpstr>
      <vt:lpstr>表紙!Print_Area</vt:lpstr>
      <vt:lpstr>別紙10患者の特性に応じた支援!Print_Area</vt:lpstr>
      <vt:lpstr>別紙11相談内容!Print_Area</vt:lpstr>
      <vt:lpstr>別紙12相談支援センター窓口等!Print_Area</vt:lpstr>
      <vt:lpstr>別紙13相談支援センター体制!Print_Area</vt:lpstr>
      <vt:lpstr>別紙14連携協力体制!Print_Area</vt:lpstr>
      <vt:lpstr>別紙15専門外来!Print_Area</vt:lpstr>
      <vt:lpstr>別紙16院内がん登録!Print_Area</vt:lpstr>
      <vt:lpstr>別紙17臨床試験・治験!Print_Area</vt:lpstr>
      <vt:lpstr>別紙18チーム医療の提供体制!Print_Area</vt:lpstr>
      <vt:lpstr>別紙19医療安全・第三者評価!Print_Area</vt:lpstr>
      <vt:lpstr>別紙1未充足要件!Print_Area</vt:lpstr>
      <vt:lpstr>別紙20歯科との連携!Print_Area</vt:lpstr>
      <vt:lpstr>別紙21地域連携カンファ開催状況!Print_Area</vt:lpstr>
      <vt:lpstr>別紙22診療実績とりまとめ!Print_Area</vt:lpstr>
      <vt:lpstr>別紙2専門とするがんの診療状況!Print_Area</vt:lpstr>
      <vt:lpstr>別紙3自施設で対応しないもの!Print_Area</vt:lpstr>
      <vt:lpstr>別紙4カンファレンス!Print_Area</vt:lpstr>
      <vt:lpstr>別紙5緩和外来!Print_Area</vt:lpstr>
      <vt:lpstr>別紙6緩和病棟!Print_Area</vt:lpstr>
      <vt:lpstr>別紙7地域緩和ケア連携体制!Print_Area</vt:lpstr>
      <vt:lpstr>別紙8緩和メンバーと活動!Print_Area</vt:lpstr>
      <vt:lpstr>別紙9インターネット環境!Print_Area</vt:lpstr>
      <vt:lpstr>'様式４(機能別)'!Print_Area</vt:lpstr>
      <vt:lpstr>'様式4（全般事項）'!Print_Area</vt:lpstr>
      <vt:lpstr>前年度診療実績!Print_Titles</vt:lpstr>
      <vt:lpstr>別紙22診療実績とりまとめ!Print_Titles</vt:lpstr>
      <vt:lpstr>'様式４(機能別)'!Print_Titles</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藤原　遼祐</dc:creator>
  <cp:keywords/>
  <dc:description/>
  <cp:lastModifiedBy>原田芳洋</cp:lastModifiedBy>
  <cp:revision/>
  <cp:lastPrinted>2026-01-22T06:19:17Z</cp:lastPrinted>
  <dcterms:created xsi:type="dcterms:W3CDTF">2016-08-30T05:01:01Z</dcterms:created>
  <dcterms:modified xsi:type="dcterms:W3CDTF">2026-03-19T05:49:11Z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0x0101000BD993AD4F1B6143BCE2A5914D6F382B</vt:lpwstr>
  </property>
</Properties>
</file>