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3791F34A-D109-4AD6-8B5F-52E50480E52F}" xr6:coauthVersionLast="47" xr6:coauthVersionMax="47" xr10:uidLastSave="{00000000-0000-0000-0000-000000000000}"/>
  <bookViews>
    <workbookView xWindow="-12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 name="Sheet1" sheetId="211" r:id="rId36"/>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0" i="195" l="1"/>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Y38" i="177"/>
  <c r="Y37" i="177"/>
  <c r="Y33" i="177"/>
  <c r="Y32" i="177"/>
  <c r="Y41" i="177"/>
  <c r="Y36" i="177"/>
  <c r="W2" i="177" s="1"/>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H2" i="176" s="1"/>
  <c r="J10"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B20" i="2" s="1"/>
  <c r="G2" i="173"/>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<sst xmlns="http://schemas.openxmlformats.org/spreadsheetml/2006/main" count="4263" uniqueCount="2099">
  <si>
    <t>令和６年度現況報告書</t>
  </si>
  <si>
    <t>時点</t>
    <rPh sb="0" eb="2">
      <t>ジテン</t>
    </rPh>
    <phoneticPr fontId="10"/>
  </si>
  <si>
    <t>令和６年９月１日時点</t>
  </si>
  <si>
    <t>期間</t>
    <rPh sb="0" eb="2">
      <t>キカン</t>
    </rPh>
    <phoneticPr fontId="10"/>
  </si>
  <si>
    <t>令和５年１月１日～12月31日</t>
  </si>
  <si>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</si>
  <si>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</si>
  <si>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</si>
  <si>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</si>
  <si>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</si>
  <si>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</si>
  <si>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</si>
  <si>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</si>
  <si>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</si>
  <si>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</si>
  <si>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</si>
  <si>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</si>
  <si>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</si>
  <si>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</si>
  <si>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</si>
  <si>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</si>
  <si>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</si>
  <si>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</si>
  <si>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</si>
  <si>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</si>
  <si>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</si>
  <si>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</si>
  <si>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</si>
  <si>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</si>
  <si>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</si>
  <si>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</si>
  <si>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</si>
  <si>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</si>
  <si>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</si>
  <si>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</si>
  <si>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</si>
  <si>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</si>
  <si>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</si>
  <si>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</si>
  <si>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</si>
  <si>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</si>
  <si>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</si>
  <si>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</si>
  <si>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</si>
  <si>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</si>
  <si>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</si>
  <si>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</si>
  <si>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</si>
  <si>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</si>
  <si>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</si>
  <si>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</si>
  <si>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</si>
  <si>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</si>
  <si>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</si>
  <si>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</si>
  <si>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</si>
  <si>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</si>
  <si>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</si>
  <si>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</si>
  <si>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</si>
  <si>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</si>
  <si>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</si>
  <si>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</si>
  <si>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</si>
  <si>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</si>
  <si>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</si>
  <si>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</si>
  <si>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</si>
  <si>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</si>
  <si>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</si>
  <si>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</si>
  <si>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</si>
  <si>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</si>
  <si>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</si>
  <si>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</si>
  <si>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</si>
  <si>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</si>
  <si>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</si>
  <si>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</si>
  <si>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</si>
  <si>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</si>
  <si>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</si>
  <si>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</si>
  <si>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</si>
  <si>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</si>
  <si>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</si>
  <si>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</si>
  <si>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</si>
  <si>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</si>
  <si>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</si>
  <si>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</si>
  <si>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</si>
  <si>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</si>
  <si>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</si>
  <si>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</si>
  <si>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</si>
  <si>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</si>
  <si>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</si>
  <si>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</si>
  <si>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</si>
  <si>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</si>
  <si>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</si>
  <si>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</si>
  <si>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</si>
  <si>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</si>
  <si>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</si>
  <si>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</si>
  <si>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</si>
  <si>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</si>
  <si>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</si>
  <si>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</si>
  <si>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</si>
  <si>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</si>
  <si>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</si>
  <si>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</si>
  <si>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</si>
  <si>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</si>
  <si>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</si>
  <si>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</si>
  <si>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</si>
  <si>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</si>
  <si>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</si>
  <si>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</si>
  <si>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</si>
  <si>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</si>
  <si>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</si>
  <si>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</si>
  <si>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</si>
  <si>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</si>
  <si>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</si>
  <si>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</si>
  <si>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</si>
  <si>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</si>
  <si>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</si>
  <si>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</si>
  <si>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</si>
  <si>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</si>
  <si>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</si>
  <si>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</si>
  <si>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</si>
  <si>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</si>
  <si>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</si>
  <si>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</si>
  <si>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</si>
  <si>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</si>
  <si>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</si>
  <si>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</si>
  <si>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</si>
  <si>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</si>
  <si>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</si>
  <si>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</si>
  <si>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</si>
  <si>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</si>
  <si>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</si>
  <si>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</si>
  <si>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</si>
  <si>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</si>
  <si>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</si>
  <si>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</si>
  <si>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</si>
  <si>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</si>
  <si>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</si>
  <si>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</si>
  <si>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</si>
  <si>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</si>
  <si>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</si>
  <si>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</si>
  <si>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</si>
  <si>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表紙</t>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</si>
  <si>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</si>
  <si>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</si>
  <si>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</si>
  <si>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</si>
  <si>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</si>
  <si>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</si>
  <si>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</si>
  <si>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</si>
  <si>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</si>
  <si>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</si>
  <si>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</si>
  <si>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</si>
  <si>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</si>
  <si>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</si>
  <si>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</si>
  <si>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</si>
  <si>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＜推薦書：提出資料一覧＞</t>
    <rPh sb="1" eb="4">
      <t>スイセンショ</t>
    </rPh>
    <rPh sb="5" eb="7">
      <t>テイシュツ</t>
    </rPh>
    <rPh sb="7" eb="9">
      <t>シリョウ</t>
    </rPh>
    <rPh sb="9" eb="11">
      <t>イチラン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</si>
  <si>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</si>
  <si>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</si>
  <si>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</si>
  <si>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</si>
  <si>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</si>
  <si>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</si>
  <si>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</si>
  <si>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</si>
  <si>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</si>
  <si>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</si>
  <si>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</si>
  <si>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</si>
  <si>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</si>
  <si>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</si>
  <si>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</si>
  <si>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</si>
  <si>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</si>
  <si>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</si>
  <si>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</si>
  <si>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</si>
  <si>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</si>
  <si>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</si>
  <si>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</si>
  <si>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</si>
  <si>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</si>
  <si>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</si>
  <si>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</si>
  <si>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</si>
  <si>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</si>
  <si>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</si>
  <si>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</si>
  <si>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</si>
  <si>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</si>
  <si>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</si>
  <si>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</si>
  <si>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</si>
  <si>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</si>
  <si>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</si>
  <si>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</si>
  <si>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</si>
  <si>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</si>
  <si>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</si>
  <si>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</si>
  <si>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</si>
  <si>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</si>
  <si>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</si>
  <si>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</si>
  <si>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</si>
  <si>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</si>
  <si>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</si>
  <si>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</si>
  <si>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</si>
  <si>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</si>
  <si>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</si>
  <si>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</si>
  <si>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</si>
  <si>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</si>
  <si>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</si>
  <si>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</si>
  <si>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</si>
  <si>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</si>
  <si>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</si>
  <si>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</si>
  <si>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</si>
  <si>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</si>
  <si>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</si>
  <si>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</si>
  <si>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</si>
  <si>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</si>
  <si>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</si>
  <si>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</si>
  <si>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</si>
  <si>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</si>
  <si>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</si>
  <si>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</si>
  <si>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</si>
  <si>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</si>
  <si>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</si>
  <si>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</si>
  <si>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</si>
  <si>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</si>
  <si>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</si>
  <si>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</si>
  <si>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</si>
  <si>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</si>
  <si>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</si>
  <si>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</si>
  <si>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</si>
  <si>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</si>
  <si>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</si>
  <si>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</si>
  <si>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</si>
  <si>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</si>
  <si>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</si>
  <si>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</si>
  <si>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</si>
  <si>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</si>
  <si>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</si>
  <si>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</si>
  <si>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</si>
  <si>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</si>
  <si>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</si>
  <si>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</si>
  <si>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</si>
  <si>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</si>
  <si>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</si>
  <si>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</si>
  <si>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</si>
  <si>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</si>
  <si>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</si>
  <si>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</si>
  <si>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</si>
  <si>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</si>
  <si>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</si>
  <si>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</si>
  <si>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</si>
  <si>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</si>
  <si>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</si>
  <si>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</si>
  <si>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</si>
  <si>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</si>
  <si>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</si>
  <si>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</si>
  <si>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</si>
  <si>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</si>
  <si>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</si>
  <si>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</si>
  <si>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</si>
  <si>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</si>
  <si>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</si>
  <si>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</si>
  <si>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</si>
  <si>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</si>
  <si>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</si>
  <si>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</si>
  <si>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</si>
  <si>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</si>
  <si>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</si>
  <si>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</si>
  <si>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</si>
  <si>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</si>
  <si>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</si>
  <si>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</si>
  <si>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</si>
  <si>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</si>
  <si>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</si>
  <si>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</si>
  <si>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</si>
  <si>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</si>
  <si>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</si>
  <si>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</si>
  <si>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</si>
  <si>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</si>
  <si>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</si>
  <si>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</si>
  <si>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</si>
  <si>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</si>
  <si>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</si>
  <si>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</si>
  <si>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</si>
  <si>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</si>
  <si>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</si>
  <si>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</si>
  <si>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</si>
  <si>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</si>
  <si>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</si>
  <si>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</si>
  <si>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</si>
  <si>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</si>
  <si>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</si>
  <si>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</si>
  <si>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</si>
  <si>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</si>
  <si>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</si>
  <si>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</si>
  <si>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</si>
  <si>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</si>
  <si>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</si>
  <si>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</si>
  <si>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</si>
  <si>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</si>
  <si>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</si>
  <si>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</si>
  <si>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</si>
  <si>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</si>
  <si>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</si>
  <si>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</si>
  <si>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</si>
  <si>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</si>
  <si>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</si>
  <si>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</si>
  <si>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</si>
  <si>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</si>
  <si>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</si>
  <si>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</si>
  <si>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</si>
  <si>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</si>
  <si>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</si>
  <si>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</si>
  <si>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</si>
  <si>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</si>
  <si>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</si>
  <si>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</si>
  <si>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</si>
  <si>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</si>
  <si>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</si>
  <si>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</si>
  <si>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</si>
  <si>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</si>
  <si>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</si>
  <si>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</si>
  <si>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</si>
  <si>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</si>
  <si>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</si>
  <si>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</si>
  <si>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</si>
  <si>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</si>
  <si>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</si>
  <si>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</si>
  <si>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</si>
  <si>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</si>
  <si>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</si>
  <si>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</si>
  <si>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</si>
  <si>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</si>
  <si>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</si>
  <si>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</si>
  <si>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</si>
  <si>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</si>
  <si>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</si>
  <si>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</si>
  <si>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</si>
  <si>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</si>
  <si>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</si>
  <si>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</si>
  <si>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</si>
  <si>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</si>
  <si>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</si>
  <si>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</si>
  <si>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</si>
  <si>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</si>
  <si>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</si>
  <si>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</si>
  <si>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</si>
  <si>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</si>
  <si>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</si>
  <si>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</si>
  <si>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</si>
  <si>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</si>
  <si>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</si>
  <si>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</si>
  <si>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</si>
  <si>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</si>
  <si>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</si>
  <si>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</si>
  <si>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</si>
  <si>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</si>
  <si>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</si>
  <si>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</si>
  <si>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</si>
  <si>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</si>
  <si>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</si>
  <si>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</si>
  <si>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</si>
  <si>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</si>
  <si>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</si>
  <si>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</si>
  <si>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</si>
  <si>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</si>
  <si>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</si>
  <si>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</si>
  <si>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</si>
  <si>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</si>
  <si>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</si>
  <si>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</si>
  <si>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</si>
  <si>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</si>
  <si>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</si>
  <si>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</si>
  <si>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</si>
  <si>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</si>
  <si>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</si>
  <si>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</si>
  <si>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</si>
  <si>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</si>
  <si>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</si>
  <si>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</si>
  <si>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</si>
  <si>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</si>
  <si>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</si>
  <si>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</si>
  <si>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</si>
  <si>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</si>
  <si>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</si>
  <si>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</si>
  <si>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</si>
  <si>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</si>
  <si>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</si>
  <si>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</si>
  <si>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</si>
  <si>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</si>
  <si>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</si>
  <si>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</si>
  <si>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</si>
  <si>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</si>
  <si>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</si>
  <si>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</si>
  <si>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</si>
  <si>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</si>
  <si>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</si>
  <si>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</si>
  <si>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</si>
  <si>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</si>
  <si>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</si>
  <si>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</si>
  <si>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</si>
  <si>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</si>
  <si>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</si>
  <si>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</si>
  <si>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</si>
  <si>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</si>
  <si>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</si>
  <si>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</si>
  <si>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</si>
  <si>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</si>
  <si>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</si>
  <si>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</si>
  <si>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</si>
  <si>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</si>
  <si>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</si>
  <si>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</si>
  <si>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</si>
  <si>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</si>
  <si>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</si>
  <si>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</si>
  <si>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</si>
  <si>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</si>
  <si>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</si>
  <si>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</si>
  <si>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</si>
  <si>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</si>
  <si>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</si>
  <si>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</si>
  <si>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</si>
  <si>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</si>
  <si>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</si>
  <si>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</si>
  <si>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</si>
  <si>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</si>
  <si>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</si>
  <si>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</si>
  <si>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</si>
  <si>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</si>
  <si>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</si>
  <si>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</si>
  <si>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</si>
  <si>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</si>
  <si>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</si>
  <si>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</si>
  <si>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</si>
  <si>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</si>
  <si>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</si>
  <si>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</si>
  <si>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</si>
  <si>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</si>
  <si>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</si>
  <si>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</si>
  <si>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</si>
  <si>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</si>
  <si>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</si>
  <si>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（令和５年１月１日～12月31日の間に放射線治療を開始した患者数）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</si>
  <si>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</si>
  <si>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</si>
  <si>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</si>
  <si>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</si>
  <si>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</si>
  <si>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</si>
  <si>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</si>
  <si>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</si>
  <si>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</si>
  <si>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自施設で実施したがんの治療に際する妊孕性温存治療の状況（令和５年１月１日～12月31日）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</si>
  <si>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</si>
  <si>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</si>
  <si>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</si>
  <si>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</si>
  <si>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</si>
  <si>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</si>
  <si>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</si>
  <si>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</si>
  <si>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</si>
  <si>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</si>
  <si>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</si>
  <si>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</si>
  <si>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</si>
  <si>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</si>
  <si>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</si>
  <si>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</si>
  <si>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</si>
  <si>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</si>
  <si>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</si>
  <si>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</si>
  <si>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</si>
  <si>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</si>
  <si>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</si>
  <si>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</si>
  <si>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</si>
  <si>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令和６年９月時点指定類型</t>
  </si>
  <si>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</si>
  <si>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</si>
  <si>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</si>
  <si>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</si>
  <si>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</si>
  <si>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</si>
  <si>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令和６年９月１日時点の状況</t>
  </si>
  <si>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</si>
  <si>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</si>
  <si>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</si>
  <si>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</si>
  <si>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</si>
  <si>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</si>
  <si>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</si>
  <si>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</si>
  <si>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</si>
  <si>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</si>
  <si>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</si>
  <si>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</si>
  <si>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</si>
  <si>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</si>
  <si>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</si>
  <si>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</si>
  <si>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</si>
  <si>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</si>
  <si>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</si>
  <si>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</si>
  <si>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</si>
  <si>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</si>
  <si>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</si>
  <si>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</si>
  <si>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</si>
  <si>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</si>
  <si>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</si>
  <si>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</si>
  <si>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</si>
  <si>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</si>
  <si>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</si>
  <si>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</si>
  <si>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</si>
  <si>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</si>
  <si>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</si>
  <si>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</si>
  <si>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</si>
  <si>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</si>
  <si>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</si>
  <si>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</si>
  <si>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</si>
  <si>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</si>
  <si>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</si>
  <si>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</si>
  <si>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</si>
  <si>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</si>
  <si>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</si>
  <si>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</si>
  <si>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</si>
  <si>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</si>
  <si>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</si>
  <si>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</si>
  <si>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</si>
  <si>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</si>
  <si>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</si>
  <si>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</si>
  <si>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</si>
  <si>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</si>
  <si>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</si>
  <si>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</si>
  <si>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</si>
  <si>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</si>
  <si>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</si>
  <si>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</si>
  <si>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</si>
  <si>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</si>
  <si>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</si>
  <si>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</si>
  <si>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</si>
  <si>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</si>
  <si>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</si>
  <si>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</si>
  <si>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</si>
  <si>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</si>
  <si>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</si>
  <si>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</si>
  <si>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</si>
  <si>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</si>
  <si>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</si>
  <si>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</si>
  <si>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</si>
  <si>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</si>
  <si>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</si>
  <si>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</si>
  <si>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</si>
  <si>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</si>
  <si>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</si>
  <si>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</si>
  <si>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</si>
  <si>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</si>
  <si>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</si>
  <si>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</si>
  <si>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</si>
  <si>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</si>
  <si>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</si>
  <si>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</si>
  <si>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</si>
  <si>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</si>
  <si>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</si>
  <si>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</si>
  <si>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</si>
  <si>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</si>
  <si>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</si>
  <si>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</si>
  <si>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</si>
  <si>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</si>
  <si>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</si>
  <si>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</si>
  <si>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</si>
  <si>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</si>
  <si>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</si>
  <si>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</si>
  <si>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</si>
  <si>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</si>
  <si>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</si>
  <si>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</si>
  <si>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</si>
  <si>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</si>
  <si>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</si>
  <si>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</si>
  <si>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</si>
  <si>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</si>
  <si>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</si>
  <si>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</si>
  <si>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</si>
  <si>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</si>
  <si>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</si>
  <si>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</si>
  <si>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</si>
  <si>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</si>
  <si>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</si>
  <si>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</si>
  <si>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</si>
  <si>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</si>
  <si>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</si>
  <si>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</si>
  <si>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</si>
  <si>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</si>
  <si>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</si>
  <si>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</si>
  <si>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</si>
  <si>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</si>
  <si>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</si>
  <si>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</si>
  <si>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</si>
  <si>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</si>
  <si>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</si>
  <si>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</si>
  <si>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</si>
  <si>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</si>
  <si>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</si>
  <si>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</si>
  <si>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</si>
  <si>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</si>
  <si>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</si>
  <si>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</si>
  <si>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</si>
  <si>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</si>
  <si>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</si>
  <si>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</si>
  <si>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</si>
  <si>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</si>
  <si>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</si>
  <si>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</si>
  <si>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</si>
  <si>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</si>
  <si>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</si>
  <si>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</si>
  <si>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</si>
  <si>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</si>
  <si>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</si>
  <si>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</si>
  <si>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</si>
  <si>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</si>
  <si>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</si>
  <si>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</si>
  <si>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</si>
  <si>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</si>
  <si>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</si>
  <si>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</si>
  <si>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</si>
  <si>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</si>
  <si>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</si>
  <si>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</si>
  <si>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</si>
  <si>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</si>
  <si>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</si>
  <si>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</si>
  <si>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</si>
  <si>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</si>
  <si>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</si>
  <si>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</si>
  <si>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</si>
  <si>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</si>
  <si>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</si>
  <si>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</si>
  <si>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</si>
  <si>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</si>
  <si>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</si>
  <si>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</si>
  <si>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</si>
  <si>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</si>
  <si>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</si>
  <si>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</si>
  <si>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</si>
  <si>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</si>
  <si>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</si>
  <si>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</si>
  <si>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</si>
  <si>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</si>
  <si>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</si>
  <si>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</si>
  <si>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</si>
  <si>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</si>
  <si>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</si>
  <si>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</si>
  <si>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</si>
  <si>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</si>
  <si>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</si>
  <si>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</si>
  <si>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</si>
  <si>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</si>
  <si>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</si>
  <si>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</si>
  <si>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</si>
  <si>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0"/>
  </si>
  <si>
    <t>院内がん登録数
（基準：年間500件以上、期間：令和５年１月１日～12月31日）</t>
    <rPh sb="9" eb="11">
      <t>キジュン</t>
    </rPh>
    <phoneticPr fontId="10"/>
  </si>
  <si>
    <t>計上方法：入院、外来は問わない自施設初回治療分。症例区分20および30の数をいう。</t>
    <phoneticPr fontId="10"/>
  </si>
  <si>
    <t>悪性腫瘍の手術件数
（基準：年間400件以上、期間：令和５年１月１日～12月31日）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</si>
  <si>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</si>
  <si>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（基準：年間1,000人以上、期間：令和５年１月１日～12月31日）</t>
    <rPh sb="16" eb="18">
      <t>キジュン</t>
    </rPh>
    <phoneticPr fontId="10"/>
  </si>
  <si>
    <t>計上方法：経口、静注または皮下注射による全身投与を対象とする。ただし内分泌療法単独の場合は含めない。なお、患者数については1レジメンあたりを1人として計上する。</t>
    <phoneticPr fontId="10"/>
  </si>
  <si>
    <t>うち、外来化学療法のべ患者数
（期間：令和５年１月１日～12月31日）</t>
    <rPh sb="3" eb="5">
      <t>ガイライ</t>
    </rPh>
    <rPh sb="5" eb="7">
      <t>カガク</t>
    </rPh>
    <rPh sb="7" eb="9">
      <t>リョウホウ</t>
    </rPh>
    <rPh sb="11" eb="14">
      <t>カンジャスウ</t>
    </rPh>
    <phoneticPr fontId="10"/>
  </si>
  <si>
    <t>放射線治療のべ患者数
（基準：年間200人以上、期間：令和５年１月１日～12月31日）</t>
    <rPh sb="12" eb="14">
      <t>キジュン</t>
    </rPh>
    <phoneticPr fontId="10"/>
  </si>
  <si>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0"/>
  </si>
  <si>
    <t>緩和ケアチームの新規介入患者数　　
（基準：年間50人以上、期間：令和５年１月１日～12月31日）</t>
    <rPh sb="19" eb="21">
      <t>キジュン</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</si>
  <si>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</si>
  <si>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</si>
  <si>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</si>
  <si>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</si>
  <si>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</si>
  <si>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</si>
  <si>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</si>
  <si>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</si>
  <si>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</si>
  <si>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</si>
  <si>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</si>
  <si>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</si>
  <si>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</si>
  <si>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</si>
  <si>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</si>
  <si>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</si>
  <si>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</si>
  <si>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</si>
  <si>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</si>
  <si>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</si>
  <si>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</si>
  <si>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</si>
  <si>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</si>
  <si>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</si>
  <si>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</si>
  <si>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</si>
  <si>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</si>
  <si>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</si>
  <si>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</si>
  <si>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</si>
  <si>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</si>
  <si>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</si>
  <si>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</si>
  <si>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</si>
  <si>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</si>
  <si>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</si>
  <si>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</si>
  <si>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</si>
  <si>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</si>
  <si>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</si>
  <si>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</si>
  <si>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</si>
  <si>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</si>
  <si>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</si>
  <si>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</si>
  <si>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</si>
  <si>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</si>
  <si>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</si>
  <si>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</si>
  <si>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</si>
  <si>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</si>
  <si>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</si>
  <si>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</si>
  <si>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</si>
  <si>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</si>
  <si>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</si>
  <si>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</si>
  <si>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</si>
  <si>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</si>
  <si>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</si>
  <si>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</si>
  <si>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</si>
  <si>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</si>
  <si>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</si>
  <si>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</si>
  <si>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</si>
  <si>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</si>
  <si>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</si>
  <si>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</si>
  <si>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</si>
  <si>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</si>
  <si>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</si>
  <si>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</si>
  <si>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</si>
  <si>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</si>
  <si>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</si>
  <si>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</si>
  <si>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</si>
  <si>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</si>
  <si>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</si>
  <si>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</si>
  <si>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</si>
  <si>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</si>
  <si>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</si>
  <si>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</si>
  <si>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</si>
  <si>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</si>
  <si>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</si>
  <si>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</si>
  <si>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</si>
  <si>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</si>
  <si>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</si>
  <si>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</si>
  <si>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</si>
  <si>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</si>
  <si>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</si>
  <si>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</si>
  <si>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</si>
  <si>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</si>
  <si>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</si>
  <si>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</si>
  <si>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</si>
  <si>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</si>
  <si>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</si>
  <si>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</si>
  <si>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</si>
  <si>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</si>
  <si>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</si>
  <si>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</si>
  <si>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</si>
  <si>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</si>
  <si>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</si>
  <si>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</si>
  <si>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</si>
  <si>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</si>
  <si>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</si>
  <si>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</si>
  <si>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</si>
  <si>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</si>
  <si>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</si>
  <si>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</si>
  <si>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</si>
  <si>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</si>
  <si>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</si>
  <si>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</si>
  <si>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</si>
  <si>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</si>
  <si>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</si>
  <si>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</si>
  <si>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</si>
  <si>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</si>
  <si>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</si>
  <si>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</si>
  <si>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</si>
  <si>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</si>
  <si>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</si>
  <si>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</si>
  <si>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</si>
  <si>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</si>
  <si>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</si>
  <si>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</si>
  <si>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</si>
  <si>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</si>
  <si>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</si>
  <si>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</si>
  <si>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</si>
  <si>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</si>
  <si>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</si>
  <si>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</si>
  <si>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</si>
  <si>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</si>
  <si>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</si>
  <si>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</si>
  <si>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</si>
  <si>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</si>
  <si>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</si>
  <si>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</si>
  <si>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</si>
  <si>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</si>
  <si>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</si>
  <si>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</si>
  <si>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</si>
  <si>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</si>
  <si>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</si>
  <si>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</si>
  <si>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</si>
  <si>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</si>
  <si>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都道府県協議会の開催回数（期間：令和５年４月１日～令和６年３月31日）</t>
  </si>
  <si>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</si>
  <si>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</si>
  <si>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</si>
  <si>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</si>
  <si>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</si>
  <si>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</si>
  <si>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</si>
  <si>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</si>
  <si>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</si>
  <si>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</si>
  <si>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</si>
  <si>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</si>
  <si>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</si>
  <si>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</si>
  <si>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</si>
  <si>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</si>
  <si>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</si>
  <si>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</si>
  <si>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</si>
  <si>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</si>
  <si>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</si>
  <si>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</si>
  <si>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</si>
  <si>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</si>
  <si>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</si>
  <si>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</si>
  <si>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</si>
  <si>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</si>
  <si>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</si>
  <si>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</si>
  <si>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</si>
  <si>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</si>
  <si>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</si>
  <si>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</si>
  <si>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</si>
  <si>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</si>
  <si>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</si>
  <si>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</si>
  <si>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</si>
  <si>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</si>
  <si>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</si>
  <si>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</si>
  <si>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</si>
  <si>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</si>
  <si>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</si>
  <si>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</si>
  <si>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</si>
  <si>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</si>
  <si>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</si>
  <si>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</si>
  <si>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</si>
  <si>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</si>
  <si>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</si>
  <si>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</si>
  <si>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</si>
  <si>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</si>
  <si>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</si>
  <si>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</si>
  <si>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</si>
  <si>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</si>
  <si>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</si>
  <si>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</si>
  <si>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</si>
  <si>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</si>
  <si>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</si>
  <si>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</si>
  <si>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</si>
  <si>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</si>
  <si>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</si>
  <si>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</si>
  <si>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</si>
  <si>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</si>
  <si>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</si>
  <si>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</si>
  <si>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</si>
  <si>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</si>
  <si>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</si>
  <si>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</si>
  <si>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</si>
  <si>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</si>
  <si>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</si>
  <si>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</si>
  <si>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</si>
  <si>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</si>
  <si>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</si>
  <si>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</si>
  <si>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</si>
  <si>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</si>
  <si>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</si>
  <si>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</si>
  <si>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</si>
  <si>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</si>
  <si>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</si>
  <si>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</si>
  <si>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</si>
  <si>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</si>
  <si>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</si>
  <si>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</si>
  <si>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</si>
  <si>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</si>
  <si>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</si>
  <si>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</si>
  <si>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</si>
  <si>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</si>
  <si>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</si>
  <si>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</si>
  <si>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</si>
  <si>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</si>
  <si>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</si>
  <si>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</si>
  <si>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</si>
  <si>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</si>
  <si>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</si>
  <si>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</si>
  <si>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</si>
  <si>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</si>
  <si>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</si>
  <si>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</si>
  <si>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</si>
  <si>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</si>
  <si>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</si>
  <si>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</si>
  <si>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</si>
  <si>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</si>
  <si>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</si>
  <si>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</si>
  <si>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</si>
  <si>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</si>
  <si>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</si>
  <si>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</si>
  <si>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</si>
  <si>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</si>
  <si>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</si>
  <si>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</si>
  <si>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</si>
  <si>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</si>
  <si>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</si>
  <si>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</si>
  <si>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</si>
  <si>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</si>
  <si>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</si>
  <si>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</si>
  <si>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</si>
  <si>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</si>
  <si>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</si>
  <si>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</si>
  <si>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</si>
  <si>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</si>
  <si>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</si>
  <si>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</si>
  <si>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</si>
  <si>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</si>
  <si>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</si>
  <si>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</si>
  <si>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</si>
  <si>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</si>
  <si>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</si>
  <si>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</si>
  <si>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</si>
  <si>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（期間：令和５年１月１日～12月31日）</t>
    <phoneticPr fontId="10"/>
  </si>
  <si>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0"/>
  </si>
  <si>
    <t>　　うち、外来化学療法のべ患者数　（期間：令和５年１月１日～12月31日）</t>
    <rPh sb="5" eb="7">
      <t>ガイライ</t>
    </rPh>
    <rPh sb="7" eb="9">
      <t>カガク</t>
    </rPh>
    <rPh sb="9" eb="11">
      <t>リョウホウ</t>
    </rPh>
    <rPh sb="13" eb="16">
      <t>カンジャスウ</t>
    </rPh>
    <phoneticPr fontId="10"/>
  </si>
  <si>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</si>
  <si>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0"/>
  </si>
  <si>
    <t>緩和ケアチームの新規介入患者数　（期間：令和５年１月１日～12月31日）</t>
  </si>
  <si>
    <t>計上方法：患者数については同一入院期間内であれば複数回介入しても1人として計上する。</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</si>
  <si>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</si>
  <si>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</si>
  <si>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</si>
  <si>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</si>
  <si>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</si>
  <si>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</si>
  <si>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</si>
  <si>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</si>
  <si>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</si>
  <si>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</si>
  <si>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</si>
  <si>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</si>
  <si>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</si>
  <si>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</si>
  <si>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</si>
  <si>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</si>
  <si>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</si>
  <si>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</si>
  <si>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</si>
  <si>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</si>
  <si>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</si>
  <si>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</si>
  <si>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</si>
  <si>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</si>
  <si>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</si>
  <si>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</si>
  <si>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</si>
  <si>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</si>
  <si>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</si>
  <si>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</si>
  <si>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</si>
  <si>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</si>
  <si>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</si>
  <si>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</si>
  <si>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</si>
  <si>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</si>
  <si>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</si>
  <si>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t>患者調査の「病院の推計退院患者数（患者住所地　※１），二次医療圏×傷病分類別」の当該二次医療圏の悪性新生物の数値</t>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</si>
  <si>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</si>
  <si>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</si>
  <si>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</si>
  <si>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</si>
  <si>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</si>
  <si>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</si>
  <si>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</si>
  <si>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</si>
  <si>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</si>
  <si>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</si>
  <si>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</si>
  <si>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</si>
  <si>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</si>
  <si>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</si>
  <si>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</si>
  <si>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</si>
  <si>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</si>
  <si>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</si>
  <si>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</si>
  <si>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</si>
  <si>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</si>
  <si>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</si>
  <si>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0"/>
  </si>
  <si>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</si>
  <si>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</si>
  <si>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0"/>
  </si>
  <si>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</si>
  <si>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</si>
  <si>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</si>
  <si>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</si>
  <si>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5"/>
  </si>
  <si>
    <t>注１</t>
    <rPh sb="0" eb="1">
      <t>チュウ</t>
    </rPh>
    <phoneticPr fontId="75"/>
  </si>
  <si>
    <t>専門（◎）：当該がんを特に専門とする医師がおり、周囲の施設から患者を積極的に集めている</t>
    <phoneticPr fontId="75"/>
  </si>
  <si>
    <t>対応可（〇）：（積極的に患者を集めるわけではないが）受診された患者は自施設で標準的な対応（診断・治療）が可能である</t>
    <phoneticPr fontId="75"/>
  </si>
  <si>
    <t>他施設へ紹介（△）：他の施設に紹介することで対応している</t>
    <phoneticPr fontId="75"/>
  </si>
  <si>
    <t>注２</t>
    <rPh sb="0" eb="1">
      <t>チュウ</t>
    </rPh>
    <phoneticPr fontId="75"/>
  </si>
  <si>
    <t>臨床試験＝治験であればⅠ～Ⅲ相いずれでもよい。</t>
    <rPh sb="5" eb="7">
      <t>チケン</t>
    </rPh>
    <phoneticPr fontId="75"/>
  </si>
  <si>
    <t>↓記載必須</t>
    <rPh sb="1" eb="3">
      <t>キサイ</t>
    </rPh>
    <rPh sb="3" eb="5">
      <t>ヒッス</t>
    </rPh>
    <phoneticPr fontId="75"/>
  </si>
  <si>
    <t>↓どれかに専門／対応可としたときは公開</t>
    <rPh sb="7" eb="9">
      <t>タイオウ</t>
    </rPh>
    <rPh sb="16" eb="18">
      <t>コウカイ</t>
    </rPh>
    <phoneticPr fontId="75"/>
  </si>
  <si>
    <t>専門◎／対応可〇／他施設へ紹介△（注１）</t>
    <rPh sb="0" eb="2">
      <t>センモン</t>
    </rPh>
    <rPh sb="4" eb="6">
      <t>タイオウ</t>
    </rPh>
    <rPh sb="6" eb="7">
      <t>カ</t>
    </rPh>
    <rPh sb="9" eb="10">
      <t>タ</t>
    </rPh>
    <rPh sb="10" eb="12">
      <t>シセツ</t>
    </rPh>
    <rPh sb="13" eb="15">
      <t>ショウカイ</t>
    </rPh>
    <rPh sb="17" eb="18">
      <t>チュウ</t>
    </rPh>
    <phoneticPr fontId="75"/>
  </si>
  <si>
    <t>臨床試験（注２）の実績の有無</t>
    <rPh sb="0" eb="2">
      <t>リンショウ</t>
    </rPh>
    <rPh sb="2" eb="4">
      <t>シケン</t>
    </rPh>
    <rPh sb="5" eb="6">
      <t>チュウ</t>
    </rPh>
    <rPh sb="9" eb="11">
      <t>ジッセキ</t>
    </rPh>
    <rPh sb="12" eb="14">
      <t>ウム</t>
    </rPh>
    <phoneticPr fontId="75"/>
  </si>
  <si>
    <t>治療開始数</t>
    <rPh sb="0" eb="2">
      <t>チリョウ</t>
    </rPh>
    <rPh sb="2" eb="4">
      <t>カイシ</t>
    </rPh>
    <rPh sb="4" eb="5">
      <t>スウ</t>
    </rPh>
    <phoneticPr fontId="75"/>
  </si>
  <si>
    <t>担当診療科
（複数記載可）</t>
    <rPh sb="0" eb="2">
      <t>タントウ</t>
    </rPh>
    <rPh sb="9" eb="11">
      <t>キサイ</t>
    </rPh>
    <phoneticPr fontId="75"/>
  </si>
  <si>
    <t>備考</t>
    <rPh sb="0" eb="2">
      <t>ビコウ</t>
    </rPh>
    <phoneticPr fontId="75"/>
  </si>
  <si>
    <t>成人（15歳以上）</t>
    <rPh sb="0" eb="2">
      <t>セイジン</t>
    </rPh>
    <rPh sb="5" eb="6">
      <t>サイ</t>
    </rPh>
    <rPh sb="6" eb="8">
      <t>イジョウ</t>
    </rPh>
    <phoneticPr fontId="75"/>
  </si>
  <si>
    <t>診断
(生検等)</t>
    <rPh sb="0" eb="1">
      <t>コトワ</t>
    </rPh>
    <rPh sb="4" eb="6">
      <t>セイケン</t>
    </rPh>
    <rPh sb="6" eb="7">
      <t>ナド</t>
    </rPh>
    <phoneticPr fontId="75"/>
  </si>
  <si>
    <t>初発例への治療</t>
    <rPh sb="0" eb="2">
      <t>ショハツ</t>
    </rPh>
    <rPh sb="2" eb="3">
      <t>レイ</t>
    </rPh>
    <rPh sb="5" eb="7">
      <t>チリョウ</t>
    </rPh>
    <phoneticPr fontId="10"/>
  </si>
  <si>
    <t>再発例
への治療</t>
    <phoneticPr fontId="10"/>
  </si>
  <si>
    <t>2022年</t>
    <rPh sb="4" eb="5">
      <t>ネン</t>
    </rPh>
    <phoneticPr fontId="75"/>
  </si>
  <si>
    <t>2023年</t>
    <rPh sb="4" eb="5">
      <t>ネン</t>
    </rPh>
    <phoneticPr fontId="75"/>
  </si>
  <si>
    <t>手術</t>
    <rPh sb="0" eb="2">
      <t>シュジュツ</t>
    </rPh>
    <phoneticPr fontId="75"/>
  </si>
  <si>
    <t>放射線</t>
    <rPh sb="0" eb="3">
      <t>ホウシャセン</t>
    </rPh>
    <phoneticPr fontId="75"/>
  </si>
  <si>
    <t>薬物療法</t>
    <rPh sb="0" eb="2">
      <t>ヤクブツ</t>
    </rPh>
    <rPh sb="2" eb="4">
      <t>リョウホウ</t>
    </rPh>
    <phoneticPr fontId="75"/>
  </si>
  <si>
    <t>公開の窓口・特記事項など</t>
    <rPh sb="0" eb="2">
      <t>コウカイ</t>
    </rPh>
    <rPh sb="3" eb="5">
      <t>マドグチ</t>
    </rPh>
    <phoneticPr fontId="75"/>
  </si>
  <si>
    <t>脳腫瘍（リンパ腫以外）</t>
    <rPh sb="0" eb="3">
      <t>ノウシュヨウ</t>
    </rPh>
    <rPh sb="7" eb="8">
      <t>シュ</t>
    </rPh>
    <rPh sb="8" eb="10">
      <t>イガイ</t>
    </rPh>
    <phoneticPr fontId="75"/>
  </si>
  <si>
    <t>（良悪性を別に集計表示）</t>
    <rPh sb="1" eb="4">
      <t>リョウアクセイ</t>
    </rPh>
    <rPh sb="5" eb="6">
      <t>ベツ</t>
    </rPh>
    <rPh sb="7" eb="9">
      <t>シュウケイ</t>
    </rPh>
    <rPh sb="9" eb="11">
      <t>ヒョウジ</t>
    </rPh>
    <phoneticPr fontId="75"/>
  </si>
  <si>
    <t>脳腫瘍（リンパ腫）</t>
    <rPh sb="0" eb="3">
      <t>ノウシュヨウ</t>
    </rPh>
    <phoneticPr fontId="75"/>
  </si>
  <si>
    <t>脊髄腫瘍</t>
    <rPh sb="0" eb="2">
      <t>セキズイ</t>
    </rPh>
    <rPh sb="2" eb="4">
      <t>シュヨウ</t>
    </rPh>
    <phoneticPr fontId="75"/>
  </si>
  <si>
    <t>眼腫瘍（眼瞼以外）</t>
    <rPh sb="0" eb="1">
      <t>ガン</t>
    </rPh>
    <rPh sb="1" eb="3">
      <t>シュヨウ</t>
    </rPh>
    <rPh sb="4" eb="6">
      <t>ガンケン</t>
    </rPh>
    <rPh sb="6" eb="8">
      <t>イガイ</t>
    </rPh>
    <phoneticPr fontId="75"/>
  </si>
  <si>
    <t>鼻腔・副鼻腔がん</t>
    <rPh sb="0" eb="2">
      <t>ビクウ</t>
    </rPh>
    <rPh sb="3" eb="6">
      <t>フクビクウ</t>
    </rPh>
    <phoneticPr fontId="75"/>
  </si>
  <si>
    <t>口腔がん</t>
    <rPh sb="0" eb="2">
      <t>コウクウ</t>
    </rPh>
    <phoneticPr fontId="75"/>
  </si>
  <si>
    <t>咽頭がん（上・中・下）</t>
    <rPh sb="0" eb="2">
      <t>イントウ</t>
    </rPh>
    <phoneticPr fontId="75"/>
  </si>
  <si>
    <t>（上・中・下咽頭を別に集計表示）</t>
    <rPh sb="1" eb="2">
      <t>ジョウ</t>
    </rPh>
    <rPh sb="3" eb="4">
      <t>チュウ</t>
    </rPh>
    <rPh sb="5" eb="6">
      <t>カ</t>
    </rPh>
    <rPh sb="6" eb="8">
      <t>イントウ</t>
    </rPh>
    <rPh sb="9" eb="10">
      <t>ベツ</t>
    </rPh>
    <rPh sb="11" eb="13">
      <t>シュウケイ</t>
    </rPh>
    <rPh sb="13" eb="15">
      <t>ヒョウジ</t>
    </rPh>
    <phoneticPr fontId="75"/>
  </si>
  <si>
    <t>喉頭がん</t>
    <rPh sb="0" eb="2">
      <t>コウトウ</t>
    </rPh>
    <phoneticPr fontId="75"/>
  </si>
  <si>
    <t>唾液腺がん</t>
    <rPh sb="0" eb="3">
      <t>ダエキセン</t>
    </rPh>
    <phoneticPr fontId="75"/>
  </si>
  <si>
    <t>外耳道がん</t>
    <rPh sb="0" eb="3">
      <t>ガイジドウ</t>
    </rPh>
    <phoneticPr fontId="75"/>
  </si>
  <si>
    <t>頭頚部肉腫</t>
    <rPh sb="0" eb="3">
      <t>トウケイブ</t>
    </rPh>
    <rPh sb="3" eb="5">
      <t>ニクシュ</t>
    </rPh>
    <phoneticPr fontId="75"/>
  </si>
  <si>
    <t>甲状腺がん</t>
    <rPh sb="0" eb="3">
      <t>コウジョウセン</t>
    </rPh>
    <phoneticPr fontId="75"/>
  </si>
  <si>
    <t>乳がん</t>
    <rPh sb="0" eb="1">
      <t>ニュウ</t>
    </rPh>
    <phoneticPr fontId="75"/>
  </si>
  <si>
    <t>気管がん</t>
    <rPh sb="0" eb="1">
      <t>キ</t>
    </rPh>
    <rPh sb="1" eb="2">
      <t>カン</t>
    </rPh>
    <phoneticPr fontId="75"/>
  </si>
  <si>
    <t>非小細胞肺がん</t>
    <rPh sb="0" eb="1">
      <t>ヒ</t>
    </rPh>
    <rPh sb="1" eb="4">
      <t>ショウサイボウ</t>
    </rPh>
    <rPh sb="4" eb="5">
      <t>ハイ</t>
    </rPh>
    <phoneticPr fontId="75"/>
  </si>
  <si>
    <t>小細胞肺がん</t>
    <rPh sb="0" eb="3">
      <t>ショウサイボウ</t>
    </rPh>
    <rPh sb="3" eb="4">
      <t>ハイ</t>
    </rPh>
    <phoneticPr fontId="75"/>
  </si>
  <si>
    <t>胸腺がん</t>
    <rPh sb="0" eb="2">
      <t>キョウセン</t>
    </rPh>
    <phoneticPr fontId="75"/>
  </si>
  <si>
    <t>胸腺腫</t>
    <rPh sb="0" eb="3">
      <t>キョウセンシュ</t>
    </rPh>
    <phoneticPr fontId="75"/>
  </si>
  <si>
    <t>縦隔胚細胞腫瘍</t>
    <rPh sb="0" eb="2">
      <t>ジュウカク</t>
    </rPh>
    <rPh sb="2" eb="7">
      <t>ハイサイボウシュヨウ</t>
    </rPh>
    <phoneticPr fontId="75"/>
  </si>
  <si>
    <t>縦隔腫瘍（上記以外の腫瘍）</t>
    <rPh sb="0" eb="2">
      <t>ジュウカク</t>
    </rPh>
    <rPh sb="2" eb="4">
      <t>シュヨウ</t>
    </rPh>
    <rPh sb="5" eb="7">
      <t>ジョウキ</t>
    </rPh>
    <rPh sb="7" eb="9">
      <t>イガイ</t>
    </rPh>
    <rPh sb="10" eb="12">
      <t>シュヨウ</t>
    </rPh>
    <phoneticPr fontId="75"/>
  </si>
  <si>
    <t>中皮腫（胸膜）</t>
    <rPh sb="0" eb="2">
      <t>チュウヒ</t>
    </rPh>
    <rPh sb="2" eb="3">
      <t>シュ</t>
    </rPh>
    <rPh sb="4" eb="6">
      <t>キョウマク</t>
    </rPh>
    <phoneticPr fontId="75"/>
  </si>
  <si>
    <t>中皮腫（腹膜）</t>
    <rPh sb="0" eb="2">
      <t>チュウヒ</t>
    </rPh>
    <rPh sb="4" eb="6">
      <t>フクマク</t>
    </rPh>
    <phoneticPr fontId="75"/>
  </si>
  <si>
    <t>食道がん</t>
  </si>
  <si>
    <t>胃がん</t>
    <rPh sb="0" eb="1">
      <t>イ</t>
    </rPh>
    <phoneticPr fontId="75"/>
  </si>
  <si>
    <t>小腸がん</t>
    <rPh sb="0" eb="2">
      <t>ショウチョウ</t>
    </rPh>
    <phoneticPr fontId="75"/>
  </si>
  <si>
    <t>大腸がん(結腸・直腸）</t>
    <rPh sb="0" eb="2">
      <t>ダイチョウ</t>
    </rPh>
    <rPh sb="5" eb="7">
      <t>ケッチョウ</t>
    </rPh>
    <rPh sb="8" eb="10">
      <t>チョクチョウ</t>
    </rPh>
    <phoneticPr fontId="75"/>
  </si>
  <si>
    <t>肛門・肛門管がん</t>
    <rPh sb="0" eb="2">
      <t>コウモン</t>
    </rPh>
    <rPh sb="3" eb="5">
      <t>コウモン</t>
    </rPh>
    <rPh sb="5" eb="6">
      <t>カン</t>
    </rPh>
    <phoneticPr fontId="75"/>
  </si>
  <si>
    <t>消化管間質性腫瘍（GIST）</t>
    <rPh sb="0" eb="3">
      <t>ショウカカン</t>
    </rPh>
    <rPh sb="3" eb="5">
      <t>カンシツ</t>
    </rPh>
    <rPh sb="5" eb="6">
      <t>セイ</t>
    </rPh>
    <rPh sb="6" eb="8">
      <t>シュヨウ</t>
    </rPh>
    <phoneticPr fontId="75"/>
  </si>
  <si>
    <t>消化管の神経内分泌腫瘍（NET／NEC)</t>
    <rPh sb="0" eb="3">
      <t>ショウカカン</t>
    </rPh>
    <rPh sb="4" eb="6">
      <t>シンケイ</t>
    </rPh>
    <rPh sb="6" eb="9">
      <t>ナイブンピツ</t>
    </rPh>
    <rPh sb="9" eb="11">
      <t>シュヨウ</t>
    </rPh>
    <phoneticPr fontId="75"/>
  </si>
  <si>
    <t>（NET,NECは別に集計表示）</t>
    <rPh sb="9" eb="10">
      <t>ベツ</t>
    </rPh>
    <rPh sb="11" eb="13">
      <t>シュウケイ</t>
    </rPh>
    <rPh sb="13" eb="15">
      <t>ヒョウジ</t>
    </rPh>
    <phoneticPr fontId="75"/>
  </si>
  <si>
    <t>肝臓がん</t>
    <rPh sb="0" eb="2">
      <t>カンゾウ</t>
    </rPh>
    <phoneticPr fontId="75"/>
  </si>
  <si>
    <t>胆のう・胆管がん</t>
    <rPh sb="0" eb="1">
      <t>タン</t>
    </rPh>
    <rPh sb="4" eb="6">
      <t>タンカン</t>
    </rPh>
    <phoneticPr fontId="75"/>
  </si>
  <si>
    <t>（肝内、肝外を別に集計表示）</t>
    <rPh sb="1" eb="3">
      <t>カンナイ</t>
    </rPh>
    <rPh sb="4" eb="6">
      <t>カンガイ</t>
    </rPh>
    <rPh sb="7" eb="8">
      <t>ベツ</t>
    </rPh>
    <rPh sb="9" eb="11">
      <t>シュウケイ</t>
    </rPh>
    <rPh sb="11" eb="13">
      <t>ヒョウジ</t>
    </rPh>
    <phoneticPr fontId="75"/>
  </si>
  <si>
    <t>膵臓がん（NET/NEC以外）</t>
    <rPh sb="0" eb="1">
      <t>スイ</t>
    </rPh>
    <rPh sb="1" eb="2">
      <t>ゾウ</t>
    </rPh>
    <rPh sb="2" eb="3">
      <t>スイゾウ</t>
    </rPh>
    <rPh sb="12" eb="14">
      <t>イガイ</t>
    </rPh>
    <phoneticPr fontId="75"/>
  </si>
  <si>
    <t>膵臓の神経内分泌腫瘍（NET／NEC)</t>
    <rPh sb="0" eb="1">
      <t>スイ</t>
    </rPh>
    <rPh sb="1" eb="2">
      <t>ゾウ</t>
    </rPh>
    <rPh sb="3" eb="5">
      <t>シンケイ</t>
    </rPh>
    <rPh sb="5" eb="8">
      <t>ナイブンピツ</t>
    </rPh>
    <rPh sb="8" eb="10">
      <t>シュヨウ</t>
    </rPh>
    <phoneticPr fontId="7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</si>
  <si>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5"/>
  </si>
  <si>
    <t>デスモイド腫瘍</t>
    <rPh sb="5" eb="7">
      <t>シュヨウ</t>
    </rPh>
    <phoneticPr fontId="75"/>
  </si>
  <si>
    <t>後腹膜肉腫</t>
    <rPh sb="0" eb="3">
      <t>コウフクマク</t>
    </rPh>
    <rPh sb="3" eb="5">
      <t>ニクシュ</t>
    </rPh>
    <phoneticPr fontId="75"/>
  </si>
  <si>
    <t>腎がん</t>
    <rPh sb="0" eb="1">
      <t>ジン</t>
    </rPh>
    <phoneticPr fontId="75"/>
  </si>
  <si>
    <t>褐色細胞腫・傍神経節腫瘍（頭頸部以外）</t>
    <rPh sb="6" eb="7">
      <t>ボウ</t>
    </rPh>
    <rPh sb="7" eb="9">
      <t>シンケイ</t>
    </rPh>
    <rPh sb="9" eb="10">
      <t>セツ</t>
    </rPh>
    <rPh sb="10" eb="12">
      <t>シュヨウ</t>
    </rPh>
    <rPh sb="13" eb="16">
      <t>トウケイブ</t>
    </rPh>
    <rPh sb="16" eb="18">
      <t>イガイ</t>
    </rPh>
    <phoneticPr fontId="75"/>
  </si>
  <si>
    <t>副腎皮質がん</t>
    <rPh sb="0" eb="1">
      <t>フク</t>
    </rPh>
    <rPh sb="1" eb="2">
      <t>ジン</t>
    </rPh>
    <rPh sb="2" eb="4">
      <t>ヒシツ</t>
    </rPh>
    <phoneticPr fontId="75"/>
  </si>
  <si>
    <t>腎盂尿管がん・膀胱がん</t>
    <rPh sb="0" eb="2">
      <t>ジンウ</t>
    </rPh>
    <rPh sb="2" eb="4">
      <t>ニョウカン</t>
    </rPh>
    <phoneticPr fontId="75"/>
  </si>
  <si>
    <t>（腎盂・尿管・膀胱は別に集計表示）</t>
    <rPh sb="1" eb="3">
      <t>ジンウ</t>
    </rPh>
    <rPh sb="4" eb="6">
      <t>ニョウカン</t>
    </rPh>
    <rPh sb="7" eb="9">
      <t>ボウコウ</t>
    </rPh>
    <rPh sb="10" eb="11">
      <t>ベツ</t>
    </rPh>
    <rPh sb="12" eb="14">
      <t>シュウケイ</t>
    </rPh>
    <rPh sb="14" eb="16">
      <t>ヒョウジ</t>
    </rPh>
    <phoneticPr fontId="75"/>
  </si>
  <si>
    <t>精巣腫瘍</t>
    <rPh sb="0" eb="2">
      <t>セイソウ</t>
    </rPh>
    <rPh sb="2" eb="4">
      <t>シュヨウ</t>
    </rPh>
    <phoneticPr fontId="75"/>
  </si>
  <si>
    <t>前立腺がん</t>
    <rPh sb="0" eb="3">
      <t>ゼンリツセン</t>
    </rPh>
    <phoneticPr fontId="75"/>
  </si>
  <si>
    <t>子宮頸がん（上皮性）</t>
    <rPh sb="0" eb="2">
      <t>シキュウ</t>
    </rPh>
    <rPh sb="2" eb="3">
      <t>ケイ</t>
    </rPh>
    <rPh sb="6" eb="9">
      <t>ジョウヒセイ</t>
    </rPh>
    <phoneticPr fontId="75"/>
  </si>
  <si>
    <t>子宮体がん（上皮性）（子宮がん肉腫を含む）</t>
    <phoneticPr fontId="10"/>
  </si>
  <si>
    <t>子宮肉腫</t>
    <rPh sb="0" eb="2">
      <t>シキュウ</t>
    </rPh>
    <rPh sb="2" eb="4">
      <t>ニクシュ</t>
    </rPh>
    <phoneticPr fontId="75"/>
  </si>
  <si>
    <t>卵巣がん、卵管がん、腹膜がん（上皮性）</t>
    <rPh sb="0" eb="2">
      <t>ランソウ</t>
    </rPh>
    <rPh sb="5" eb="7">
      <t>ランカン</t>
    </rPh>
    <rPh sb="10" eb="12">
      <t>フクマク</t>
    </rPh>
    <rPh sb="15" eb="17">
      <t>ジョウヒ</t>
    </rPh>
    <rPh sb="17" eb="18">
      <t>セイ</t>
    </rPh>
    <phoneticPr fontId="75"/>
  </si>
  <si>
    <t>卵巣悪性胚細胞腫瘍</t>
    <rPh sb="2" eb="4">
      <t>アクセイ</t>
    </rPh>
    <phoneticPr fontId="10"/>
  </si>
  <si>
    <t>外陰がん</t>
    <rPh sb="0" eb="2">
      <t>ガイイン</t>
    </rPh>
    <phoneticPr fontId="75"/>
  </si>
  <si>
    <t>四肢・表在体幹の悪性軟部腫瘍</t>
    <rPh sb="0" eb="2">
      <t>シシ</t>
    </rPh>
    <rPh sb="5" eb="7">
      <t>タイカン</t>
    </rPh>
    <rPh sb="8" eb="10">
      <t>アクセイ</t>
    </rPh>
    <rPh sb="10" eb="12">
      <t>ナンブ</t>
    </rPh>
    <rPh sb="12" eb="14">
      <t>シュヨウ</t>
    </rPh>
    <phoneticPr fontId="75"/>
  </si>
  <si>
    <t>四肢の悪性骨腫瘍</t>
    <rPh sb="3" eb="5">
      <t>アクセイ</t>
    </rPh>
    <rPh sb="5" eb="6">
      <t>コツ</t>
    </rPh>
    <rPh sb="6" eb="8">
      <t>シュヨウ</t>
    </rPh>
    <phoneticPr fontId="75"/>
  </si>
  <si>
    <t>脊椎・骨盤の悪性骨腫瘍</t>
    <rPh sb="0" eb="2">
      <t>セキツイ</t>
    </rPh>
    <rPh sb="3" eb="5">
      <t>コツバン</t>
    </rPh>
    <rPh sb="6" eb="8">
      <t>アクセイ</t>
    </rPh>
    <rPh sb="8" eb="9">
      <t>コツ</t>
    </rPh>
    <rPh sb="9" eb="11">
      <t>シュヨウ</t>
    </rPh>
    <phoneticPr fontId="75"/>
  </si>
  <si>
    <t>皮膚の悪性黒色腫</t>
    <rPh sb="0" eb="2">
      <t>ヒフ</t>
    </rPh>
    <rPh sb="3" eb="5">
      <t>アクセイ</t>
    </rPh>
    <rPh sb="5" eb="8">
      <t>コクショクシュ</t>
    </rPh>
    <phoneticPr fontId="75"/>
  </si>
  <si>
    <t>皮膚がん（悪性黒色腫以外）</t>
    <rPh sb="0" eb="2">
      <t>ヒフ</t>
    </rPh>
    <rPh sb="5" eb="7">
      <t>アクセイ</t>
    </rPh>
    <rPh sb="7" eb="10">
      <t>コクショクシュ</t>
    </rPh>
    <rPh sb="10" eb="12">
      <t>イガイ</t>
    </rPh>
    <phoneticPr fontId="75"/>
  </si>
  <si>
    <t>悪性リンパ腫</t>
    <rPh sb="0" eb="2">
      <t>アクセイ</t>
    </rPh>
    <rPh sb="5" eb="6">
      <t>シュ</t>
    </rPh>
    <phoneticPr fontId="75"/>
  </si>
  <si>
    <t>急性白血病（骨髄性、リンパ性）</t>
    <rPh sb="0" eb="2">
      <t>キュウセイ</t>
    </rPh>
    <rPh sb="2" eb="5">
      <t>ハッケツビョウ</t>
    </rPh>
    <rPh sb="6" eb="9">
      <t>コツズイセイ</t>
    </rPh>
    <rPh sb="13" eb="14">
      <t>セイ</t>
    </rPh>
    <phoneticPr fontId="75"/>
  </si>
  <si>
    <t>慢性白血病（骨髄性、リンパ性）</t>
    <rPh sb="0" eb="2">
      <t>マンセイ</t>
    </rPh>
    <rPh sb="2" eb="5">
      <t>ハッケツビョウ</t>
    </rPh>
    <phoneticPr fontId="75"/>
  </si>
  <si>
    <t>多発性骨髄腫</t>
    <rPh sb="0" eb="3">
      <t>タハツセイ</t>
    </rPh>
    <rPh sb="3" eb="6">
      <t>コツズイシュ</t>
    </rPh>
    <phoneticPr fontId="75"/>
  </si>
  <si>
    <t>原発不明がん</t>
    <rPh sb="0" eb="2">
      <t>ゲンパツ</t>
    </rPh>
    <rPh sb="2" eb="4">
      <t>フメイ</t>
    </rPh>
    <phoneticPr fontId="75"/>
  </si>
  <si>
    <t>専門◎／対応可〇／他施設へ紹介△</t>
    <rPh sb="0" eb="2">
      <t>センモン</t>
    </rPh>
    <rPh sb="4" eb="6">
      <t>タイオウ</t>
    </rPh>
    <rPh sb="6" eb="7">
      <t>カ</t>
    </rPh>
    <rPh sb="9" eb="10">
      <t>タ</t>
    </rPh>
    <rPh sb="10" eb="12">
      <t>シセツ</t>
    </rPh>
    <rPh sb="13" eb="15">
      <t>ショウカイ</t>
    </rPh>
    <phoneticPr fontId="75"/>
  </si>
  <si>
    <t>臨床試験の
実績の有無</t>
    <rPh sb="0" eb="2">
      <t>リンショウ</t>
    </rPh>
    <rPh sb="2" eb="4">
      <t>シケン</t>
    </rPh>
    <rPh sb="6" eb="8">
      <t>ジッセキ</t>
    </rPh>
    <rPh sb="9" eb="11">
      <t>ウム</t>
    </rPh>
    <phoneticPr fontId="75"/>
  </si>
  <si>
    <t>小児（15歳未満）</t>
    <rPh sb="0" eb="2">
      <t>ショウニ</t>
    </rPh>
    <rPh sb="5" eb="8">
      <t>サイミマン</t>
    </rPh>
    <phoneticPr fontId="75"/>
  </si>
  <si>
    <t>小児脳腫瘍</t>
    <rPh sb="0" eb="2">
      <t>ショウニ</t>
    </rPh>
    <rPh sb="2" eb="5">
      <t>ノウシュヨウ</t>
    </rPh>
    <phoneticPr fontId="75"/>
  </si>
  <si>
    <t>小児眼腫瘍</t>
    <rPh sb="0" eb="1">
      <t>ガン</t>
    </rPh>
    <rPh sb="2" eb="3">
      <t>ガン</t>
    </rPh>
    <phoneticPr fontId="75"/>
  </si>
  <si>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</si>
  <si>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</si>
  <si>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</si>
  <si>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</si>
  <si>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</si>
  <si>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</si>
  <si>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</si>
  <si>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</si>
  <si>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</si>
  <si>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</si>
  <si>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</si>
  <si>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</si>
  <si>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</si>
  <si>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</si>
  <si>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</si>
  <si>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</si>
  <si>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</si>
  <si>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</si>
  <si>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</si>
  <si>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</si>
  <si>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</si>
  <si>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</si>
  <si>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</si>
  <si>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</si>
  <si>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</si>
  <si>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</si>
  <si>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</si>
  <si>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</si>
  <si>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</si>
  <si>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</si>
  <si>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</si>
  <si>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</si>
  <si>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</si>
  <si>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</si>
  <si>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</si>
  <si>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</si>
  <si>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</si>
  <si>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</si>
  <si>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</si>
  <si>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</si>
  <si>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</si>
  <si>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</si>
  <si>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</si>
  <si>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</si>
  <si>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</si>
  <si>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</si>
  <si>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</si>
  <si>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</si>
  <si>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</si>
  <si>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</si>
  <si>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</si>
  <si>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</si>
  <si>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</si>
  <si>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</si>
  <si>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</si>
  <si>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</si>
  <si>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</si>
  <si>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</si>
  <si>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</si>
  <si>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</si>
  <si>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</si>
  <si>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</si>
  <si>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</si>
  <si>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</si>
  <si>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</si>
  <si>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</si>
  <si>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</si>
  <si>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</si>
  <si>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</si>
  <si>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</si>
  <si>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</si>
  <si>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</si>
  <si>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</si>
  <si>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</si>
  <si>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</si>
  <si>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</si>
  <si>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</si>
  <si>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</si>
  <si>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</si>
  <si>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</si>
  <si>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</si>
  <si>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</si>
  <si>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</si>
  <si>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</si>
  <si>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8"/>
  </si>
  <si>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</si>
  <si>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</si>
  <si>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</si>
  <si>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8"/>
  </si>
  <si>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</si>
  <si>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</si>
  <si>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8"/>
  </si>
  <si>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</si>
  <si>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</si>
  <si>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</si>
  <si>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</si>
  <si>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</si>
  <si>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</si>
  <si>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</si>
  <si>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</si>
  <si>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</si>
  <si>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</si>
  <si>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</si>
  <si>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</si>
  <si>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</si>
  <si>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</si>
  <si>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</si>
  <si>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</si>
  <si>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</si>
  <si>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</si>
  <si>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</si>
  <si>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</si>
  <si>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</si>
  <si>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</si>
  <si>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</si>
  <si>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</si>
  <si>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</si>
  <si>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</si>
  <si>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</si>
  <si>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</si>
  <si>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</si>
  <si>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</si>
  <si>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</si>
  <si>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</si>
  <si>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</si>
  <si>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</si>
  <si>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</si>
  <si>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</si>
  <si>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</si>
  <si>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</si>
  <si>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</si>
  <si>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</si>
  <si>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</si>
  <si>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</si>
  <si>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</si>
  <si>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</si>
  <si>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</si>
  <si>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</si>
  <si>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</si>
  <si>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</si>
  <si>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</si>
  <si>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</si>
  <si>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</si>
  <si>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</si>
  <si>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</si>
  <si>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</si>
  <si>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</si>
  <si>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</si>
  <si>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</si>
  <si>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</si>
  <si>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</si>
  <si>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</si>
  <si>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</si>
  <si>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</si>
  <si>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</si>
  <si>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</si>
  <si>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</si>
  <si>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</si>
  <si>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</si>
  <si>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</si>
  <si>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</si>
  <si>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</si>
  <si>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</si>
  <si>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</si>
  <si>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</si>
  <si>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</si>
  <si>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</si>
  <si>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</si>
  <si>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</si>
  <si>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</si>
  <si>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</si>
  <si>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</si>
  <si>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</si>
  <si>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</si>
  <si>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</si>
  <si>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</si>
  <si>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</si>
  <si>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</si>
  <si>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</si>
  <si>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</si>
  <si>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</si>
  <si>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</si>
  <si>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</si>
  <si>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</si>
  <si>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</si>
  <si>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</si>
  <si>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</si>
  <si>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</si>
  <si>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</si>
  <si>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</si>
  <si>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</si>
  <si>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</si>
  <si>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</si>
  <si>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</si>
  <si>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</si>
  <si>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</si>
  <si>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</si>
  <si>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</si>
  <si>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</si>
  <si>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</si>
  <si>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</si>
  <si>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</si>
  <si>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</si>
  <si>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</si>
  <si>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</si>
  <si>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</si>
  <si>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</si>
  <si>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</si>
  <si>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</si>
  <si>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</si>
  <si>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</si>
  <si>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</si>
  <si>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</si>
  <si>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</si>
  <si>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</si>
  <si>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</si>
  <si>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</si>
  <si>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</si>
  <si>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</si>
  <si>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</si>
  <si>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</si>
  <si>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</si>
  <si>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</si>
  <si>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</si>
  <si>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</si>
  <si>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</si>
  <si>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</si>
  <si>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</si>
  <si>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</si>
  <si>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</si>
  <si>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</si>
  <si>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</si>
  <si>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</si>
  <si>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</si>
  <si>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</si>
  <si>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</si>
  <si>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</si>
  <si>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</si>
  <si>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</si>
  <si>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</si>
  <si>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</si>
  <si>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</si>
  <si>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</si>
  <si>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</si>
  <si>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</si>
  <si>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</si>
  <si>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</si>
  <si>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</si>
  <si>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</si>
  <si>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</si>
  <si>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</si>
  <si>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</si>
  <si>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</si>
  <si>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</si>
  <si>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</si>
  <si>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</si>
  <si>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</si>
  <si>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</si>
  <si>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</si>
  <si>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</si>
  <si>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</si>
  <si>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</si>
  <si>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</si>
  <si>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</si>
  <si>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</si>
  <si>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</si>
  <si>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</si>
  <si>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</si>
  <si>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</si>
  <si>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</si>
  <si>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</si>
  <si>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</si>
  <si>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</si>
  <si>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</si>
  <si>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</si>
  <si>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</si>
  <si>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</si>
  <si>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</si>
  <si>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</si>
  <si>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</si>
  <si>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</si>
  <si>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</si>
  <si>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</si>
  <si>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</si>
  <si>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</si>
  <si>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</si>
  <si>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</si>
  <si>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</si>
  <si>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</si>
  <si>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</si>
  <si>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</si>
  <si>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</si>
  <si>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</si>
  <si>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</si>
  <si>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</si>
  <si>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</si>
  <si>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</si>
  <si>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</si>
  <si>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</si>
  <si>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</si>
  <si>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</si>
  <si>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</si>
  <si>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</si>
  <si>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</si>
  <si>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</si>
  <si>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</si>
  <si>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</si>
  <si>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</si>
  <si>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</si>
  <si>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</si>
  <si>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</si>
  <si>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</si>
  <si>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</si>
  <si>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</si>
  <si>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</si>
  <si>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</si>
  <si>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</si>
  <si>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</si>
  <si>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</si>
  <si>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</si>
  <si>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</si>
  <si>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</si>
  <si>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</si>
  <si>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</si>
  <si>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</si>
  <si>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</si>
  <si>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</si>
  <si>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</si>
  <si>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</si>
  <si>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</si>
  <si>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</si>
  <si>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</si>
  <si>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</si>
  <si>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</si>
  <si>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</si>
  <si>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</si>
  <si>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</si>
  <si>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</si>
  <si>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</si>
  <si>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</si>
  <si>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</si>
  <si>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</si>
  <si>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</si>
  <si>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</si>
  <si>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</si>
  <si>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</si>
  <si>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</si>
  <si>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</si>
  <si>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</si>
  <si>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</si>
  <si>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</si>
  <si>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</si>
  <si>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</si>
  <si>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</si>
  <si>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</si>
  <si>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</si>
  <si>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</si>
  <si>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</si>
  <si>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</si>
  <si>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</si>
  <si>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</si>
  <si>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</si>
  <si>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</si>
  <si>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</si>
  <si>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</si>
  <si>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</si>
  <si>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</si>
  <si>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</si>
  <si>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</si>
  <si>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</si>
  <si>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</si>
  <si>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</si>
  <si>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</si>
  <si>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</si>
  <si>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</si>
  <si>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</si>
  <si>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</si>
  <si>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</si>
  <si>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</si>
  <si>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</si>
  <si>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</si>
  <si>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</si>
  <si>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</si>
  <si>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</si>
  <si>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</si>
  <si>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</si>
  <si>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</si>
  <si>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</si>
  <si>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</si>
  <si>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</si>
  <si>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</si>
  <si>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</si>
  <si>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</si>
  <si>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</si>
  <si>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</si>
  <si>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</si>
  <si>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</si>
  <si>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</si>
  <si>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</si>
  <si>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</si>
  <si>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</si>
  <si>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</si>
  <si>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</si>
  <si>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</si>
  <si>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</si>
  <si>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</si>
  <si>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</si>
  <si>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</si>
  <si>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</si>
  <si>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</si>
  <si>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</si>
  <si>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</si>
  <si>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</si>
  <si>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</si>
  <si>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</si>
  <si>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</si>
  <si>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</si>
  <si>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</si>
  <si>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</si>
  <si>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</si>
  <si>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</si>
  <si>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</si>
  <si>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</si>
  <si>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</si>
  <si>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</si>
  <si>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</si>
  <si>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</si>
  <si>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</si>
  <si>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</si>
  <si>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</si>
  <si>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</si>
  <si>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令和７年○月○○日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</si>
  <si>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</si>
  <si>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</si>
  <si>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</si>
  <si>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</si>
  <si>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</si>
  <si>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</si>
  <si>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</si>
  <si>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</si>
  <si>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</si>
  <si>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</si>
  <si>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</si>
  <si>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</si>
  <si>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8"/>
  </si>
  <si>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</si>
  <si>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</si>
  <si>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8"/>
  </si>
  <si>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</si>
  <si>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</si>
  <si>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8"/>
  </si>
  <si>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</si>
  <si>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</si>
  <si>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8"/>
  </si>
  <si>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</si>
  <si>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</si>
  <si>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</si>
  <si>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</si>
  <si>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</si>
  <si>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</si>
  <si>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</si>
  <si>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</si>
  <si>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</si>
  <si>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8"/>
  </si>
  <si>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</si>
  <si>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</si>
  <si>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</si>
  <si>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</si>
  <si>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</si>
  <si>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</si>
  <si>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</si>
  <si>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</si>
  <si>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</si>
  <si>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</si>
  <si>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</si>
  <si>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</si>
  <si>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</si>
  <si>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</si>
  <si>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</si>
  <si>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</si>
  <si>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</si>
  <si>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</si>
  <si>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</si>
  <si>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</si>
  <si>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年間外来当該がん患者のべ数</t>
    <rPh sb="0" eb="2">
      <t>ネンカン</t>
    </rPh>
    <rPh sb="2" eb="4">
      <t>ガイライ</t>
    </rPh>
    <rPh sb="4" eb="6">
      <t>トウガイ</t>
    </rPh>
    <rPh sb="8" eb="10">
      <t>カンジャ</t>
    </rPh>
    <rPh sb="12" eb="13">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</si>
  <si>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</si>
  <si>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</si>
  <si>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</si>
  <si>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</si>
  <si>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</si>
  <si>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</si>
  <si>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</si>
  <si>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</si>
  <si>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</si>
  <si>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</si>
  <si>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</si>
  <si>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</si>
  <si>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</si>
  <si>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</si>
  <si>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</si>
  <si>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</si>
  <si>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</si>
  <si>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</si>
  <si>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</si>
  <si>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令和５年４月１日～９月30日</t>
  </si>
  <si>
    <t>XX病院</t>
    <rPh sb="2" eb="4">
      <t>ビョウイン</t>
    </rPh>
    <phoneticPr fontId="10"/>
  </si>
  <si>
    <t>がん看護認定看護師</t>
    <rPh sb="2" eb="4">
      <t>カンゴ</t>
    </rPh>
    <rPh sb="4" eb="6">
      <t>ニンテイ</t>
    </rPh>
    <rPh sb="6" eb="9">
      <t>カンゴシ</t>
    </rPh>
    <phoneticPr fontId="10"/>
  </si>
  <si>
    <t>派遣</t>
  </si>
  <si>
    <t>令和５年10月１日～12月31日</t>
  </si>
  <si>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</si>
  <si>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</si>
  <si>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</si>
  <si>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</si>
  <si>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</si>
  <si>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</si>
  <si>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</si>
  <si>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</si>
  <si>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</si>
  <si>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</si>
  <si>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</si>
  <si>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令和５年４月１日～９月30日</t>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</si>
  <si>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</si>
  <si>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</si>
  <si>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</si>
  <si>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</si>
  <si>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</si>
  <si>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</si>
  <si>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</si>
  <si>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</si>
  <si>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</si>
  <si>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</si>
  <si>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</si>
  <si>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</si>
  <si>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</si>
  <si>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</si>
  <si>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</si>
  <si>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</si>
  <si>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</si>
  <si>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</si>
  <si>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</si>
  <si>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</si>
  <si>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</si>
  <si>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</si>
  <si>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</si>
  <si>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</si>
  <si>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</si>
  <si>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</si>
  <si>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</si>
  <si>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</si>
  <si>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</si>
  <si>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</si>
  <si>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</si>
  <si>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</si>
  <si>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</si>
  <si>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</si>
  <si>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</si>
  <si>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</si>
  <si>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</si>
  <si>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</si>
  <si>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</si>
  <si>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</si>
  <si>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</si>
  <si>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</si>
  <si>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</si>
  <si>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</si>
  <si>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</si>
  <si>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</si>
  <si>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</si>
  <si>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</si>
  <si>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</si>
  <si>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</si>
  <si>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</si>
  <si>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</si>
  <si>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</si>
  <si>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</si>
  <si>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</si>
  <si>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</si>
  <si>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</si>
  <si>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</si>
  <si>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</si>
  <si>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</si>
  <si>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</si>
  <si>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</si>
  <si>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</si>
  <si>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</si>
  <si>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</si>
  <si>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</si>
  <si>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</si>
  <si>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地方独立行政法人市立東大阪医療センター</t>
    <phoneticPr fontId="10"/>
  </si>
  <si>
    <t>地域がん診療連携拠点病院</t>
  </si>
  <si>
    <t>承認なし</t>
  </si>
  <si>
    <t>しりつひがしおおさかいりょうせんたー</t>
    <phoneticPr fontId="10" type="Hiragana"/>
  </si>
  <si>
    <t>578-8588</t>
    <phoneticPr fontId="10" type="Hiragana"/>
  </si>
  <si>
    <t>大阪府</t>
  </si>
  <si>
    <t>東大阪市西岩田３丁目４番５号</t>
    <rPh sb="0" eb="4">
      <t>ひがしおおさかし</t>
    </rPh>
    <rPh sb="4" eb="7">
      <t>にしいわた</t>
    </rPh>
    <rPh sb="8" eb="10">
      <t>ちょうめ</t>
    </rPh>
    <rPh sb="11" eb="12">
      <t>ばん</t>
    </rPh>
    <rPh sb="13" eb="14">
      <t>ごう</t>
    </rPh>
    <phoneticPr fontId="9" type="Hiragana"/>
  </si>
  <si>
    <t>ひがしおおさかにしいわたさんちょうめよんばんごごう</t>
  </si>
  <si>
    <t>06-6781-5101</t>
  </si>
  <si>
    <t>06-6781-2194</t>
  </si>
  <si>
    <t>byoinsomu@higashiosaka-mc.jp</t>
  </si>
  <si>
    <t>https://www.higashiosaka-mc.jp</t>
  </si>
  <si>
    <t>中河内</t>
    <rPh sb="0" eb="3">
      <t>なかかわち</t>
    </rPh>
    <phoneticPr fontId="9" type="Hiragana"/>
  </si>
  <si>
    <t>可</t>
  </si>
  <si>
    <t>あり</t>
  </si>
  <si>
    <t>いいえ</t>
  </si>
  <si>
    <t>指定なし</t>
    <phoneticPr fontId="10" type="Hiragana"/>
  </si>
  <si>
    <t>はい</t>
  </si>
  <si>
    <t>なし</t>
    <phoneticPr fontId="10"/>
  </si>
  <si>
    <t>医用原子力技術研究振興財団</t>
    <rPh sb="0" eb="2">
      <t>イヨウ</t>
    </rPh>
    <rPh sb="2" eb="5">
      <t>ゲンシリョク</t>
    </rPh>
    <rPh sb="5" eb="7">
      <t>ギジュツ</t>
    </rPh>
    <rPh sb="7" eb="9">
      <t>ケンキュウ</t>
    </rPh>
    <rPh sb="9" eb="11">
      <t>シンコウ</t>
    </rPh>
    <rPh sb="11" eb="13">
      <t>ザイダン</t>
    </rPh>
    <phoneticPr fontId="10"/>
  </si>
  <si>
    <t>はい</t>
    <phoneticPr fontId="10"/>
  </si>
  <si>
    <t>がん診療連携拠点病院について</t>
    <rPh sb="2" eb="4">
      <t>シンリョウ</t>
    </rPh>
    <rPh sb="4" eb="6">
      <t>レンケイ</t>
    </rPh>
    <rPh sb="6" eb="8">
      <t>キョテン</t>
    </rPh>
    <rPh sb="8" eb="10">
      <t>ビョウイン</t>
    </rPh>
    <phoneticPr fontId="10"/>
  </si>
  <si>
    <t>がん看護研修</t>
    <rPh sb="2" eb="4">
      <t>カンゴ</t>
    </rPh>
    <rPh sb="4" eb="6">
      <t>ケンシュウ</t>
    </rPh>
    <phoneticPr fontId="10"/>
  </si>
  <si>
    <t>日本医療機能評価機構 病院機能評価</t>
  </si>
  <si>
    <t>脳外科</t>
    <rPh sb="0" eb="3">
      <t>ノウゲカ</t>
    </rPh>
    <phoneticPr fontId="75"/>
  </si>
  <si>
    <t>脳外科・血液内科</t>
    <rPh sb="0" eb="3">
      <t>ノウゲカ</t>
    </rPh>
    <rPh sb="4" eb="8">
      <t>ケツエキナイカ</t>
    </rPh>
    <phoneticPr fontId="75"/>
  </si>
  <si>
    <t>眼科</t>
    <rPh sb="0" eb="2">
      <t>ガンカ</t>
    </rPh>
    <phoneticPr fontId="75"/>
  </si>
  <si>
    <t>耳鼻科</t>
    <rPh sb="0" eb="3">
      <t>ジビカ</t>
    </rPh>
    <phoneticPr fontId="75"/>
  </si>
  <si>
    <t>口腔外科</t>
    <rPh sb="0" eb="4">
      <t>コウクウゲカ</t>
    </rPh>
    <phoneticPr fontId="75"/>
  </si>
  <si>
    <t>乳腺外科</t>
    <rPh sb="0" eb="4">
      <t>ニュウセンゲカ</t>
    </rPh>
    <phoneticPr fontId="75"/>
  </si>
  <si>
    <t>呼吸器外科</t>
    <rPh sb="0" eb="5">
      <t>コキュウキゲカ</t>
    </rPh>
    <phoneticPr fontId="75"/>
  </si>
  <si>
    <t>呼吸器外科・泌尿器科</t>
    <rPh sb="0" eb="5">
      <t>コキュウキゲカ</t>
    </rPh>
    <rPh sb="6" eb="10">
      <t>ヒニョウキカ</t>
    </rPh>
    <phoneticPr fontId="75"/>
  </si>
  <si>
    <t>消化器外科・消化器内科</t>
    <rPh sb="0" eb="3">
      <t>ショウカキ</t>
    </rPh>
    <rPh sb="3" eb="5">
      <t>ゲカ</t>
    </rPh>
    <rPh sb="6" eb="11">
      <t>ショウカキナイカ</t>
    </rPh>
    <phoneticPr fontId="75"/>
  </si>
  <si>
    <t>呼吸器外科・消化器外科</t>
    <rPh sb="0" eb="5">
      <t>コキュウキゲカ</t>
    </rPh>
    <rPh sb="6" eb="11">
      <t>ショウカキゲカ</t>
    </rPh>
    <phoneticPr fontId="75"/>
  </si>
  <si>
    <t>消化器外科・消化器内科・泌尿器科</t>
    <rPh sb="0" eb="3">
      <t>ショウカキ</t>
    </rPh>
    <rPh sb="3" eb="5">
      <t>ゲカ</t>
    </rPh>
    <rPh sb="6" eb="11">
      <t>ショウカキナイカ</t>
    </rPh>
    <rPh sb="12" eb="16">
      <t>ヒニョウキカ</t>
    </rPh>
    <phoneticPr fontId="75"/>
  </si>
  <si>
    <t>泌尿器科</t>
    <rPh sb="0" eb="4">
      <t>ヒニョウキカ</t>
    </rPh>
    <phoneticPr fontId="75"/>
  </si>
  <si>
    <t>婦人科</t>
    <rPh sb="0" eb="3">
      <t>フジンカ</t>
    </rPh>
    <phoneticPr fontId="75"/>
  </si>
  <si>
    <t>整形外科</t>
    <rPh sb="0" eb="4">
      <t>セイケイゲカ</t>
    </rPh>
    <phoneticPr fontId="75"/>
  </si>
  <si>
    <t>皮膚科</t>
    <rPh sb="0" eb="3">
      <t>ヒフカ</t>
    </rPh>
    <phoneticPr fontId="75"/>
  </si>
  <si>
    <t>血液内科</t>
    <rPh sb="0" eb="4">
      <t>ケツエキナイカ</t>
    </rPh>
    <phoneticPr fontId="75"/>
  </si>
  <si>
    <t>腫瘍内科・呼吸器外科</t>
    <rPh sb="0" eb="4">
      <t>シュヨウナイカ</t>
    </rPh>
    <rPh sb="5" eb="10">
      <t>コキュウキゲカ</t>
    </rPh>
    <phoneticPr fontId="75"/>
  </si>
  <si>
    <t>小児科・脳外</t>
    <rPh sb="0" eb="3">
      <t>ショウニカ</t>
    </rPh>
    <rPh sb="4" eb="6">
      <t>ノウゲ</t>
    </rPh>
    <phoneticPr fontId="75"/>
  </si>
  <si>
    <t>小児科</t>
    <rPh sb="0" eb="3">
      <t>ショウニカ</t>
    </rPh>
    <phoneticPr fontId="75"/>
  </si>
  <si>
    <t>小児科・整形外科</t>
    <rPh sb="0" eb="3">
      <t>ショウニカ</t>
    </rPh>
    <rPh sb="4" eb="8">
      <t>セイケイゲカ</t>
    </rPh>
    <phoneticPr fontId="75"/>
  </si>
  <si>
    <t>小児科・血液内科</t>
    <rPh sb="0" eb="3">
      <t>ショウニカ</t>
    </rPh>
    <rPh sb="4" eb="8">
      <t>ケツエキナイカ</t>
    </rPh>
    <phoneticPr fontId="75"/>
  </si>
  <si>
    <t>小児科・小児外科</t>
    <rPh sb="0" eb="3">
      <t>ショウニカ</t>
    </rPh>
    <rPh sb="4" eb="8">
      <t>ショウニゲカ</t>
    </rPh>
    <phoneticPr fontId="75"/>
  </si>
  <si>
    <t>△</t>
  </si>
  <si>
    <t>無</t>
  </si>
  <si>
    <t>◎</t>
  </si>
  <si>
    <t>有</t>
  </si>
  <si>
    <t>疼痛を始めとする苦痛症状の緩和の方法、患者の社会的な背景を共有し、相応しいと考える療養の場の検討（患者の意向を中心）、今の治療が患者にとってどうなのか（害・益の検討）、家族へのサポート、最終手段として鎮静の適性に対する検討などを多職種でしている。参加者は、緩和ケア内科医師、消化器外科医師、放射線科医師、看護師、薬剤師、理学療法士、栄養士、MSW、公認心理師、緩和ケア病棟師長、状況に応じて退院調整看護師が参加している。記録はカンファレンス毎にしている。　　　　　　　　　　　　　　　　　　　　　　　　　　　　　　　　　　　　　　　　　　　　　　　　　　　　　　　　　　　　　　　　　　　　　　　　　　　　　　　　　　　　　　　　　　　　　　　　　　カンファレンス記録一事例→緩和ケアカンファレンス記録：継続
問題点：
がんの診断・治療：
身体的：
1．殿部痛
・オキシコンチン20mg/日+オキノーム2.5mg　5回/日程度でコントロールしている。
・体動時の痛みが強く、主治医は車椅子移乗ができることを目標に疼痛コントロ-ルしていくことを共有済み
・現在、苦痛表情は強くなく、ポータブルトイレへや車椅子への移乗は行うことができている。
・オピオイド量を増量することで、副作用が出現し、デメリットが大きくなる可能性もある。
【PCTの方向性】
・現在のオピオイド量を継続し、痛みの評価を継続していく。
療養の場の検討：
2．今後の療養先
・自宅療養を希望されている（独居）。
・リハビリは歩行訓練などしていない。先週と同様に上肢運動・リラクセーションが中心となっている。
・リハビリ中、自宅の準備をどうしたらいいか質問されている。
・退院の見通しはつかないが、在宅サービスの準備などは進めていってもよいのではないか。
・介護ベッドは必須である。
・詳細な間取りや環境に関する情報収集を行い、自宅での動線もリハビリで考えていく。
　　　　　　　　　　　　　　　　　　　　　</t>
    <phoneticPr fontId="10"/>
  </si>
  <si>
    <t>緩和ケア外来</t>
    <phoneticPr fontId="10"/>
  </si>
  <si>
    <t>緩和ケア内科</t>
    <rPh sb="0" eb="2">
      <t>カンワ</t>
    </rPh>
    <rPh sb="4" eb="6">
      <t>ナイカ</t>
    </rPh>
    <phoneticPr fontId="10"/>
  </si>
  <si>
    <t>5回/週</t>
    <rPh sb="1" eb="2">
      <t>カイ</t>
    </rPh>
    <rPh sb="3" eb="4">
      <t>シュウ</t>
    </rPh>
    <phoneticPr fontId="10"/>
  </si>
  <si>
    <t>その人がその人らしく過ごせるための症状緩和を行う。</t>
    <rPh sb="2" eb="3">
      <t>ヒト</t>
    </rPh>
    <rPh sb="6" eb="7">
      <t>ヒト</t>
    </rPh>
    <rPh sb="10" eb="11">
      <t>ス</t>
    </rPh>
    <rPh sb="17" eb="21">
      <t>ショウジョウカンワ</t>
    </rPh>
    <rPh sb="22" eb="23">
      <t>オコナ</t>
    </rPh>
    <phoneticPr fontId="10"/>
  </si>
  <si>
    <t>https://www.higashiosaka-mc.jp/departments/departments01/palliative.html</t>
    <phoneticPr fontId="10"/>
  </si>
  <si>
    <t>がん相談支援センター</t>
    <phoneticPr fontId="10"/>
  </si>
  <si>
    <t>06-6781-5101</t>
    <phoneticPr fontId="10"/>
  </si>
  <si>
    <t>06-6783-3466</t>
    <phoneticPr fontId="10"/>
  </si>
  <si>
    <t>病棟があります</t>
  </si>
  <si>
    <t>届け出て受理されている</t>
  </si>
  <si>
    <t>院内病棟型</t>
  </si>
  <si>
    <t>緩和ケア内科　緩和ケア病棟</t>
    <phoneticPr fontId="10"/>
  </si>
  <si>
    <t xml:space="preserve"> https://www.higashiosaka-mc.jp/departments/departments01/palliative.html</t>
    <phoneticPr fontId="10"/>
  </si>
  <si>
    <t>社会保健福祉士</t>
    <rPh sb="0" eb="2">
      <t>シャカイ</t>
    </rPh>
    <rPh sb="2" eb="4">
      <t>ホケン</t>
    </rPh>
    <rPh sb="4" eb="7">
      <t>フクシシ</t>
    </rPh>
    <phoneticPr fontId="10"/>
  </si>
  <si>
    <t>退院支援看護師</t>
    <rPh sb="0" eb="4">
      <t>タイインシエン</t>
    </rPh>
    <rPh sb="4" eb="7">
      <t>カンゴシ</t>
    </rPh>
    <phoneticPr fontId="10"/>
  </si>
  <si>
    <t>理学療法士</t>
    <rPh sb="0" eb="5">
      <t>リガクリョウホウシ</t>
    </rPh>
    <phoneticPr fontId="10"/>
  </si>
  <si>
    <t>作業療法士</t>
    <rPh sb="0" eb="5">
      <t>サギョウリョウホウシ</t>
    </rPh>
    <phoneticPr fontId="10"/>
  </si>
  <si>
    <t>管理栄養士</t>
    <rPh sb="0" eb="5">
      <t>カンリエイヨウシ</t>
    </rPh>
    <phoneticPr fontId="10"/>
  </si>
  <si>
    <t>看護補助者</t>
    <rPh sb="0" eb="2">
      <t>カンゴ</t>
    </rPh>
    <rPh sb="2" eb="4">
      <t>ホジョ</t>
    </rPh>
    <rPh sb="4" eb="5">
      <t>シャ</t>
    </rPh>
    <phoneticPr fontId="10"/>
  </si>
  <si>
    <t>06-6783-3466</t>
    <phoneticPr fontId="10"/>
  </si>
  <si>
    <t>がん相談支援センター</t>
    <phoneticPr fontId="10"/>
  </si>
  <si>
    <t>https://www.higashiosaka-mc.jp/service/outpatient/consultation/cancer.html</t>
    <phoneticPr fontId="10"/>
  </si>
  <si>
    <t>がん相談支援センター</t>
    <phoneticPr fontId="10"/>
  </si>
  <si>
    <t>地域医療機関係者の方へ</t>
    <phoneticPr fontId="10"/>
  </si>
  <si>
    <t>https://www.higashiosaka-mc.jp/community/guide.html</t>
    <phoneticPr fontId="10"/>
  </si>
  <si>
    <t>家族用キッチン、家族室　2室、面談室、ランドリー、デイルーム（食事や面会者との談話、ボランティアによるティーサービスがある）、特殊入浴室、ボランティア室</t>
    <phoneticPr fontId="10"/>
  </si>
  <si>
    <t>地域の連携している訪問看護ステーションを紹介している。退院後訪問をしている。</t>
    <phoneticPr fontId="10"/>
  </si>
  <si>
    <t>がん専門看護師1名、緩和ケア認定看護師3名</t>
    <rPh sb="2" eb="4">
      <t>センモン</t>
    </rPh>
    <rPh sb="4" eb="7">
      <t>カンゴシ</t>
    </rPh>
    <rPh sb="8" eb="9">
      <t>メイ</t>
    </rPh>
    <rPh sb="10" eb="12">
      <t>カンワ</t>
    </rPh>
    <rPh sb="14" eb="19">
      <t>ニンテイカンゴシ</t>
    </rPh>
    <rPh sb="20" eb="21">
      <t>メイ</t>
    </rPh>
    <phoneticPr fontId="10"/>
  </si>
  <si>
    <t>緩和医療専門薬剤師</t>
    <rPh sb="0" eb="2">
      <t>カンワ</t>
    </rPh>
    <rPh sb="2" eb="4">
      <t>イリョウ</t>
    </rPh>
    <rPh sb="4" eb="6">
      <t>センモン</t>
    </rPh>
    <rPh sb="6" eb="9">
      <t>ヤクザイシ</t>
    </rPh>
    <phoneticPr fontId="10"/>
  </si>
  <si>
    <t>相談支援に携わる者</t>
    <rPh sb="0" eb="2">
      <t>ソウダン</t>
    </rPh>
    <rPh sb="2" eb="4">
      <t>シエン</t>
    </rPh>
    <rPh sb="5" eb="6">
      <t>タズサ</t>
    </rPh>
    <rPh sb="8" eb="9">
      <t>モノ</t>
    </rPh>
    <phoneticPr fontId="10"/>
  </si>
  <si>
    <t>がん専門相談員</t>
    <rPh sb="2" eb="4">
      <t>センモン</t>
    </rPh>
    <rPh sb="4" eb="7">
      <t>ソウダンイン</t>
    </rPh>
    <phoneticPr fontId="10"/>
  </si>
  <si>
    <t>作業療法士</t>
    <rPh sb="0" eb="2">
      <t>サギョウ</t>
    </rPh>
    <rPh sb="2" eb="5">
      <t>リョウホウシ</t>
    </rPh>
    <phoneticPr fontId="10"/>
  </si>
  <si>
    <t>公認心理師</t>
    <rPh sb="0" eb="2">
      <t>コウニン</t>
    </rPh>
    <rPh sb="2" eb="5">
      <t>シンリシ</t>
    </rPh>
    <phoneticPr fontId="10"/>
  </si>
  <si>
    <t>回／週</t>
  </si>
  <si>
    <t>依頼のあった患者ラウンドを行い包括的アセスメントをして病棟看護師とケアを検討している。症状緩和では、PCTが処方をしたり、提案をしている。病棟カンファレンスは定期的に行い、苦痛スクリーニングで陽性だった場合は、カンファレンスをしている。PCTカンファレンスは1回/週実施。緩和ケアチーム専従看護師中心に院内のいラウンド。また、ケアの振り返りとして症例カンファ、デスケース、倫理カンファレンスをj開催。</t>
    <rPh sb="0" eb="2">
      <t>イライ</t>
    </rPh>
    <rPh sb="6" eb="8">
      <t>カンジャ</t>
    </rPh>
    <rPh sb="13" eb="14">
      <t>オコナ</t>
    </rPh>
    <rPh sb="15" eb="18">
      <t>ホウカツテキ</t>
    </rPh>
    <rPh sb="27" eb="29">
      <t>ビョウトウ</t>
    </rPh>
    <rPh sb="29" eb="32">
      <t>カンゴシ</t>
    </rPh>
    <rPh sb="36" eb="38">
      <t>ケントウ</t>
    </rPh>
    <rPh sb="43" eb="45">
      <t>ショウジョウ</t>
    </rPh>
    <rPh sb="45" eb="47">
      <t>カンワ</t>
    </rPh>
    <rPh sb="54" eb="56">
      <t>ショホウ</t>
    </rPh>
    <rPh sb="61" eb="63">
      <t>テイアン</t>
    </rPh>
    <rPh sb="69" eb="71">
      <t>ビョウトウ</t>
    </rPh>
    <rPh sb="79" eb="82">
      <t>テイキテキ</t>
    </rPh>
    <rPh sb="83" eb="84">
      <t>オコナ</t>
    </rPh>
    <rPh sb="86" eb="88">
      <t>クツウ</t>
    </rPh>
    <rPh sb="96" eb="98">
      <t>ヨウセイ</t>
    </rPh>
    <rPh sb="101" eb="103">
      <t>バアイ</t>
    </rPh>
    <rPh sb="130" eb="131">
      <t>カイ</t>
    </rPh>
    <rPh sb="132" eb="133">
      <t>シュウ</t>
    </rPh>
    <rPh sb="133" eb="135">
      <t>ジッシ</t>
    </rPh>
    <rPh sb="136" eb="138">
      <t>カンワ</t>
    </rPh>
    <rPh sb="143" eb="145">
      <t>センジュウ</t>
    </rPh>
    <rPh sb="145" eb="148">
      <t>カンゴシ</t>
    </rPh>
    <rPh sb="148" eb="150">
      <t>チュウシン</t>
    </rPh>
    <rPh sb="151" eb="153">
      <t>インナイ</t>
    </rPh>
    <rPh sb="166" eb="167">
      <t>フ</t>
    </rPh>
    <rPh sb="168" eb="169">
      <t>カエ</t>
    </rPh>
    <rPh sb="173" eb="175">
      <t>ショウレイ</t>
    </rPh>
    <rPh sb="186" eb="188">
      <t>リンリ</t>
    </rPh>
    <rPh sb="197" eb="199">
      <t>カイサイ</t>
    </rPh>
    <phoneticPr fontId="10"/>
  </si>
  <si>
    <t>全がん患者に苦痛スクリーニングを実施。緩和コアナース委員会に所属しスクリーニグに周知・定着を図っている。気になること、心配していることにチェックがあったり、陽性患者には部署で初期対応できるようにアセスメントシートや連携の詳細を記載したシートを活用してもらい、患者の状況に応じてPCTに連絡をもらっている。緩和ケア研修会では事例検討会を開催、外来・病棟でも緩和ケアカンファレンスを開催。昨年度、看護師と苦痛症状の評価をした件数480件、苦痛症状を緩和するケアを指導した件数は95件。</t>
    <rPh sb="30" eb="32">
      <t>ショゾク</t>
    </rPh>
    <rPh sb="121" eb="123">
      <t>カツヨウ</t>
    </rPh>
    <rPh sb="129" eb="131">
      <t>カンジャ</t>
    </rPh>
    <rPh sb="132" eb="134">
      <t>ジョウキョウ</t>
    </rPh>
    <rPh sb="135" eb="136">
      <t>オウ</t>
    </rPh>
    <rPh sb="142" eb="144">
      <t>レンラク</t>
    </rPh>
    <rPh sb="152" eb="154">
      <t>カンワ</t>
    </rPh>
    <rPh sb="156" eb="159">
      <t>ケンシュウカイ</t>
    </rPh>
    <rPh sb="161" eb="163">
      <t>ジレイ</t>
    </rPh>
    <rPh sb="163" eb="166">
      <t>ケントウカイ</t>
    </rPh>
    <rPh sb="167" eb="169">
      <t>カイサイ</t>
    </rPh>
    <rPh sb="170" eb="172">
      <t>ガイライ</t>
    </rPh>
    <rPh sb="173" eb="175">
      <t>ビョウトウ</t>
    </rPh>
    <rPh sb="177" eb="179">
      <t>カンワ</t>
    </rPh>
    <rPh sb="189" eb="191">
      <t>カイサイ</t>
    </rPh>
    <rPh sb="192" eb="195">
      <t>サクネンド</t>
    </rPh>
    <rPh sb="196" eb="199">
      <t>カンゴシ</t>
    </rPh>
    <rPh sb="200" eb="202">
      <t>クツウ</t>
    </rPh>
    <rPh sb="202" eb="204">
      <t>ショウジョウ</t>
    </rPh>
    <rPh sb="205" eb="207">
      <t>ヒョウカ</t>
    </rPh>
    <rPh sb="210" eb="212">
      <t>ケンスウ</t>
    </rPh>
    <rPh sb="215" eb="216">
      <t>ケン</t>
    </rPh>
    <rPh sb="217" eb="219">
      <t>クツウ</t>
    </rPh>
    <rPh sb="219" eb="221">
      <t>ショウジョウ</t>
    </rPh>
    <rPh sb="222" eb="224">
      <t>カンワ</t>
    </rPh>
    <rPh sb="229" eb="231">
      <t>シドウ</t>
    </rPh>
    <rPh sb="233" eb="235">
      <t>ケンスウ</t>
    </rPh>
    <rPh sb="238" eb="239">
      <t>ケン</t>
    </rPh>
    <phoneticPr fontId="10"/>
  </si>
  <si>
    <t>AYA世代含むがん患者の就労支援に対して、月に2回(第2・4木曜日)ハローワーク布施より出張で相談対応を受けている。社労士のホットラインに参加し、必要時社労士と連携している。</t>
  </si>
  <si>
    <t>大学病院、IVF大阪クリニックを中心に連携を行っている。</t>
  </si>
  <si>
    <t>医師、放射線科医師、薬剤師、認定看護師、看護師、社会福祉士、がん専門相談員、事務、理学療法士、栄養士</t>
  </si>
  <si>
    <t>院内にて、がん・生殖医療に関する研修を実施している。
また、院外研修においても積極的参加を行っている。</t>
  </si>
  <si>
    <t>温存可能な連携施設リストに基づき、紹介をしている。中河内医療圏で勉強会を開催している。</t>
  </si>
  <si>
    <t>当センターの小児医療センターでは小児がんを対応しておらず、他施設へ紹介をしている。</t>
  </si>
  <si>
    <t>ハローワークより出張相談を受けている。また、社労士ホットライン事業の活用を行っている。</t>
  </si>
  <si>
    <t>定期的にアピアランスケア相談会（専門業者によるウィッグやネイルケア等の展示･相談会）を実施している。院内の理髪店でウィッグカットが可能。がん相談支援センターや化学療法室では試着や購入、関連相談の対応も行っている。脱毛時のケア帽子や乳房切除後の乳房パッドの作成講習会や無料配布を行っている。2023年度の中河内医療圏内がん相談支援センター部会では、専門業者によるアピアランスケア相談会を兼ねた合同サロンを開催した。</t>
  </si>
  <si>
    <t>精神科、脳神経内科と協力し、必要に応じて認知機能評価を行っている。</t>
  </si>
  <si>
    <t>がん相談支援センター</t>
    <phoneticPr fontId="10"/>
  </si>
  <si>
    <t>06-6783-3466</t>
    <phoneticPr fontId="10"/>
  </si>
  <si>
    <t>higashiosaka-mc.jp/service/outpatient/consultation/cancer.html</t>
  </si>
  <si>
    <t>06-6783-3466</t>
    <phoneticPr fontId="10"/>
  </si>
  <si>
    <t>実施</t>
  </si>
  <si>
    <t>未実施</t>
  </si>
  <si>
    <t>実施</t>
    <phoneticPr fontId="10"/>
  </si>
  <si>
    <t>https://www.higashiosaka-mc.jp/contact/</t>
    <phoneticPr fontId="10"/>
  </si>
  <si>
    <t xml:space="preserve">緩和ケア研修、スピリチュアル研修、両立支援コーディネーター研修    
</t>
    <phoneticPr fontId="10"/>
  </si>
  <si>
    <t>当院通院中のがん患者に外来で調査票を手渡し、がん相談支援センターで回収することを説明している。</t>
    <phoneticPr fontId="10"/>
  </si>
  <si>
    <t>院内で定期的に患者満足度調査を実施している。</t>
  </si>
  <si>
    <t>ハローワーク就職ナビゲーター、社会保険労務士
大阪産業保健総合支援センター</t>
    <phoneticPr fontId="10"/>
  </si>
  <si>
    <t>がん相談支援センター、化学療法室、看護局</t>
    <phoneticPr fontId="10"/>
  </si>
  <si>
    <t>がん相談支援ｾﾝﾀｰ、化学療法室、看護局、AYA支援ﾁｰﾑ</t>
    <phoneticPr fontId="10"/>
  </si>
  <si>
    <t>ひょうたん</t>
  </si>
  <si>
    <t>きらきら若ごぼうの会</t>
    <rPh sb="4" eb="5">
      <t>ワカ</t>
    </rPh>
    <rPh sb="9" eb="10">
      <t>カイ</t>
    </rPh>
    <phoneticPr fontId="10"/>
  </si>
  <si>
    <t>八尾徳サロン</t>
    <rPh sb="0" eb="2">
      <t>ヤオ</t>
    </rPh>
    <rPh sb="2" eb="3">
      <t>トク</t>
    </rPh>
    <phoneticPr fontId="10"/>
  </si>
  <si>
    <t>iサロン</t>
  </si>
  <si>
    <t>カルミア</t>
  </si>
  <si>
    <t>1･3・5の会</t>
    <rPh sb="6" eb="7">
      <t>カイ</t>
    </rPh>
    <phoneticPr fontId="10"/>
  </si>
  <si>
    <t>口腔・咽頭がん患者会</t>
    <rPh sb="0" eb="2">
      <t>コウクウ</t>
    </rPh>
    <rPh sb="3" eb="5">
      <t>イントウ</t>
    </rPh>
    <rPh sb="7" eb="10">
      <t>カンジャカイ</t>
    </rPh>
    <phoneticPr fontId="10"/>
  </si>
  <si>
    <t>あけぼの大阪</t>
    <rPh sb="4" eb="6">
      <t>オオサカ</t>
    </rPh>
    <phoneticPr fontId="10"/>
  </si>
  <si>
    <t>マジックリング</t>
    <phoneticPr fontId="10"/>
  </si>
  <si>
    <t>岩手ホスピスの会</t>
    <rPh sb="0" eb="2">
      <t>イワテ</t>
    </rPh>
    <rPh sb="7" eb="8">
      <t>カイ</t>
    </rPh>
    <phoneticPr fontId="10"/>
  </si>
  <si>
    <t>京都タオル帽子の会</t>
    <rPh sb="0" eb="2">
      <t>キョウト</t>
    </rPh>
    <rPh sb="5" eb="7">
      <t>ボウシ</t>
    </rPh>
    <rPh sb="8" eb="9">
      <t>カイ</t>
    </rPh>
    <phoneticPr fontId="10"/>
  </si>
  <si>
    <t>すべてのがん</t>
  </si>
  <si>
    <t>すべてのがん</t>
    <phoneticPr fontId="10"/>
  </si>
  <si>
    <t>若草第一病院の患者会、年1回合同で中河内合同サロンを開催している。</t>
    <rPh sb="0" eb="2">
      <t>ワカクサ</t>
    </rPh>
    <rPh sb="2" eb="4">
      <t>ダイイチ</t>
    </rPh>
    <rPh sb="4" eb="6">
      <t>ビョウイン</t>
    </rPh>
    <rPh sb="7" eb="9">
      <t>カンジャ</t>
    </rPh>
    <rPh sb="9" eb="10">
      <t>カイ</t>
    </rPh>
    <rPh sb="11" eb="12">
      <t>ネン</t>
    </rPh>
    <rPh sb="13" eb="14">
      <t>カイ</t>
    </rPh>
    <rPh sb="14" eb="16">
      <t>ゴウドウ</t>
    </rPh>
    <rPh sb="17" eb="18">
      <t>ナカ</t>
    </rPh>
    <rPh sb="18" eb="20">
      <t>カワチ</t>
    </rPh>
    <rPh sb="20" eb="22">
      <t>ゴウドウ</t>
    </rPh>
    <rPh sb="26" eb="28">
      <t>カイサイ</t>
    </rPh>
    <phoneticPr fontId="10"/>
  </si>
  <si>
    <t>八尾市立病院の患者サロン、年１回合同で中河内合同サロンを開催している。</t>
    <rPh sb="0" eb="4">
      <t>ヤオシリツ</t>
    </rPh>
    <rPh sb="4" eb="6">
      <t>ビョウイン</t>
    </rPh>
    <rPh sb="7" eb="9">
      <t>カンジャ</t>
    </rPh>
    <rPh sb="13" eb="14">
      <t>ネン</t>
    </rPh>
    <rPh sb="15" eb="16">
      <t>カイ</t>
    </rPh>
    <rPh sb="16" eb="18">
      <t>ゴウドウ</t>
    </rPh>
    <rPh sb="19" eb="20">
      <t>ナカ</t>
    </rPh>
    <rPh sb="20" eb="22">
      <t>カワチ</t>
    </rPh>
    <rPh sb="22" eb="24">
      <t>ゴウドウ</t>
    </rPh>
    <rPh sb="28" eb="30">
      <t>カイサイ</t>
    </rPh>
    <phoneticPr fontId="10"/>
  </si>
  <si>
    <t>八尾徳洲会総合病院の患者サロン、年１回合同で中河内合同サロンを開催している。</t>
    <rPh sb="0" eb="9">
      <t>ヤオトクシュウカイソウゴウビョウイン</t>
    </rPh>
    <rPh sb="10" eb="12">
      <t>カンジャ</t>
    </rPh>
    <rPh sb="16" eb="17">
      <t>ネン</t>
    </rPh>
    <rPh sb="18" eb="19">
      <t>カイ</t>
    </rPh>
    <rPh sb="19" eb="21">
      <t>ゴウドウ</t>
    </rPh>
    <rPh sb="22" eb="27">
      <t>ナカカワチゴウドウ</t>
    </rPh>
    <rPh sb="31" eb="33">
      <t>カイサイ</t>
    </rPh>
    <phoneticPr fontId="10"/>
  </si>
  <si>
    <t>石切生喜病院の患者サロン、年１回合同で中河内合同サロンを開催している。</t>
    <rPh sb="0" eb="6">
      <t>イシキリセイキビョウイン</t>
    </rPh>
    <rPh sb="7" eb="9">
      <t>カンジャ</t>
    </rPh>
    <rPh sb="13" eb="14">
      <t>ネン</t>
    </rPh>
    <rPh sb="15" eb="16">
      <t>カイ</t>
    </rPh>
    <rPh sb="16" eb="18">
      <t>ゴウドウ</t>
    </rPh>
    <rPh sb="19" eb="24">
      <t>ナカカワチゴウドウ</t>
    </rPh>
    <rPh sb="28" eb="30">
      <t>カイサイ</t>
    </rPh>
    <phoneticPr fontId="10"/>
  </si>
  <si>
    <t>市立柏原病院の患者サロン、年１回合同で中河内合同サロンを開催している。</t>
    <rPh sb="0" eb="2">
      <t>シリツ</t>
    </rPh>
    <rPh sb="2" eb="4">
      <t>カシハラ</t>
    </rPh>
    <rPh sb="4" eb="6">
      <t>ビョウイン</t>
    </rPh>
    <rPh sb="7" eb="9">
      <t>カンジャ</t>
    </rPh>
    <rPh sb="13" eb="14">
      <t>ネン</t>
    </rPh>
    <rPh sb="15" eb="16">
      <t>カイ</t>
    </rPh>
    <rPh sb="16" eb="18">
      <t>ゴウドウ</t>
    </rPh>
    <rPh sb="19" eb="24">
      <t>ナカカワチゴウドウ</t>
    </rPh>
    <rPh sb="28" eb="30">
      <t>カイサイ</t>
    </rPh>
    <phoneticPr fontId="10"/>
  </si>
  <si>
    <t>月１回の患者サロンにピアサポーターとして参加してもらっている。</t>
    <rPh sb="0" eb="1">
      <t>ツキ</t>
    </rPh>
    <rPh sb="2" eb="3">
      <t>カイ</t>
    </rPh>
    <rPh sb="4" eb="6">
      <t>カンジャ</t>
    </rPh>
    <rPh sb="20" eb="22">
      <t>サンカ</t>
    </rPh>
    <phoneticPr fontId="10"/>
  </si>
  <si>
    <t>パンフレットの配架。乳がん患者会への参加を希望する方を繋いでいる。</t>
    <rPh sb="7" eb="9">
      <t>ハイカ</t>
    </rPh>
    <rPh sb="10" eb="11">
      <t>ニュウ</t>
    </rPh>
    <rPh sb="13" eb="16">
      <t>カンジャカイ</t>
    </rPh>
    <rPh sb="18" eb="20">
      <t>サンカ</t>
    </rPh>
    <rPh sb="21" eb="23">
      <t>キボウ</t>
    </rPh>
    <rPh sb="25" eb="26">
      <t>カタ</t>
    </rPh>
    <rPh sb="27" eb="28">
      <t>ツナ</t>
    </rPh>
    <phoneticPr fontId="10"/>
  </si>
  <si>
    <t>定期的に手編み乳房パッド作りのイベントを開催しており、講師をしてもらっている。</t>
    <rPh sb="0" eb="3">
      <t>テイキテキ</t>
    </rPh>
    <rPh sb="4" eb="6">
      <t>テア</t>
    </rPh>
    <rPh sb="7" eb="9">
      <t>ニュウボウ</t>
    </rPh>
    <rPh sb="12" eb="13">
      <t>ツク</t>
    </rPh>
    <rPh sb="20" eb="22">
      <t>カイサイ</t>
    </rPh>
    <rPh sb="27" eb="29">
      <t>コウシ</t>
    </rPh>
    <phoneticPr fontId="10"/>
  </si>
  <si>
    <t>定期的にタオル帽子を送ってもらい、治療中のがん患者へ無料で提供している。</t>
    <rPh sb="0" eb="3">
      <t>テイキテキ</t>
    </rPh>
    <rPh sb="7" eb="9">
      <t>ボウシ</t>
    </rPh>
    <rPh sb="10" eb="11">
      <t>オク</t>
    </rPh>
    <rPh sb="17" eb="20">
      <t>チリョウチュウ</t>
    </rPh>
    <rPh sb="23" eb="25">
      <t>カンジャ</t>
    </rPh>
    <rPh sb="26" eb="28">
      <t>ムリョウ</t>
    </rPh>
    <rPh sb="29" eb="31">
      <t>テイキョウ</t>
    </rPh>
    <phoneticPr fontId="10"/>
  </si>
  <si>
    <t>結腸ストーマ</t>
    <phoneticPr fontId="10"/>
  </si>
  <si>
    <t>スト－マ外来</t>
    <phoneticPr fontId="10"/>
  </si>
  <si>
    <t>大腸がんをはじめとする悪性疾患や炎症性大腸疾患膀胱がんをはじめとする腎泌尿器疾患</t>
    <phoneticPr fontId="10"/>
  </si>
  <si>
    <t>専従</t>
  </si>
  <si>
    <t>中級認定者</t>
  </si>
  <si>
    <t>専任</t>
  </si>
  <si>
    <t>初級認定者（みなし含む）</t>
  </si>
  <si>
    <t>非常勤</t>
  </si>
  <si>
    <t>臨床試験専用の窓口がある</t>
  </si>
  <si>
    <t>地方独立行政法人 市立東大阪医療センター　臨床研究管理室</t>
    <phoneticPr fontId="10"/>
  </si>
  <si>
    <t>地方独立行政法人 市立東大阪医療センター　臨床研究管理室</t>
    <phoneticPr fontId="10"/>
  </si>
  <si>
    <t>患者様へ</t>
    <phoneticPr fontId="10"/>
  </si>
  <si>
    <t>https://www.higashiosaka-mc.jp/departments/departments02/trial-study-pms/patient.html</t>
    <phoneticPr fontId="10"/>
  </si>
  <si>
    <t>06-6781-5101</t>
    <phoneticPr fontId="10"/>
  </si>
  <si>
    <t>担当している診療科が窓口となっている</t>
  </si>
  <si>
    <t>治験専用の窓口がある</t>
  </si>
  <si>
    <t>https://www.higashiosaka-mc.jp/departments/departments02/trial-study-pms/patient.html</t>
    <phoneticPr fontId="10"/>
  </si>
  <si>
    <t>がん診療センター　センター長</t>
    <rPh sb="2" eb="4">
      <t>シンリョウ</t>
    </rPh>
    <rPh sb="13" eb="14">
      <t>チョウ</t>
    </rPh>
    <phoneticPr fontId="10"/>
  </si>
  <si>
    <t>higashiyama-m@higashiosaka-hosp.jp</t>
    <phoneticPr fontId="10"/>
  </si>
  <si>
    <t>がん診療センター　院内がん登録担当</t>
    <rPh sb="2" eb="4">
      <t>シンリョウ</t>
    </rPh>
    <rPh sb="9" eb="11">
      <t>インナイ</t>
    </rPh>
    <rPh sb="13" eb="15">
      <t>トウロク</t>
    </rPh>
    <rPh sb="15" eb="17">
      <t>タントウ</t>
    </rPh>
    <phoneticPr fontId="10"/>
  </si>
  <si>
    <t>cancer@higashiosaka-hosp.jp</t>
    <phoneticPr fontId="10"/>
  </si>
  <si>
    <t>その他（5割未満）</t>
  </si>
  <si>
    <t>未受講</t>
    <rPh sb="0" eb="1">
      <t>ミ</t>
    </rPh>
    <rPh sb="1" eb="3">
      <t>ジュコウ</t>
    </rPh>
    <phoneticPr fontId="10"/>
  </si>
  <si>
    <t>専従（8割以上）</t>
  </si>
  <si>
    <t>医療安全管理者養成研修会</t>
    <rPh sb="0" eb="2">
      <t>イリョウ</t>
    </rPh>
    <rPh sb="2" eb="4">
      <t>アンゼン</t>
    </rPh>
    <rPh sb="4" eb="7">
      <t>カンリシャ</t>
    </rPh>
    <rPh sb="7" eb="9">
      <t>ヨウセイ</t>
    </rPh>
    <rPh sb="9" eb="12">
      <t>ケンシュウカイ</t>
    </rPh>
    <phoneticPr fontId="10"/>
  </si>
  <si>
    <t>大阪府看護協会</t>
    <rPh sb="0" eb="3">
      <t>オオサカフ</t>
    </rPh>
    <rPh sb="3" eb="7">
      <t>カンゴキョウカイ</t>
    </rPh>
    <phoneticPr fontId="10"/>
  </si>
  <si>
    <t>専任（5割以上8割未満）</t>
  </si>
  <si>
    <t>セコム医療システム</t>
    <rPh sb="3" eb="5">
      <t>イリョウ</t>
    </rPh>
    <phoneticPr fontId="10"/>
  </si>
  <si>
    <t>薬剤師</t>
  </si>
  <si>
    <t>エキスパート質安全責任者
EQSOプロジェクト</t>
    <rPh sb="6" eb="7">
      <t>シツ</t>
    </rPh>
    <rPh sb="7" eb="9">
      <t>アンゼン</t>
    </rPh>
    <rPh sb="9" eb="12">
      <t>セキニンシャ</t>
    </rPh>
    <phoneticPr fontId="10"/>
  </si>
  <si>
    <t>名古屋大学医学部附属病院など</t>
    <rPh sb="0" eb="5">
      <t>ナゴヤダイガク</t>
    </rPh>
    <rPh sb="5" eb="8">
      <t>イガクブ</t>
    </rPh>
    <rPh sb="8" eb="12">
      <t>フゾクビョウイン</t>
    </rPh>
    <phoneticPr fontId="10"/>
  </si>
  <si>
    <t>受講中</t>
    <rPh sb="0" eb="3">
      <t>ジュコウチュウ</t>
    </rPh>
    <phoneticPr fontId="10"/>
  </si>
  <si>
    <t>日本医療機能評価機構
病院機能評価</t>
    <phoneticPr fontId="10"/>
  </si>
  <si>
    <t>令和5年5月12日</t>
    <rPh sb="0" eb="2">
      <t>レイワ</t>
    </rPh>
    <phoneticPr fontId="10"/>
  </si>
  <si>
    <t>令和10年5月18日</t>
    <phoneticPr fontId="10"/>
  </si>
  <si>
    <t>緩和ケア内科医１名、消化器外科医１名、放射線治療医1名</t>
    <phoneticPr fontId="10"/>
  </si>
  <si>
    <t>精神科医1名</t>
    <phoneticPr fontId="10"/>
  </si>
  <si>
    <t>緩和ケア認定看護師</t>
    <rPh sb="0" eb="2">
      <t>カンワ</t>
    </rPh>
    <rPh sb="4" eb="6">
      <t>ニンテイ</t>
    </rPh>
    <rPh sb="6" eb="9">
      <t>カンゴシ</t>
    </rPh>
    <phoneticPr fontId="10"/>
  </si>
  <si>
    <t>がん薬物療法認定看護師</t>
    <rPh sb="2" eb="4">
      <t>ヤクブツ</t>
    </rPh>
    <rPh sb="4" eb="6">
      <t>リョウホウ</t>
    </rPh>
    <rPh sb="6" eb="8">
      <t>ニンテイ</t>
    </rPh>
    <rPh sb="8" eb="11">
      <t>カンゴシ</t>
    </rPh>
    <phoneticPr fontId="10"/>
  </si>
  <si>
    <t>専任(5割以上8割未満)</t>
  </si>
  <si>
    <t>緩和医療専門薬剤師</t>
    <phoneticPr fontId="10"/>
  </si>
  <si>
    <t>がん専門相談員</t>
    <phoneticPr fontId="10"/>
  </si>
  <si>
    <t>事務職</t>
    <rPh sb="0" eb="3">
      <t>ジムショク</t>
    </rPh>
    <phoneticPr fontId="10"/>
  </si>
  <si>
    <t>歯科医師(院内)</t>
  </si>
  <si>
    <t>歯科衛生士(院内)</t>
  </si>
  <si>
    <t>院内の歯科医師と連携体制を構築</t>
  </si>
  <si>
    <t>連携体制を構築していない</t>
  </si>
  <si>
    <t>栄養サポートチーム、摂食嚥下支援チームに歯科医師がメンバーとして参加している。
周術期の口腔機能管理については主科と連携し、管理計画を作成し、行っている。
緩和ケアチームのメンバーとしては参加していないが、必要時口腔管理などを主科と連携して行っている。                                                                                                                 周術期におけるがん患者の口腔健康管理について院内外歯科との連携体制を構築し、誤嚥性肺炎・感染などの外科的手術の合併症予防、放射線・化学療法・緩和ケアを実施する患者の口内炎の予防・治療や症状の緩和を行い治療の向上をはかっている。</t>
    <phoneticPr fontId="10"/>
  </si>
  <si>
    <t>当センターでは登録医制を設けており、歯科医についても登録の上、一定の手順を経て、当センター主治医と入院患者に対し「共同診療」を実施している。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</si>
</sst>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10"/>
      <color rgb="FF0000FF"/>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8" fillId="0" borderId="0"/>
    <xf numFmtId="0" fontId="9"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36" borderId="0" applyNumberFormat="0" applyBorder="0" applyAlignment="0" applyProtection="0">
      <alignment vertical="center"/>
    </xf>
    <xf numFmtId="0" fontId="64" fillId="35"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868">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8"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9" fillId="0" borderId="37" xfId="0" applyNumberFormat="1" applyFont="1" applyBorder="1" applyAlignment="1">
      <alignment horizontal="center" vertical="center"/>
    </xf>
    <xf numFmtId="0" fontId="16" fillId="23" borderId="0" xfId="0" applyFont="1" applyFill="1">
      <alignment vertical="center"/>
    </xf>
    <xf numFmtId="0" fontId="16" fillId="32" borderId="1" xfId="0" applyFont="1" applyFill="1" applyBorder="1" applyAlignment="1" applyProtection="1">
      <alignment horizontal="center" vertical="center" wrapText="1"/>
      <protection locked="0"/>
    </xf>
    <xf numFmtId="0" fontId="12" fillId="40" borderId="76" xfId="0" applyFont="1" applyFill="1" applyBorder="1" applyAlignment="1" applyProtection="1">
      <alignment horizontal="center" vertical="center"/>
      <protection locked="0"/>
    </xf>
    <xf numFmtId="0" fontId="67"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9" fillId="0" borderId="195" xfId="0" applyFont="1" applyBorder="1" applyAlignment="1">
      <alignment horizontal="center" vertical="center"/>
    </xf>
    <xf numFmtId="0" fontId="29" fillId="0" borderId="37" xfId="0" applyFont="1" applyBorder="1" applyAlignment="1">
      <alignment horizontal="center" vertical="center"/>
    </xf>
    <xf numFmtId="180" fontId="19" fillId="48"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3" borderId="63" xfId="0" applyFont="1" applyFill="1" applyBorder="1" applyAlignment="1" applyProtection="1">
      <alignment horizontal="left" vertical="center"/>
      <protection locked="0"/>
    </xf>
    <xf numFmtId="0" fontId="16" fillId="23" borderId="34" xfId="0" applyFont="1" applyFill="1" applyBorder="1" applyAlignment="1" applyProtection="1">
      <alignment horizontal="left" vertical="center"/>
      <protection locked="0"/>
    </xf>
    <xf numFmtId="0" fontId="82"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50"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2" fillId="23" borderId="0" xfId="0" applyFont="1" applyFill="1">
      <alignment vertical="center"/>
    </xf>
    <xf numFmtId="0" fontId="67" fillId="23" borderId="0" xfId="2" applyFont="1" applyFill="1" applyAlignment="1" applyProtection="1">
      <alignment vertical="center"/>
    </xf>
    <xf numFmtId="0" fontId="67" fillId="52" borderId="0" xfId="2" applyFont="1" applyFill="1" applyAlignment="1" applyProtection="1">
      <alignment vertical="center"/>
    </xf>
    <xf numFmtId="0" fontId="67" fillId="23" borderId="0" xfId="2" applyFont="1" applyFill="1" applyAlignment="1" applyProtection="1">
      <alignment horizontal="left" vertical="center"/>
    </xf>
    <xf numFmtId="0" fontId="19" fillId="25" borderId="0" xfId="0" applyFont="1" applyFill="1" applyAlignment="1">
      <alignment horizontal="center" vertical="center" textRotation="255" wrapText="1"/>
    </xf>
    <xf numFmtId="0" fontId="21" fillId="23" borderId="0" xfId="0" applyFont="1" applyFill="1">
      <alignment vertical="center"/>
    </xf>
    <xf numFmtId="0" fontId="12" fillId="23" borderId="79" xfId="0" applyFont="1" applyFill="1" applyBorder="1">
      <alignment vertical="center"/>
    </xf>
    <xf numFmtId="0" fontId="19" fillId="23" borderId="0" xfId="0" applyFont="1" applyFill="1">
      <alignment vertical="center"/>
    </xf>
    <xf numFmtId="0" fontId="16" fillId="23" borderId="0" xfId="0" applyFont="1" applyFill="1" applyAlignment="1">
      <alignment vertical="center" wrapText="1"/>
    </xf>
    <xf numFmtId="0" fontId="29"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7"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6" fillId="17" borderId="1" xfId="9" applyFill="1" applyBorder="1" applyAlignment="1" applyProtection="1">
      <alignment horizontal="left" vertical="center" wrapText="1" shrinkToFit="1"/>
      <protection locked="0"/>
    </xf>
    <xf numFmtId="0" fontId="16"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67" fillId="23"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3"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69" fillId="0" borderId="0" xfId="9" applyFont="1" applyAlignment="1">
      <alignment horizontal="left" vertical="center"/>
    </xf>
    <xf numFmtId="0" fontId="36" fillId="0" borderId="0" xfId="9" applyAlignment="1">
      <alignment horizontal="left" vertical="center"/>
    </xf>
    <xf numFmtId="0" fontId="48" fillId="0" borderId="83" xfId="9" applyFont="1" applyBorder="1">
      <alignment vertical="center"/>
    </xf>
    <xf numFmtId="0" fontId="36" fillId="0" borderId="85" xfId="9" applyBorder="1" applyAlignment="1">
      <alignment horizontal="left" vertical="center"/>
    </xf>
    <xf numFmtId="0" fontId="39" fillId="26" borderId="86" xfId="9" applyFont="1" applyFill="1" applyBorder="1" applyAlignment="1">
      <alignment horizontal="center" vertical="center"/>
    </xf>
    <xf numFmtId="0" fontId="49" fillId="26" borderId="87" xfId="9" applyFont="1" applyFill="1" applyBorder="1" applyAlignment="1">
      <alignment horizontal="left" vertical="center"/>
    </xf>
    <xf numFmtId="0" fontId="36" fillId="26" borderId="87" xfId="9" applyFill="1" applyBorder="1" applyAlignment="1">
      <alignment horizontal="left" vertical="center" wrapText="1"/>
    </xf>
    <xf numFmtId="0" fontId="36" fillId="26" borderId="88" xfId="9" applyFill="1" applyBorder="1" applyAlignment="1">
      <alignment horizontal="left" vertical="center"/>
    </xf>
    <xf numFmtId="0" fontId="36" fillId="0" borderId="0" xfId="9" applyAlignment="1">
      <alignment horizontal="center" vertical="center"/>
    </xf>
    <xf numFmtId="0" fontId="36" fillId="0" borderId="0" xfId="9" applyAlignment="1">
      <alignment horizontal="left" vertical="center" wrapText="1"/>
    </xf>
    <xf numFmtId="0" fontId="36" fillId="0" borderId="21" xfId="9" applyBorder="1" applyAlignment="1">
      <alignment horizontal="left" vertical="center"/>
    </xf>
    <xf numFmtId="0" fontId="50" fillId="0" borderId="0" xfId="9" applyFont="1" applyAlignment="1">
      <alignment horizontal="left" vertical="center"/>
    </xf>
    <xf numFmtId="0" fontId="50" fillId="0" borderId="0" xfId="9" applyFont="1" applyAlignment="1">
      <alignment horizontal="left" vertical="center" wrapText="1"/>
    </xf>
    <xf numFmtId="0" fontId="50" fillId="0" borderId="0" xfId="9" applyFont="1" applyAlignment="1">
      <alignment horizontal="center" vertical="center" wrapText="1"/>
    </xf>
    <xf numFmtId="0" fontId="50" fillId="0" borderId="21" xfId="9" applyFont="1" applyBorder="1" applyAlignment="1">
      <alignment horizontal="left" vertical="center"/>
    </xf>
    <xf numFmtId="0" fontId="36" fillId="0" borderId="0" xfId="9" applyAlignment="1">
      <alignment horizontal="center" vertical="center" wrapText="1"/>
    </xf>
    <xf numFmtId="0" fontId="40" fillId="0" borderId="0" xfId="9" applyFont="1" applyAlignment="1">
      <alignment horizontal="left" vertical="center" wrapText="1"/>
    </xf>
    <xf numFmtId="0" fontId="49" fillId="26" borderId="0" xfId="9" applyFont="1" applyFill="1" applyAlignment="1">
      <alignment horizontal="left" vertical="center"/>
    </xf>
    <xf numFmtId="0" fontId="36" fillId="26" borderId="0" xfId="9" applyFill="1" applyAlignment="1">
      <alignment horizontal="left" vertical="center" wrapText="1"/>
    </xf>
    <xf numFmtId="0" fontId="36" fillId="26" borderId="21" xfId="9" applyFill="1" applyBorder="1" applyAlignment="1">
      <alignment horizontal="left" vertical="center"/>
    </xf>
    <xf numFmtId="0" fontId="36" fillId="0" borderId="0" xfId="9">
      <alignment vertical="center"/>
    </xf>
    <xf numFmtId="0" fontId="36" fillId="27" borderId="0" xfId="9" applyFill="1" applyAlignment="1">
      <alignment horizontal="center" vertical="center"/>
    </xf>
    <xf numFmtId="0" fontId="52" fillId="27" borderId="0" xfId="9" applyFont="1" applyFill="1" applyAlignment="1">
      <alignment horizontal="left" vertical="center"/>
    </xf>
    <xf numFmtId="0" fontId="36" fillId="27" borderId="0" xfId="9" applyFill="1" applyAlignment="1">
      <alignment horizontal="left" vertical="center" wrapText="1"/>
    </xf>
    <xf numFmtId="0" fontId="36" fillId="27" borderId="21" xfId="9" applyFill="1" applyBorder="1" applyAlignment="1">
      <alignment horizontal="left" vertical="center"/>
    </xf>
    <xf numFmtId="0" fontId="36" fillId="27" borderId="0" xfId="9" applyFill="1" applyAlignment="1">
      <alignment horizontal="left" vertical="center"/>
    </xf>
    <xf numFmtId="0" fontId="54" fillId="0" borderId="0" xfId="9" applyFont="1" applyAlignment="1">
      <alignment horizontal="left" vertical="center" wrapText="1"/>
    </xf>
    <xf numFmtId="0" fontId="36" fillId="17" borderId="1" xfId="9" applyFill="1" applyBorder="1" applyAlignment="1">
      <alignment horizontal="center" vertical="center" shrinkToFit="1"/>
    </xf>
    <xf numFmtId="176" fontId="36" fillId="18" borderId="1" xfId="9" applyNumberFormat="1" applyFill="1" applyBorder="1" applyAlignment="1">
      <alignment horizontal="center" vertical="center"/>
    </xf>
    <xf numFmtId="0" fontId="36" fillId="19" borderId="1" xfId="9" applyFill="1" applyBorder="1" applyAlignment="1">
      <alignment horizontal="center" vertical="center"/>
    </xf>
    <xf numFmtId="0" fontId="36" fillId="27" borderId="0" xfId="9" applyFill="1" applyAlignment="1">
      <alignment horizontal="center" vertical="center" wrapText="1"/>
    </xf>
    <xf numFmtId="0" fontId="36" fillId="27" borderId="0" xfId="9" applyFill="1">
      <alignment vertical="center"/>
    </xf>
    <xf numFmtId="0" fontId="36" fillId="27" borderId="0" xfId="9" applyFill="1" applyAlignment="1">
      <alignment vertical="center" wrapText="1"/>
    </xf>
    <xf numFmtId="0" fontId="36" fillId="0" borderId="0" xfId="9" applyAlignment="1">
      <alignment vertical="center" wrapText="1"/>
    </xf>
    <xf numFmtId="179" fontId="0" fillId="0" borderId="0" xfId="0" applyNumberFormat="1">
      <alignment vertical="center"/>
    </xf>
    <xf numFmtId="0" fontId="28" fillId="23" borderId="0" xfId="0" applyFont="1" applyFill="1" applyAlignment="1">
      <alignment horizontal="left" vertical="center"/>
    </xf>
    <xf numFmtId="0" fontId="16" fillId="23" borderId="35" xfId="0" applyFont="1" applyFill="1" applyBorder="1" applyAlignment="1" applyProtection="1">
      <alignment horizontal="left" vertical="center"/>
      <protection locked="0"/>
    </xf>
    <xf numFmtId="0" fontId="16" fillId="23" borderId="90" xfId="0" applyFont="1" applyFill="1" applyBorder="1" applyAlignment="1" applyProtection="1">
      <alignment horizontal="left" vertical="center"/>
      <protection locked="0"/>
    </xf>
    <xf numFmtId="0" fontId="16" fillId="23" borderId="0" xfId="0" applyFont="1" applyFill="1" applyAlignment="1" applyProtection="1">
      <alignment horizontal="left" vertical="center"/>
      <protection locked="0"/>
    </xf>
    <xf numFmtId="0" fontId="16" fillId="23" borderId="34" xfId="0" applyFont="1" applyFill="1" applyBorder="1" applyAlignment="1" applyProtection="1">
      <alignment horizontal="left" vertical="center" wrapText="1"/>
      <protection locked="0"/>
    </xf>
    <xf numFmtId="0" fontId="12" fillId="23" borderId="34" xfId="0" applyFont="1" applyFill="1" applyBorder="1" applyAlignment="1" applyProtection="1">
      <alignment horizontal="left" vertical="center"/>
      <protection locked="0"/>
    </xf>
    <xf numFmtId="0" fontId="45"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3"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0" fillId="23" borderId="79" xfId="21" applyFont="1" applyFill="1" applyBorder="1" applyAlignment="1" applyProtection="1">
      <alignment horizontal="left" vertical="center"/>
      <protection locked="0"/>
    </xf>
    <xf numFmtId="0" fontId="50" fillId="23" borderId="120" xfId="21" applyFont="1" applyFill="1" applyBorder="1" applyAlignment="1" applyProtection="1">
      <alignment horizontal="left" vertical="center"/>
      <protection locked="0"/>
    </xf>
    <xf numFmtId="0" fontId="67"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41" fillId="23" borderId="34" xfId="0" applyFont="1" applyFill="1" applyBorder="1" applyAlignment="1" applyProtection="1">
      <alignment horizontal="left" vertical="center" wrapText="1"/>
      <protection locked="0"/>
    </xf>
    <xf numFmtId="0" fontId="16" fillId="34" borderId="34"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wrapText="1"/>
      <protection locked="0"/>
    </xf>
    <xf numFmtId="0" fontId="16" fillId="23" borderId="35" xfId="0" applyFont="1" applyFill="1" applyBorder="1" applyAlignment="1" applyProtection="1">
      <alignment horizontal="left" vertical="top"/>
      <protection locked="0"/>
    </xf>
    <xf numFmtId="0" fontId="22" fillId="23" borderId="34" xfId="0" applyFont="1" applyFill="1" applyBorder="1" applyAlignment="1" applyProtection="1">
      <alignment horizontal="left" vertical="center"/>
      <protection locked="0"/>
    </xf>
    <xf numFmtId="0" fontId="9" fillId="23" borderId="34" xfId="0" applyFont="1" applyFill="1" applyBorder="1" applyAlignment="1" applyProtection="1">
      <alignment horizontal="left" vertical="center"/>
      <protection locked="0"/>
    </xf>
    <xf numFmtId="0" fontId="41" fillId="23" borderId="35" xfId="0" applyFont="1" applyFill="1" applyBorder="1" applyAlignment="1" applyProtection="1">
      <alignment horizontal="left" vertical="center"/>
      <protection locked="0"/>
    </xf>
    <xf numFmtId="0" fontId="16" fillId="23" borderId="98" xfId="0" applyFont="1" applyFill="1" applyBorder="1" applyAlignment="1" applyProtection="1">
      <alignment horizontal="left" vertical="center"/>
      <protection locked="0"/>
    </xf>
    <xf numFmtId="0" fontId="16" fillId="23" borderId="63" xfId="0" applyFont="1" applyFill="1" applyBorder="1" applyAlignment="1">
      <alignment horizontal="left" vertical="center"/>
    </xf>
    <xf numFmtId="0" fontId="16" fillId="23" borderId="34" xfId="0" applyFont="1" applyFill="1" applyBorder="1" applyAlignment="1">
      <alignment horizontal="left" vertical="center"/>
    </xf>
    <xf numFmtId="0" fontId="16" fillId="23" borderId="90" xfId="0" applyFont="1" applyFill="1" applyBorder="1" applyAlignment="1">
      <alignment horizontal="left" vertical="center"/>
    </xf>
    <xf numFmtId="179" fontId="16" fillId="23"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3" borderId="0" xfId="0" applyFont="1" applyFill="1" applyAlignment="1">
      <alignment horizontal="left" vertical="center"/>
    </xf>
    <xf numFmtId="0" fontId="11" fillId="23" borderId="0" xfId="0" applyFont="1" applyFill="1" applyAlignment="1">
      <alignment horizontal="left" vertical="center"/>
    </xf>
    <xf numFmtId="0" fontId="12" fillId="23" borderId="63" xfId="0" applyFont="1" applyFill="1" applyBorder="1" applyAlignment="1">
      <alignment horizontal="left" vertical="center"/>
    </xf>
    <xf numFmtId="0" fontId="12" fillId="0" borderId="131"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42" fillId="0" borderId="0" xfId="0" applyFont="1">
      <alignment vertical="center"/>
    </xf>
    <xf numFmtId="0" fontId="41" fillId="0" borderId="0" xfId="0" applyFont="1">
      <alignment vertical="center"/>
    </xf>
    <xf numFmtId="178" fontId="11" fillId="0" borderId="0" xfId="0" applyNumberFormat="1" applyFont="1">
      <alignment vertical="center"/>
    </xf>
    <xf numFmtId="0" fontId="16" fillId="0" borderId="139"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2" fillId="0" borderId="8" xfId="0" applyFont="1" applyBorder="1">
      <alignment vertical="center"/>
    </xf>
    <xf numFmtId="0" fontId="12" fillId="24"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9" borderId="0" xfId="0" applyFont="1" applyFill="1">
      <alignment vertical="center"/>
    </xf>
    <xf numFmtId="0" fontId="12" fillId="0" borderId="5" xfId="0" applyFont="1" applyBorder="1" applyAlignment="1">
      <alignment horizontal="center" vertical="center"/>
    </xf>
    <xf numFmtId="1" fontId="11" fillId="49"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53"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9"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91" fillId="0" borderId="5" xfId="0" applyFont="1" applyBorder="1">
      <alignment vertical="center"/>
    </xf>
    <xf numFmtId="0" fontId="91" fillId="0" borderId="5" xfId="0" applyFont="1" applyBorder="1" applyAlignment="1">
      <alignment vertical="center" wrapText="1"/>
    </xf>
    <xf numFmtId="0" fontId="99" fillId="49" borderId="0" xfId="0" applyFont="1" applyFill="1">
      <alignment vertical="center"/>
    </xf>
    <xf numFmtId="0" fontId="91" fillId="0" borderId="0" xfId="0" applyFont="1">
      <alignment vertical="center"/>
    </xf>
    <xf numFmtId="0" fontId="89" fillId="0" borderId="0" xfId="0" applyFont="1">
      <alignment vertical="center"/>
    </xf>
    <xf numFmtId="0" fontId="91" fillId="0" borderId="0" xfId="0" applyFont="1" applyAlignment="1">
      <alignment vertical="center" wrapText="1"/>
    </xf>
    <xf numFmtId="0" fontId="89" fillId="0" borderId="0" xfId="0" applyFont="1" applyAlignment="1">
      <alignment vertical="center" wrapText="1"/>
    </xf>
    <xf numFmtId="0" fontId="89" fillId="0" borderId="5" xfId="0" applyFont="1" applyBorder="1">
      <alignment vertical="center"/>
    </xf>
    <xf numFmtId="0" fontId="93" fillId="0" borderId="17" xfId="0" applyFont="1" applyBorder="1">
      <alignment vertical="center"/>
    </xf>
    <xf numFmtId="0" fontId="93" fillId="0" borderId="16" xfId="0" applyFont="1" applyBorder="1">
      <alignment vertical="center"/>
    </xf>
    <xf numFmtId="0" fontId="94" fillId="0" borderId="5" xfId="0" applyFont="1" applyBorder="1">
      <alignment vertical="center"/>
    </xf>
    <xf numFmtId="0" fontId="94" fillId="0" borderId="16" xfId="0" applyFont="1" applyBorder="1">
      <alignment vertical="center"/>
    </xf>
    <xf numFmtId="0" fontId="91" fillId="0" borderId="11" xfId="0" applyFont="1" applyBorder="1">
      <alignment vertical="center"/>
    </xf>
    <xf numFmtId="0" fontId="91" fillId="0" borderId="11" xfId="0" applyFont="1" applyBorder="1" applyAlignment="1">
      <alignment vertical="center" wrapText="1"/>
    </xf>
    <xf numFmtId="0" fontId="12" fillId="0" borderId="10" xfId="0" applyFont="1" applyBorder="1" applyAlignment="1">
      <alignment horizontal="center" vertical="center"/>
    </xf>
    <xf numFmtId="0" fontId="90"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6"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9"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5" fillId="0" borderId="5" xfId="0" applyFont="1" applyBorder="1" applyAlignment="1">
      <alignment vertical="center" wrapText="1"/>
    </xf>
    <xf numFmtId="0" fontId="14" fillId="49" borderId="79" xfId="0" applyFont="1" applyFill="1" applyBorder="1" applyAlignment="1">
      <alignment vertical="center" wrapText="1"/>
    </xf>
    <xf numFmtId="0" fontId="11" fillId="0" borderId="116" xfId="0" applyFont="1" applyBorder="1">
      <alignment vertical="center"/>
    </xf>
    <xf numFmtId="0" fontId="11" fillId="0" borderId="115" xfId="0" applyFont="1" applyBorder="1">
      <alignment vertical="center"/>
    </xf>
    <xf numFmtId="0" fontId="12" fillId="0" borderId="115" xfId="0" applyFont="1" applyBorder="1">
      <alignment vertical="center"/>
    </xf>
    <xf numFmtId="0" fontId="11" fillId="0" borderId="115" xfId="0" applyFont="1" applyBorder="1" applyAlignment="1">
      <alignment vertical="center" wrapText="1"/>
    </xf>
    <xf numFmtId="0" fontId="12" fillId="0" borderId="115" xfId="0" applyFont="1" applyBorder="1" applyAlignment="1">
      <alignment vertical="center" wrapText="1"/>
    </xf>
    <xf numFmtId="0" fontId="12" fillId="0" borderId="115" xfId="0" applyFont="1" applyBorder="1" applyAlignment="1">
      <alignment horizontal="center" vertical="center"/>
    </xf>
    <xf numFmtId="0" fontId="16" fillId="0" borderId="115" xfId="0" applyFont="1" applyBorder="1">
      <alignment vertical="center"/>
    </xf>
    <xf numFmtId="0" fontId="16" fillId="0" borderId="117"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2" fillId="0" borderId="11" xfId="0" applyFont="1" applyBorder="1">
      <alignment vertical="center"/>
    </xf>
    <xf numFmtId="0" fontId="42" fillId="0" borderId="53" xfId="0" applyFont="1" applyBorder="1">
      <alignment vertical="center"/>
    </xf>
    <xf numFmtId="0" fontId="11" fillId="0" borderId="20" xfId="0" applyFont="1" applyBorder="1">
      <alignment vertical="center"/>
    </xf>
    <xf numFmtId="0" fontId="42" fillId="0" borderId="5" xfId="0" applyFont="1" applyBorder="1">
      <alignment vertical="center"/>
    </xf>
    <xf numFmtId="176" fontId="7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2"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4" fillId="0" borderId="0" xfId="0" applyFont="1">
      <alignment vertical="center"/>
    </xf>
    <xf numFmtId="0" fontId="16" fillId="0" borderId="22" xfId="0" applyFont="1" applyBorder="1">
      <alignment vertical="center"/>
    </xf>
    <xf numFmtId="176" fontId="74" fillId="0" borderId="5" xfId="0" applyNumberFormat="1" applyFont="1" applyBorder="1" applyAlignment="1">
      <alignment horizontal="center" vertical="center"/>
    </xf>
    <xf numFmtId="176" fontId="42" fillId="0" borderId="11" xfId="0" applyNumberFormat="1" applyFont="1" applyBorder="1" applyAlignment="1">
      <alignment horizontal="center" vertical="center"/>
    </xf>
    <xf numFmtId="0" fontId="11" fillId="0" borderId="25" xfId="0" applyFont="1" applyBorder="1">
      <alignment vertical="center"/>
    </xf>
    <xf numFmtId="176" fontId="42" fillId="0" borderId="10" xfId="0" applyNumberFormat="1" applyFont="1" applyBorder="1" applyAlignment="1">
      <alignment horizontal="center" vertical="center"/>
    </xf>
    <xf numFmtId="49" fontId="11" fillId="0" borderId="8" xfId="0" applyNumberFormat="1" applyFont="1" applyBorder="1">
      <alignment vertical="center"/>
    </xf>
    <xf numFmtId="0" fontId="50"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3" fillId="23" borderId="0" xfId="0" applyFont="1" applyFill="1">
      <alignment vertical="center"/>
    </xf>
    <xf numFmtId="0" fontId="17"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7" fillId="23" borderId="0" xfId="0" applyFont="1" applyFill="1">
      <alignment vertical="center"/>
    </xf>
    <xf numFmtId="0" fontId="40" fillId="23" borderId="0" xfId="0" applyFont="1" applyFill="1" applyAlignment="1">
      <alignment horizontal="center" vertical="center" wrapText="1"/>
    </xf>
    <xf numFmtId="0" fontId="77" fillId="47" borderId="0" xfId="0" applyFont="1" applyFill="1" applyAlignment="1">
      <alignment horizontal="left" vertical="center"/>
    </xf>
    <xf numFmtId="0" fontId="0" fillId="47" borderId="0" xfId="0" quotePrefix="1" applyFill="1" applyAlignment="1">
      <alignment horizontal="center" vertical="center"/>
    </xf>
    <xf numFmtId="0" fontId="77" fillId="47" borderId="185" xfId="0" applyFont="1" applyFill="1" applyBorder="1" applyAlignment="1">
      <alignment vertical="center" wrapText="1"/>
    </xf>
    <xf numFmtId="0" fontId="77" fillId="47" borderId="0" xfId="0" applyFont="1" applyFill="1" applyAlignment="1">
      <alignment horizontal="center" vertical="center" wrapText="1"/>
    </xf>
    <xf numFmtId="0" fontId="77" fillId="47" borderId="185" xfId="0" applyFont="1" applyFill="1" applyBorder="1" applyAlignment="1">
      <alignment horizontal="center" vertical="center" wrapText="1"/>
    </xf>
    <xf numFmtId="0" fontId="77"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7"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6"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0" fillId="18" borderId="1" xfId="24" applyFont="1" applyFill="1" applyBorder="1" applyAlignment="1" applyProtection="1">
      <alignment horizontal="center" vertical="center"/>
      <protection locked="0"/>
    </xf>
    <xf numFmtId="0" fontId="50" fillId="18" borderId="217" xfId="0" applyFont="1" applyFill="1" applyBorder="1" applyAlignment="1" applyProtection="1">
      <alignment horizontal="center" vertical="center"/>
      <protection locked="0"/>
    </xf>
    <xf numFmtId="0" fontId="50"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6"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3" fillId="23" borderId="0" xfId="0" applyFont="1" applyFill="1" applyAlignment="1">
      <alignment horizontal="left" vertical="top" wrapText="1"/>
    </xf>
    <xf numFmtId="0" fontId="16" fillId="23" borderId="36" xfId="0" applyFont="1" applyFill="1" applyBorder="1" applyAlignment="1">
      <alignment horizontal="left" vertical="center"/>
    </xf>
    <xf numFmtId="0" fontId="0" fillId="12" borderId="0" xfId="0" applyFill="1" applyAlignment="1">
      <alignment horizontal="right" vertical="center"/>
    </xf>
    <xf numFmtId="0" fontId="43" fillId="23" borderId="98" xfId="0" applyFont="1" applyFill="1" applyBorder="1" applyAlignment="1">
      <alignment horizontal="left" vertical="top" wrapText="1"/>
    </xf>
    <xf numFmtId="0" fontId="16" fillId="2" borderId="131" xfId="0" applyFont="1" applyFill="1" applyBorder="1">
      <alignment vertical="center"/>
    </xf>
    <xf numFmtId="0" fontId="17" fillId="2" borderId="50" xfId="0" applyFont="1" applyFill="1" applyBorder="1" applyAlignment="1">
      <alignment horizontal="center" vertical="center" wrapText="1"/>
    </xf>
    <xf numFmtId="0" fontId="16" fillId="0" borderId="132" xfId="0" applyFont="1" applyBorder="1" applyAlignment="1">
      <alignment horizontal="center" vertical="center"/>
    </xf>
    <xf numFmtId="0" fontId="16" fillId="2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3" borderId="1" xfId="0" applyFont="1" applyFill="1" applyBorder="1" applyAlignment="1">
      <alignment horizontal="left" vertical="center" wrapText="1"/>
    </xf>
    <xf numFmtId="0" fontId="66" fillId="0" borderId="0" xfId="0" applyFont="1">
      <alignment vertical="center"/>
    </xf>
    <xf numFmtId="0" fontId="16" fillId="2" borderId="132" xfId="0" applyFont="1" applyFill="1" applyBorder="1" applyAlignment="1">
      <alignment horizontal="center" vertical="center"/>
    </xf>
    <xf numFmtId="0" fontId="66" fillId="0" borderId="52" xfId="0" applyFont="1" applyBorder="1" applyAlignment="1">
      <alignment vertical="top" wrapText="1"/>
    </xf>
    <xf numFmtId="0" fontId="43" fillId="0" borderId="0" xfId="0" applyFont="1" applyAlignment="1">
      <alignment vertical="top"/>
    </xf>
    <xf numFmtId="0" fontId="40" fillId="23" borderId="0" xfId="0" applyFont="1" applyFill="1" applyAlignment="1">
      <alignment horizontal="left" vertical="center"/>
    </xf>
    <xf numFmtId="0" fontId="43"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8" fillId="13" borderId="0" xfId="0" applyFont="1" applyFill="1" applyAlignment="1">
      <alignment horizontal="center" vertical="center"/>
    </xf>
    <xf numFmtId="0" fontId="50"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0" fillId="23" borderId="0" xfId="21" applyFont="1" applyFill="1">
      <alignment vertical="center"/>
    </xf>
    <xf numFmtId="0" fontId="50" fillId="23" borderId="0" xfId="21" applyFont="1" applyFill="1" applyAlignment="1">
      <alignment horizontal="left" vertical="center"/>
    </xf>
    <xf numFmtId="0" fontId="50" fillId="0" borderId="0" xfId="21" applyFont="1" applyAlignment="1">
      <alignment horizontal="right" vertical="center"/>
    </xf>
    <xf numFmtId="0" fontId="76" fillId="0" borderId="0" xfId="21" applyFont="1">
      <alignment vertical="center"/>
    </xf>
    <xf numFmtId="0" fontId="50" fillId="18" borderId="131" xfId="21" applyFont="1" applyFill="1" applyBorder="1">
      <alignment vertical="center"/>
    </xf>
    <xf numFmtId="0" fontId="50" fillId="18" borderId="21" xfId="21" applyFont="1" applyFill="1" applyBorder="1">
      <alignment vertical="center"/>
    </xf>
    <xf numFmtId="0" fontId="50" fillId="18" borderId="131" xfId="21" applyFont="1" applyFill="1" applyBorder="1" applyAlignment="1">
      <alignment horizontal="center" vertical="center" wrapText="1"/>
    </xf>
    <xf numFmtId="0" fontId="50" fillId="18" borderId="140" xfId="21" applyFont="1" applyFill="1" applyBorder="1">
      <alignment vertical="center"/>
    </xf>
    <xf numFmtId="0" fontId="50" fillId="23" borderId="131" xfId="23" applyFont="1" applyFill="1" applyBorder="1">
      <alignment vertical="center"/>
    </xf>
    <xf numFmtId="0" fontId="50" fillId="42" borderId="131" xfId="23" applyFont="1" applyFill="1" applyBorder="1">
      <alignment vertical="center"/>
    </xf>
    <xf numFmtId="0" fontId="50" fillId="42" borderId="131" xfId="23" applyFont="1" applyFill="1" applyBorder="1" applyAlignment="1">
      <alignment horizontal="center" vertical="center"/>
    </xf>
    <xf numFmtId="0" fontId="66" fillId="0" borderId="0" xfId="0" applyFont="1" applyAlignment="1">
      <alignment vertical="top" wrapText="1"/>
    </xf>
    <xf numFmtId="0" fontId="50" fillId="42" borderId="157" xfId="23" applyFont="1" applyFill="1" applyBorder="1">
      <alignment vertical="center"/>
    </xf>
    <xf numFmtId="0" fontId="101" fillId="23" borderId="131" xfId="0" applyFont="1" applyFill="1" applyBorder="1">
      <alignment vertical="center"/>
    </xf>
    <xf numFmtId="0" fontId="6" fillId="0" borderId="0" xfId="23">
      <alignment vertical="center"/>
    </xf>
    <xf numFmtId="0" fontId="50" fillId="0" borderId="0" xfId="23" applyFont="1">
      <alignment vertical="center"/>
    </xf>
    <xf numFmtId="0" fontId="50" fillId="0" borderId="131" xfId="23" applyFont="1" applyBorder="1">
      <alignment vertical="center"/>
    </xf>
    <xf numFmtId="180" fontId="43"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3"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3" borderId="0" xfId="0" applyNumberFormat="1" applyFill="1" applyAlignment="1">
      <alignment vertical="center" wrapText="1"/>
    </xf>
    <xf numFmtId="0" fontId="16" fillId="12" borderId="0" xfId="0" applyFont="1" applyFill="1" applyAlignment="1">
      <alignment horizontal="left" vertical="center"/>
    </xf>
    <xf numFmtId="0" fontId="16" fillId="12" borderId="139"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91" xfId="0" applyFont="1" applyFill="1" applyBorder="1" applyAlignment="1">
      <alignment horizontal="center" vertical="center" wrapText="1"/>
    </xf>
    <xf numFmtId="0" fontId="16" fillId="23" borderId="191"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31" xfId="0" applyFont="1" applyFill="1" applyBorder="1" applyAlignment="1">
      <alignment horizontal="center" vertical="center" wrapText="1"/>
    </xf>
    <xf numFmtId="0" fontId="43"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31" xfId="0" applyFont="1" applyFill="1" applyBorder="1" applyAlignment="1">
      <alignment horizontal="center" vertical="center"/>
    </xf>
    <xf numFmtId="0" fontId="24" fillId="2" borderId="132" xfId="0" applyFont="1" applyFill="1" applyBorder="1">
      <alignment vertical="center"/>
    </xf>
    <xf numFmtId="0" fontId="9" fillId="2" borderId="133"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32" xfId="0" applyFill="1" applyBorder="1">
      <alignment vertical="center"/>
    </xf>
    <xf numFmtId="0" fontId="24" fillId="2" borderId="133" xfId="0" applyFont="1" applyFill="1" applyBorder="1">
      <alignment vertical="center"/>
    </xf>
    <xf numFmtId="0" fontId="24" fillId="2" borderId="139"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31" xfId="0" applyFont="1" applyFill="1" applyBorder="1" applyAlignment="1">
      <alignment horizontal="center" vertical="center"/>
    </xf>
    <xf numFmtId="0" fontId="0" fillId="12" borderId="21" xfId="0" applyFill="1" applyBorder="1">
      <alignment vertical="center"/>
    </xf>
    <xf numFmtId="0" fontId="16" fillId="12" borderId="124" xfId="0" applyFont="1" applyFill="1" applyBorder="1">
      <alignment vertical="center"/>
    </xf>
    <xf numFmtId="180" fontId="0" fillId="0" borderId="0" xfId="0" applyNumberFormat="1" applyAlignment="1">
      <alignment vertical="center" wrapText="1"/>
    </xf>
    <xf numFmtId="0" fontId="16" fillId="49" borderId="79" xfId="0" applyFont="1" applyFill="1" applyBorder="1">
      <alignment vertical="center"/>
    </xf>
    <xf numFmtId="0" fontId="16" fillId="0" borderId="215"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10" xfId="0" applyFont="1" applyFill="1" applyBorder="1">
      <alignment vertical="center"/>
    </xf>
    <xf numFmtId="0" fontId="16" fillId="0" borderId="90"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6" fillId="23" borderId="63" xfId="0" applyFont="1" applyFill="1" applyBorder="1" applyAlignment="1">
      <alignment horizontal="left" vertical="top"/>
    </xf>
    <xf numFmtId="0" fontId="66" fillId="0" borderId="52" xfId="0" applyFont="1" applyBorder="1">
      <alignment vertical="center"/>
    </xf>
    <xf numFmtId="0" fontId="0" fillId="0" borderId="21" xfId="0" applyBorder="1">
      <alignment vertical="center"/>
    </xf>
    <xf numFmtId="0" fontId="62" fillId="0" borderId="0" xfId="0" applyFont="1">
      <alignment vertical="center"/>
    </xf>
    <xf numFmtId="0" fontId="66" fillId="0" borderId="0" xfId="0" applyFont="1" applyAlignment="1">
      <alignment horizontal="left" vertical="top" wrapText="1"/>
    </xf>
    <xf numFmtId="0" fontId="16" fillId="0" borderId="91" xfId="0" applyFont="1" applyBorder="1" applyAlignment="1">
      <alignment horizontal="right" vertical="top"/>
    </xf>
    <xf numFmtId="0" fontId="0" fillId="0" borderId="156" xfId="0" applyBorder="1">
      <alignment vertical="center"/>
    </xf>
    <xf numFmtId="0" fontId="16" fillId="0" borderId="52" xfId="0" applyFont="1" applyBorder="1">
      <alignment vertical="center"/>
    </xf>
    <xf numFmtId="0" fontId="0" fillId="0" borderId="104" xfId="0" applyBorder="1">
      <alignment vertical="center"/>
    </xf>
    <xf numFmtId="0" fontId="16" fillId="0" borderId="75" xfId="0" applyFont="1" applyBorder="1">
      <alignment vertical="center"/>
    </xf>
    <xf numFmtId="0" fontId="31"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55" fillId="28" borderId="0" xfId="0" applyFont="1" applyFill="1">
      <alignment vertical="center"/>
    </xf>
    <xf numFmtId="0" fontId="55" fillId="34" borderId="0" xfId="0" applyFont="1" applyFill="1" applyAlignment="1">
      <alignment horizontal="left" vertical="center"/>
    </xf>
    <xf numFmtId="0" fontId="55" fillId="0" borderId="0" xfId="0" applyFont="1">
      <alignment vertical="center"/>
    </xf>
    <xf numFmtId="0" fontId="18" fillId="28" borderId="0" xfId="0" applyFont="1" applyFill="1" applyAlignment="1">
      <alignment horizontal="center" vertical="center" wrapText="1"/>
    </xf>
    <xf numFmtId="0" fontId="43" fillId="28" borderId="0" xfId="0" applyFont="1" applyFill="1" applyAlignment="1">
      <alignment horizontal="left" vertical="top" wrapText="1"/>
    </xf>
    <xf numFmtId="0" fontId="55" fillId="23" borderId="0" xfId="0" applyFont="1" applyFill="1" applyAlignment="1">
      <alignment horizontal="left" vertical="center"/>
    </xf>
    <xf numFmtId="0" fontId="55" fillId="28" borderId="0" xfId="0" applyFont="1" applyFill="1" applyAlignment="1">
      <alignment horizontal="center" vertical="center"/>
    </xf>
    <xf numFmtId="0" fontId="55" fillId="28" borderId="0" xfId="0" applyFont="1" applyFill="1" applyAlignment="1">
      <alignment horizontal="right" vertical="center"/>
    </xf>
    <xf numFmtId="0" fontId="55" fillId="34" borderId="98" xfId="0" applyFont="1" applyFill="1" applyBorder="1">
      <alignment vertical="center"/>
    </xf>
    <xf numFmtId="0" fontId="55" fillId="34" borderId="0" xfId="0" applyFont="1" applyFill="1">
      <alignment vertical="center"/>
    </xf>
    <xf numFmtId="0" fontId="56" fillId="28" borderId="0" xfId="0" applyFont="1" applyFill="1">
      <alignment vertical="center"/>
    </xf>
    <xf numFmtId="0" fontId="55" fillId="23" borderId="0" xfId="0" applyFont="1" applyFill="1">
      <alignment vertical="center"/>
    </xf>
    <xf numFmtId="0" fontId="16" fillId="28" borderId="0" xfId="0" applyFont="1" applyFill="1">
      <alignment vertical="center"/>
    </xf>
    <xf numFmtId="0" fontId="16" fillId="28" borderId="0" xfId="0" applyFont="1" applyFill="1" applyAlignment="1">
      <alignment vertical="center" wrapText="1"/>
    </xf>
    <xf numFmtId="0" fontId="24" fillId="29" borderId="1" xfId="0" applyFont="1" applyFill="1" applyBorder="1">
      <alignment vertical="center"/>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xf>
    <xf numFmtId="0" fontId="16" fillId="28" borderId="1" xfId="0" applyFont="1" applyFill="1" applyBorder="1" applyAlignment="1">
      <alignment horizontal="center" vertical="center" wrapText="1"/>
    </xf>
    <xf numFmtId="0" fontId="55" fillId="29" borderId="1" xfId="0" applyFont="1" applyFill="1" applyBorder="1" applyAlignment="1">
      <alignment horizontal="center" vertical="center"/>
    </xf>
    <xf numFmtId="179" fontId="55" fillId="28" borderId="0" xfId="0" applyNumberFormat="1" applyFont="1" applyFill="1">
      <alignment vertical="center"/>
    </xf>
    <xf numFmtId="179" fontId="55" fillId="34" borderId="0" xfId="0" applyNumberFormat="1" applyFont="1" applyFill="1">
      <alignment vertical="center"/>
    </xf>
    <xf numFmtId="0" fontId="55" fillId="0" borderId="0" xfId="0" applyFont="1" applyAlignment="1">
      <alignment horizontal="center" vertical="center"/>
    </xf>
    <xf numFmtId="0" fontId="18" fillId="0" borderId="0" xfId="0" applyFont="1">
      <alignment vertical="center"/>
    </xf>
    <xf numFmtId="0" fontId="21" fillId="23" borderId="0" xfId="0" applyFont="1" applyFill="1" applyAlignment="1">
      <alignment horizontal="left" vertical="center"/>
    </xf>
    <xf numFmtId="0" fontId="8" fillId="23" borderId="0" xfId="0" applyFont="1" applyFill="1">
      <alignment vertical="center"/>
    </xf>
    <xf numFmtId="0" fontId="66" fillId="23"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2" fillId="23" borderId="0" xfId="0" applyFont="1" applyFill="1">
      <alignment vertical="center"/>
    </xf>
    <xf numFmtId="0" fontId="16" fillId="23" borderId="211" xfId="0" applyFont="1" applyFill="1" applyBorder="1">
      <alignment vertical="center"/>
    </xf>
    <xf numFmtId="0" fontId="16" fillId="23" borderId="43" xfId="0" applyFont="1" applyFill="1" applyBorder="1">
      <alignment vertical="center"/>
    </xf>
    <xf numFmtId="0" fontId="16" fillId="12" borderId="139" xfId="0" applyFont="1" applyFill="1" applyBorder="1">
      <alignment vertical="center"/>
    </xf>
    <xf numFmtId="0" fontId="16" fillId="21" borderId="130" xfId="0" applyFont="1" applyFill="1" applyBorder="1">
      <alignment vertical="center"/>
    </xf>
    <xf numFmtId="0" fontId="16" fillId="21" borderId="188" xfId="0" applyFont="1" applyFill="1" applyBorder="1" applyAlignment="1">
      <alignment horizontal="center" vertical="center"/>
    </xf>
    <xf numFmtId="0" fontId="16"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60" fillId="13" borderId="0" xfId="0" applyFont="1" applyFill="1" applyAlignment="1">
      <alignment horizontal="center" vertical="center"/>
    </xf>
    <xf numFmtId="0" fontId="22" fillId="12" borderId="0" xfId="0" applyFont="1" applyFill="1">
      <alignment vertical="center"/>
    </xf>
    <xf numFmtId="0" fontId="22" fillId="23" borderId="0" xfId="0" applyFont="1" applyFill="1" applyAlignment="1">
      <alignment horizontal="left" vertical="center"/>
    </xf>
    <xf numFmtId="0" fontId="8" fillId="23"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41"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3" borderId="0" xfId="0" applyFont="1" applyFill="1" applyAlignment="1">
      <alignment vertical="center" wrapText="1"/>
    </xf>
    <xf numFmtId="0" fontId="16" fillId="23"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9" borderId="0" xfId="0" applyFont="1" applyFill="1">
      <alignment vertical="center"/>
    </xf>
    <xf numFmtId="0" fontId="25" fillId="12" borderId="0" xfId="0" applyFont="1" applyFill="1">
      <alignment vertical="center"/>
    </xf>
    <xf numFmtId="0" fontId="8" fillId="2" borderId="132" xfId="0" applyFont="1" applyFill="1" applyBorder="1" applyAlignment="1">
      <alignment horizontal="center" vertical="center"/>
    </xf>
    <xf numFmtId="0" fontId="22" fillId="2" borderId="132" xfId="0" applyFont="1" applyFill="1" applyBorder="1" applyAlignment="1">
      <alignment horizontal="center" vertical="center" wrapText="1"/>
    </xf>
    <xf numFmtId="0" fontId="22" fillId="2" borderId="131" xfId="0" applyFont="1" applyFill="1" applyBorder="1" applyAlignment="1">
      <alignment horizontal="center" vertical="center" shrinkToFit="1"/>
    </xf>
    <xf numFmtId="0" fontId="8" fillId="49" borderId="0" xfId="0" applyFont="1" applyFill="1">
      <alignment vertical="center"/>
    </xf>
    <xf numFmtId="0" fontId="8" fillId="53" borderId="0" xfId="0" applyFont="1" applyFill="1">
      <alignment vertical="center"/>
    </xf>
    <xf numFmtId="0" fontId="22" fillId="23" borderId="0" xfId="0" applyFont="1" applyFill="1">
      <alignment vertical="center"/>
    </xf>
    <xf numFmtId="0" fontId="22" fillId="53" borderId="0" xfId="0" applyFont="1" applyFill="1">
      <alignment vertical="center"/>
    </xf>
    <xf numFmtId="179" fontId="22" fillId="12" borderId="0" xfId="0" applyNumberFormat="1" applyFont="1" applyFill="1">
      <alignment vertical="center"/>
    </xf>
    <xf numFmtId="179" fontId="22" fillId="23" borderId="0" xfId="0" applyNumberFormat="1" applyFont="1" applyFill="1">
      <alignment vertical="center"/>
    </xf>
    <xf numFmtId="0" fontId="22" fillId="2" borderId="132" xfId="0" applyFont="1" applyFill="1" applyBorder="1" applyAlignment="1">
      <alignment horizontal="center" vertical="center"/>
    </xf>
    <xf numFmtId="0" fontId="22" fillId="2" borderId="132" xfId="0" applyFont="1" applyFill="1" applyBorder="1" applyAlignment="1">
      <alignment horizontal="right" vertical="center"/>
    </xf>
    <xf numFmtId="176" fontId="22" fillId="12" borderId="131"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92"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51"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3"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3"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41" fillId="12" borderId="0" xfId="0" applyFont="1" applyFill="1" applyAlignment="1">
      <alignment vertical="center" wrapText="1"/>
    </xf>
    <xf numFmtId="0" fontId="16" fillId="23" borderId="0" xfId="3" applyFill="1" applyAlignment="1">
      <alignment horizontal="left" vertical="center"/>
    </xf>
    <xf numFmtId="0" fontId="16" fillId="12" borderId="0" xfId="3" applyFill="1" applyAlignment="1">
      <alignment horizontal="right" vertical="center"/>
    </xf>
    <xf numFmtId="0" fontId="0" fillId="23" borderId="0" xfId="0" applyFill="1" applyAlignment="1">
      <alignment horizontal="right" vertical="center"/>
    </xf>
    <xf numFmtId="0" fontId="12" fillId="12" borderId="0" xfId="0" applyFont="1" applyFill="1" applyAlignment="1">
      <alignment horizontal="left" vertical="center" wrapText="1"/>
    </xf>
    <xf numFmtId="0" fontId="24"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6"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10"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94" xfId="0" applyFont="1" applyFill="1" applyBorder="1">
      <alignment vertical="center"/>
    </xf>
    <xf numFmtId="0" fontId="32" fillId="12" borderId="93"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4"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4" fillId="2" borderId="132"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9" xfId="0" applyFont="1" applyBorder="1" applyAlignment="1">
      <alignment horizontal="left"/>
    </xf>
    <xf numFmtId="0" fontId="40" fillId="0" borderId="0" xfId="0" applyFont="1" applyAlignment="1">
      <alignment horizontal="left" vertical="center"/>
    </xf>
    <xf numFmtId="0" fontId="17" fillId="21" borderId="91" xfId="0" applyFont="1" applyFill="1" applyBorder="1" applyAlignment="1">
      <alignment horizontal="left" vertical="center" wrapText="1"/>
    </xf>
    <xf numFmtId="0" fontId="17" fillId="21" borderId="128"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91" xfId="0" applyFont="1" applyFill="1" applyBorder="1" applyAlignment="1">
      <alignment horizontal="left" vertical="center"/>
    </xf>
    <xf numFmtId="0" fontId="17" fillId="21" borderId="139" xfId="0" applyFont="1" applyFill="1" applyBorder="1" applyAlignment="1">
      <alignment horizontal="left" vertical="center" wrapText="1"/>
    </xf>
    <xf numFmtId="0" fontId="22" fillId="2" borderId="131" xfId="0" applyFont="1" applyFill="1" applyBorder="1" applyAlignment="1">
      <alignment horizontal="center" vertical="center"/>
    </xf>
    <xf numFmtId="0" fontId="8" fillId="2" borderId="131" xfId="0" applyFont="1" applyFill="1" applyBorder="1" applyAlignment="1">
      <alignment horizontal="center" vertical="center" wrapText="1"/>
    </xf>
    <xf numFmtId="0" fontId="8" fillId="12" borderId="129"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131" xfId="0" applyFont="1" applyFill="1" applyBorder="1" applyAlignment="1">
      <alignment horizontal="center" vertical="center" wrapText="1"/>
    </xf>
    <xf numFmtId="0" fontId="17" fillId="12" borderId="0" xfId="0" applyFont="1" applyFill="1">
      <alignment vertical="center"/>
    </xf>
    <xf numFmtId="0" fontId="17" fillId="23" borderId="0" xfId="0" applyFont="1" applyFill="1">
      <alignment vertical="center"/>
    </xf>
    <xf numFmtId="0" fontId="8" fillId="12" borderId="96" xfId="0" applyFont="1" applyFill="1" applyBorder="1" applyAlignment="1">
      <alignment horizontal="center" vertical="center"/>
    </xf>
    <xf numFmtId="0" fontId="8"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3" borderId="0" xfId="0" applyFont="1" applyFill="1">
      <alignment vertical="center"/>
    </xf>
    <xf numFmtId="0" fontId="9" fillId="23" borderId="0" xfId="0" applyFont="1" applyFill="1" applyAlignment="1">
      <alignment horizontal="left" vertical="center"/>
    </xf>
    <xf numFmtId="0" fontId="43" fillId="12" borderId="0" xfId="0" applyFont="1" applyFill="1" applyAlignment="1">
      <alignment horizontal="left" vertical="top" wrapText="1"/>
    </xf>
    <xf numFmtId="0" fontId="16" fillId="12" borderId="0" xfId="0" applyFont="1" applyFill="1" applyAlignment="1">
      <alignment vertical="center" wrapText="1"/>
    </xf>
    <xf numFmtId="0" fontId="62" fillId="12" borderId="0" xfId="0" applyFont="1" applyFill="1" applyAlignment="1">
      <alignment vertical="center" wrapText="1"/>
    </xf>
    <xf numFmtId="0" fontId="62" fillId="23"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31" xfId="0" applyFont="1" applyFill="1" applyBorder="1" applyAlignment="1">
      <alignment horizontal="center" vertical="center"/>
    </xf>
    <xf numFmtId="0" fontId="16" fillId="12" borderId="132"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41" borderId="206"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200" xfId="0" applyFont="1" applyFill="1" applyBorder="1" applyAlignment="1">
      <alignment horizontal="center" vertical="center"/>
    </xf>
    <xf numFmtId="0" fontId="24" fillId="2" borderId="201" xfId="0" applyFont="1" applyFill="1" applyBorder="1" applyAlignment="1">
      <alignment horizontal="left" vertical="center"/>
    </xf>
    <xf numFmtId="0" fontId="9" fillId="2" borderId="106"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7" xfId="0" applyFont="1" applyFill="1" applyBorder="1" applyAlignment="1">
      <alignment horizontal="center" vertical="center"/>
    </xf>
    <xf numFmtId="0" fontId="9" fillId="2" borderId="202"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31"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32"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8" xfId="0" applyFont="1" applyFill="1" applyBorder="1" applyAlignment="1">
      <alignment horizontal="center" vertical="center" wrapText="1"/>
    </xf>
    <xf numFmtId="0" fontId="17" fillId="12" borderId="158"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32" xfId="0" applyFont="1" applyFill="1" applyBorder="1" applyAlignment="1">
      <alignment horizontal="center" vertical="center"/>
    </xf>
    <xf numFmtId="0" fontId="43"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3"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8" xfId="0" applyFont="1" applyFill="1" applyBorder="1">
      <alignment vertical="center"/>
    </xf>
    <xf numFmtId="0" fontId="16" fillId="12" borderId="132" xfId="0" applyFont="1" applyFill="1" applyBorder="1" applyAlignment="1">
      <alignment horizontal="left" vertical="center"/>
    </xf>
    <xf numFmtId="0" fontId="16" fillId="12" borderId="133"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6" xfId="0" applyFont="1" applyFill="1" applyBorder="1" applyAlignment="1">
      <alignment horizontal="left" vertical="center"/>
    </xf>
    <xf numFmtId="0" fontId="16" fillId="12" borderId="0" xfId="0" applyFont="1" applyFill="1" applyAlignment="1"/>
    <xf numFmtId="0" fontId="16" fillId="12" borderId="98"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40"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3" borderId="0" xfId="0" applyFont="1" applyFill="1" applyAlignment="1">
      <alignment horizontal="right" vertical="center"/>
    </xf>
    <xf numFmtId="0" fontId="51" fillId="23" borderId="0" xfId="0" applyFont="1" applyFill="1">
      <alignment vertical="center"/>
    </xf>
    <xf numFmtId="0" fontId="30" fillId="23" borderId="0" xfId="0" applyFont="1" applyFill="1">
      <alignment vertical="center"/>
    </xf>
    <xf numFmtId="0" fontId="79" fillId="23" borderId="0" xfId="0" applyFont="1" applyFill="1">
      <alignment vertical="center"/>
    </xf>
    <xf numFmtId="0" fontId="80" fillId="23" borderId="0" xfId="0" applyFont="1" applyFill="1">
      <alignment vertical="center"/>
    </xf>
    <xf numFmtId="0" fontId="81" fillId="23" borderId="0" xfId="0" applyFont="1" applyFill="1" applyAlignment="1">
      <alignment horizontal="right" vertical="center"/>
    </xf>
    <xf numFmtId="0" fontId="41" fillId="23" borderId="0" xfId="0" applyFont="1" applyFill="1" applyAlignment="1">
      <alignment horizontal="right" vertical="center"/>
    </xf>
    <xf numFmtId="0" fontId="16" fillId="21" borderId="132" xfId="0" applyFont="1" applyFill="1" applyBorder="1" applyAlignment="1">
      <alignment horizontal="left" vertical="center"/>
    </xf>
    <xf numFmtId="0" fontId="16" fillId="21" borderId="133"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4" fillId="23" borderId="0" xfId="0" applyFont="1" applyFill="1" applyAlignment="1">
      <alignment horizontal="right" vertical="center"/>
    </xf>
    <xf numFmtId="0" fontId="9" fillId="38" borderId="0" xfId="0" applyFont="1" applyFill="1">
      <alignment vertical="center"/>
    </xf>
    <xf numFmtId="0" fontId="0" fillId="38" borderId="0" xfId="0" applyFill="1" applyAlignment="1">
      <alignment horizontal="right" vertical="center"/>
    </xf>
    <xf numFmtId="0" fontId="9" fillId="0" borderId="0" xfId="0" applyFont="1">
      <alignment vertical="center"/>
    </xf>
    <xf numFmtId="0" fontId="0" fillId="38" borderId="0" xfId="0" applyFill="1">
      <alignment vertical="center"/>
    </xf>
    <xf numFmtId="0" fontId="16" fillId="38" borderId="0" xfId="0" applyFont="1" applyFill="1" applyAlignment="1">
      <alignment vertical="center" wrapText="1"/>
    </xf>
    <xf numFmtId="0" fontId="16" fillId="37"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34"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4"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8" borderId="0" xfId="0" applyFont="1" applyFill="1" applyAlignment="1">
      <alignment horizontal="left" vertical="center" wrapText="1"/>
    </xf>
    <xf numFmtId="0" fontId="16" fillId="8" borderId="139" xfId="0" applyFont="1" applyFill="1" applyBorder="1" applyAlignment="1">
      <alignment horizontal="left" vertical="center" wrapText="1"/>
    </xf>
    <xf numFmtId="0" fontId="24" fillId="29" borderId="44" xfId="0" applyFont="1" applyFill="1" applyBorder="1">
      <alignment vertical="center"/>
    </xf>
    <xf numFmtId="0" fontId="16" fillId="29" borderId="158" xfId="0" applyFont="1" applyFill="1" applyBorder="1" applyAlignment="1">
      <alignment horizontal="center" vertical="center" wrapText="1"/>
    </xf>
    <xf numFmtId="0" fontId="17" fillId="30" borderId="158" xfId="0" applyFont="1" applyFill="1" applyBorder="1" applyAlignment="1">
      <alignment horizontal="center" vertical="center" wrapText="1"/>
    </xf>
    <xf numFmtId="0" fontId="16" fillId="28" borderId="131" xfId="0" applyFont="1" applyFill="1" applyBorder="1" applyAlignment="1">
      <alignment horizontal="center" vertical="center"/>
    </xf>
    <xf numFmtId="0" fontId="16" fillId="28" borderId="131" xfId="0" applyFont="1" applyFill="1" applyBorder="1" applyAlignment="1">
      <alignment vertical="center" wrapText="1"/>
    </xf>
    <xf numFmtId="0" fontId="16" fillId="29" borderId="132" xfId="0" applyFont="1" applyFill="1" applyBorder="1" applyAlignment="1">
      <alignment vertical="center" wrapText="1"/>
    </xf>
    <xf numFmtId="0" fontId="0" fillId="49" borderId="0" xfId="0" applyFill="1" applyAlignment="1">
      <alignment vertical="center" wrapText="1"/>
    </xf>
    <xf numFmtId="0" fontId="16" fillId="29" borderId="131" xfId="0" applyFont="1" applyFill="1" applyBorder="1" applyAlignment="1">
      <alignment vertical="center" wrapText="1"/>
    </xf>
    <xf numFmtId="0" fontId="65" fillId="9" borderId="132" xfId="0" applyFont="1" applyFill="1" applyBorder="1">
      <alignment vertical="center"/>
    </xf>
    <xf numFmtId="0" fontId="17" fillId="21" borderId="40" xfId="0" applyFont="1" applyFill="1" applyBorder="1" applyAlignment="1">
      <alignment horizontal="center" vertical="center" wrapText="1"/>
    </xf>
    <xf numFmtId="0" fontId="17" fillId="9" borderId="132"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3" borderId="0" xfId="0" applyFill="1" applyAlignment="1">
      <alignment horizontal="left" wrapText="1"/>
    </xf>
    <xf numFmtId="0" fontId="50" fillId="18" borderId="131"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41"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8" xfId="0" applyFont="1" applyFill="1" applyBorder="1" applyAlignment="1">
      <alignment horizontal="center" vertical="center"/>
    </xf>
    <xf numFmtId="0" fontId="16" fillId="23" borderId="1" xfId="0" applyFont="1" applyFill="1" applyBorder="1" applyAlignment="1">
      <alignment horizontal="center" vertical="center"/>
    </xf>
    <xf numFmtId="56" fontId="16" fillId="23" borderId="1" xfId="0" applyNumberFormat="1" applyFont="1" applyFill="1" applyBorder="1" applyAlignment="1">
      <alignment horizontal="center" vertical="center" wrapText="1"/>
    </xf>
    <xf numFmtId="0" fontId="30" fillId="23" borderId="0" xfId="0" applyFont="1" applyFill="1" applyAlignment="1">
      <alignment horizontal="left" vertical="center"/>
    </xf>
    <xf numFmtId="0" fontId="30" fillId="0" borderId="0" xfId="0" applyFont="1">
      <alignment vertical="center"/>
    </xf>
    <xf numFmtId="0" fontId="21" fillId="12" borderId="0" xfId="0" applyFont="1" applyFill="1" applyAlignment="1">
      <alignment horizontal="left" vertical="center"/>
    </xf>
    <xf numFmtId="0" fontId="51" fillId="12" borderId="0" xfId="0" applyFont="1" applyFill="1">
      <alignment vertical="center"/>
    </xf>
    <xf numFmtId="0" fontId="87" fillId="12" borderId="0" xfId="0" applyFont="1" applyFill="1" applyAlignment="1">
      <alignment horizontal="left" vertical="center"/>
    </xf>
    <xf numFmtId="0" fontId="51" fillId="12" borderId="0" xfId="0" applyFont="1" applyFill="1" applyAlignment="1">
      <alignment horizontal="left" vertical="center"/>
    </xf>
    <xf numFmtId="0" fontId="41" fillId="23" borderId="0" xfId="0" applyFont="1" applyFill="1">
      <alignment vertical="center"/>
    </xf>
    <xf numFmtId="0" fontId="16" fillId="23" borderId="132" xfId="0" applyFont="1" applyFill="1" applyBorder="1" applyAlignment="1">
      <alignment horizontal="center" vertical="center"/>
    </xf>
    <xf numFmtId="0" fontId="0" fillId="12" borderId="0" xfId="0" applyFill="1" applyAlignment="1">
      <alignment horizontal="left" vertical="center" wrapText="1"/>
    </xf>
    <xf numFmtId="0" fontId="56" fillId="0" borderId="0" xfId="0" applyFont="1">
      <alignment vertical="center"/>
    </xf>
    <xf numFmtId="0" fontId="0" fillId="39" borderId="206" xfId="0" applyFill="1" applyBorder="1" applyAlignment="1">
      <alignment horizontal="center" vertical="center"/>
    </xf>
    <xf numFmtId="0" fontId="77" fillId="0" borderId="0" xfId="0" applyFont="1">
      <alignment vertical="center"/>
    </xf>
    <xf numFmtId="0" fontId="8" fillId="0" borderId="0" xfId="0" applyFont="1" applyAlignment="1">
      <alignment horizontal="left" vertical="center"/>
    </xf>
    <xf numFmtId="0" fontId="96" fillId="0" borderId="0" xfId="0" applyFont="1">
      <alignment vertical="center"/>
    </xf>
    <xf numFmtId="0" fontId="96" fillId="0" borderId="0" xfId="0" applyFont="1" applyAlignment="1">
      <alignment vertical="top" wrapText="1"/>
    </xf>
    <xf numFmtId="0" fontId="96"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97"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6" fillId="23" borderId="118" xfId="0" applyFont="1" applyFill="1" applyBorder="1" applyAlignment="1">
      <alignment horizontal="left" vertical="center"/>
    </xf>
    <xf numFmtId="0" fontId="0" fillId="23" borderId="79" xfId="0" applyFill="1" applyBorder="1" applyAlignment="1">
      <alignment horizontal="left" vertical="center"/>
    </xf>
    <xf numFmtId="0" fontId="50" fillId="23" borderId="79" xfId="21" applyFont="1" applyFill="1" applyBorder="1" applyAlignment="1">
      <alignment horizontal="left" vertical="center"/>
    </xf>
    <xf numFmtId="0" fontId="22" fillId="23" borderId="0" xfId="0" applyFont="1" applyFill="1" applyAlignment="1">
      <alignment horizontal="left" vertical="center" wrapText="1"/>
    </xf>
    <xf numFmtId="0" fontId="50" fillId="0" borderId="131" xfId="23" applyFont="1" applyBorder="1" applyAlignment="1" applyProtection="1">
      <alignment horizontal="left" vertical="center" wrapText="1"/>
      <protection locked="0"/>
    </xf>
    <xf numFmtId="0" fontId="50"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5" fillId="23" borderId="34" xfId="0" applyFont="1" applyFill="1" applyBorder="1" applyAlignment="1">
      <alignment horizontal="left" vertical="center"/>
    </xf>
    <xf numFmtId="0" fontId="55" fillId="23" borderId="35" xfId="0" applyFont="1" applyFill="1" applyBorder="1" applyAlignment="1">
      <alignment horizontal="left" vertical="center"/>
    </xf>
    <xf numFmtId="0" fontId="41"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6"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6" fillId="49" borderId="1" xfId="24" applyFont="1" applyFill="1" applyBorder="1" applyAlignment="1" applyProtection="1">
      <alignment horizontal="center" vertical="center"/>
      <protection locked="0"/>
    </xf>
    <xf numFmtId="185" fontId="36"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36" fillId="0" borderId="219" xfId="9" applyBorder="1" applyAlignment="1">
      <alignment horizontal="left" vertical="center"/>
    </xf>
    <xf numFmtId="0" fontId="50" fillId="0" borderId="219" xfId="9" applyFont="1" applyBorder="1" applyAlignment="1">
      <alignment horizontal="left" vertical="center"/>
    </xf>
    <xf numFmtId="0" fontId="39" fillId="26" borderId="219" xfId="9" applyFont="1" applyFill="1" applyBorder="1" applyAlignment="1">
      <alignment horizontal="center" vertical="center"/>
    </xf>
    <xf numFmtId="0" fontId="39" fillId="0" borderId="219" xfId="9" applyFont="1" applyBorder="1" applyAlignment="1">
      <alignment horizontal="left" vertical="center"/>
    </xf>
    <xf numFmtId="0" fontId="36" fillId="27" borderId="219" xfId="9" applyFill="1" applyBorder="1" applyAlignment="1">
      <alignment horizontal="left" vertical="center"/>
    </xf>
    <xf numFmtId="0" fontId="11" fillId="0" borderId="219" xfId="0" applyFont="1" applyBorder="1">
      <alignment vertical="center"/>
    </xf>
    <xf numFmtId="0" fontId="11" fillId="0" borderId="219" xfId="0" applyFont="1" applyBorder="1" applyAlignment="1">
      <alignment horizontal="left" vertical="center" indent="3"/>
    </xf>
    <xf numFmtId="0" fontId="42"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6"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1" fillId="0" borderId="219" xfId="0" applyFont="1" applyBorder="1">
      <alignment vertical="center"/>
    </xf>
    <xf numFmtId="0" fontId="16" fillId="0" borderId="219" xfId="0" applyFont="1" applyBorder="1" applyAlignment="1">
      <alignment horizontal="right" vertical="top"/>
    </xf>
    <xf numFmtId="0" fontId="43" fillId="23" borderId="219" xfId="0" applyFont="1" applyFill="1" applyBorder="1" applyAlignment="1">
      <alignment vertical="top" wrapText="1"/>
    </xf>
    <xf numFmtId="0" fontId="43" fillId="0" borderId="219" xfId="0" applyFont="1" applyBorder="1" applyAlignment="1">
      <alignment vertical="top" wrapText="1"/>
    </xf>
    <xf numFmtId="0" fontId="16" fillId="21" borderId="219" xfId="0" applyFont="1" applyFill="1" applyBorder="1">
      <alignment vertical="center"/>
    </xf>
    <xf numFmtId="0" fontId="17" fillId="21" borderId="219" xfId="0" applyFont="1" applyFill="1" applyBorder="1" applyAlignment="1">
      <alignment horizontal="left" vertical="center" wrapText="1"/>
    </xf>
    <xf numFmtId="0" fontId="17"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2" fillId="23" borderId="131" xfId="0" applyFont="1" applyFill="1" applyBorder="1" applyAlignment="1">
      <alignment horizontal="center" vertical="center"/>
    </xf>
    <xf numFmtId="0" fontId="12" fillId="23" borderId="0" xfId="0" applyFont="1" applyFill="1" applyAlignment="1">
      <alignment horizontal="center" vertical="center"/>
    </xf>
    <xf numFmtId="0" fontId="103"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6" fillId="23" borderId="219" xfId="0" applyFont="1" applyFill="1" applyBorder="1">
      <alignment vertical="center"/>
    </xf>
    <xf numFmtId="0" fontId="84" fillId="28" borderId="0" xfId="0" applyFont="1" applyFill="1">
      <alignment vertical="center"/>
    </xf>
    <xf numFmtId="0" fontId="56" fillId="28" borderId="0" xfId="0" applyFont="1" applyFill="1" applyAlignment="1">
      <alignment horizontal="right" vertical="center"/>
    </xf>
    <xf numFmtId="180" fontId="56" fillId="28" borderId="131" xfId="0" applyNumberFormat="1" applyFont="1" applyFill="1" applyBorder="1" applyAlignment="1">
      <alignment horizontal="left" vertical="center" shrinkToFit="1"/>
    </xf>
    <xf numFmtId="0" fontId="84" fillId="0" borderId="0" xfId="0" applyFont="1">
      <alignment vertical="center"/>
    </xf>
    <xf numFmtId="0" fontId="84"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9" fillId="2" borderId="227" xfId="0" applyFont="1" applyFill="1" applyBorder="1" applyAlignment="1">
      <alignment vertical="center" wrapText="1"/>
    </xf>
    <xf numFmtId="0" fontId="16" fillId="12" borderId="227" xfId="0" applyFont="1" applyFill="1" applyBorder="1" applyAlignment="1">
      <alignment horizontal="left" vertical="center"/>
    </xf>
    <xf numFmtId="0" fontId="16"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1" fillId="0" borderId="228" xfId="0" applyFont="1" applyBorder="1">
      <alignment vertical="center"/>
    </xf>
    <xf numFmtId="0" fontId="11" fillId="0" borderId="227" xfId="0" applyFont="1" applyBorder="1">
      <alignment vertical="center"/>
    </xf>
    <xf numFmtId="0" fontId="12" fillId="0" borderId="227" xfId="0" applyFont="1" applyBorder="1">
      <alignment vertical="center"/>
    </xf>
    <xf numFmtId="0" fontId="11" fillId="0" borderId="227" xfId="0" applyFont="1" applyBorder="1" applyAlignment="1">
      <alignment vertical="center" wrapText="1"/>
    </xf>
    <xf numFmtId="0" fontId="0" fillId="0" borderId="229" xfId="0" applyBorder="1" applyAlignment="1">
      <alignment vertical="center" wrapText="1"/>
    </xf>
    <xf numFmtId="0" fontId="77" fillId="43" borderId="227" xfId="0" applyFont="1" applyFill="1" applyBorder="1" applyAlignment="1">
      <alignment horizontal="center" vertical="center"/>
    </xf>
    <xf numFmtId="0" fontId="77" fillId="43" borderId="227" xfId="0" applyFont="1" applyFill="1" applyBorder="1" applyAlignment="1">
      <alignment horizontal="left" vertical="center"/>
    </xf>
    <xf numFmtId="0" fontId="77" fillId="43" borderId="229" xfId="0" applyFont="1" applyFill="1" applyBorder="1" applyAlignment="1">
      <alignment vertical="center" wrapText="1"/>
    </xf>
    <xf numFmtId="0" fontId="77" fillId="43" borderId="229" xfId="0" applyFont="1" applyFill="1" applyBorder="1" applyAlignment="1">
      <alignment horizontal="center" vertical="center" wrapText="1"/>
    </xf>
    <xf numFmtId="0" fontId="77"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6" fillId="2" borderId="230" xfId="0" applyFont="1" applyFill="1" applyBorder="1" applyAlignment="1">
      <alignment horizontal="center" vertical="center" wrapText="1"/>
    </xf>
    <xf numFmtId="0" fontId="17" fillId="2" borderId="227" xfId="0" applyFont="1" applyFill="1" applyBorder="1" applyAlignment="1">
      <alignment horizontal="center" vertical="center" wrapText="1"/>
    </xf>
    <xf numFmtId="0" fontId="50" fillId="18" borderId="229" xfId="21" applyFont="1" applyFill="1" applyBorder="1">
      <alignment vertical="center"/>
    </xf>
    <xf numFmtId="0" fontId="16" fillId="2" borderId="228" xfId="0" applyFont="1" applyFill="1" applyBorder="1" applyAlignment="1">
      <alignment horizontal="center" vertical="center"/>
    </xf>
    <xf numFmtId="0" fontId="16" fillId="2" borderId="230" xfId="0" applyFont="1" applyFill="1" applyBorder="1" applyAlignment="1">
      <alignment horizontal="center" vertical="center"/>
    </xf>
    <xf numFmtId="0" fontId="16" fillId="12" borderId="228" xfId="0" applyFont="1" applyFill="1" applyBorder="1" applyAlignment="1">
      <alignment horizontal="center" vertical="center" wrapText="1"/>
    </xf>
    <xf numFmtId="0" fontId="0" fillId="2" borderId="228" xfId="0" applyFill="1" applyBorder="1">
      <alignment vertical="center"/>
    </xf>
    <xf numFmtId="0" fontId="16" fillId="2" borderId="227" xfId="0" applyFont="1" applyFill="1" applyBorder="1">
      <alignment vertical="center"/>
    </xf>
    <xf numFmtId="0" fontId="16" fillId="2" borderId="229" xfId="0" applyFont="1" applyFill="1" applyBorder="1">
      <alignment vertical="center"/>
    </xf>
    <xf numFmtId="0" fontId="9" fillId="2" borderId="227" xfId="0" applyFont="1" applyFill="1" applyBorder="1">
      <alignment vertical="center"/>
    </xf>
    <xf numFmtId="0" fontId="9"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6" fillId="21" borderId="228" xfId="0" applyFont="1" applyFill="1" applyBorder="1" applyAlignment="1">
      <alignment horizontal="left" vertical="center"/>
    </xf>
    <xf numFmtId="0" fontId="28"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6" fillId="21" borderId="228" xfId="0" applyFont="1" applyFill="1" applyBorder="1">
      <alignment vertical="center"/>
    </xf>
    <xf numFmtId="0" fontId="16"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6"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9" fillId="21" borderId="227" xfId="0" applyFont="1" applyFill="1" applyBorder="1">
      <alignment vertical="center"/>
    </xf>
    <xf numFmtId="0" fontId="9" fillId="21" borderId="229" xfId="0" applyFont="1" applyFill="1" applyBorder="1">
      <alignment vertical="center"/>
    </xf>
    <xf numFmtId="0" fontId="22" fillId="12" borderId="227" xfId="0" applyFont="1" applyFill="1" applyBorder="1">
      <alignment vertical="center"/>
    </xf>
    <xf numFmtId="0" fontId="24"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6" fillId="12" borderId="228" xfId="0" applyFont="1" applyFill="1" applyBorder="1" applyAlignment="1">
      <alignment horizontal="center" vertical="center"/>
    </xf>
    <xf numFmtId="0" fontId="16" fillId="12" borderId="230" xfId="0" applyFont="1" applyFill="1" applyBorder="1" applyAlignment="1">
      <alignment horizontal="center" vertical="center"/>
    </xf>
    <xf numFmtId="0" fontId="9" fillId="2" borderId="229" xfId="0" applyFont="1" applyFill="1" applyBorder="1" applyAlignment="1">
      <alignment vertical="center" wrapText="1"/>
    </xf>
    <xf numFmtId="0" fontId="16" fillId="34" borderId="228" xfId="0" applyFont="1" applyFill="1" applyBorder="1" applyAlignment="1">
      <alignment horizontal="center" vertical="center"/>
    </xf>
    <xf numFmtId="0" fontId="56"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7" fillId="21" borderId="127"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7" xfId="0" applyFont="1" applyFill="1" applyBorder="1" applyAlignment="1">
      <alignment horizontal="center" vertical="center" wrapText="1"/>
    </xf>
    <xf numFmtId="0" fontId="62" fillId="19" borderId="1" xfId="0" applyFont="1" applyFill="1" applyBorder="1" applyProtection="1">
      <alignment vertical="center"/>
      <protection locked="0"/>
    </xf>
    <xf numFmtId="0" fontId="50" fillId="0" borderId="1" xfId="0" applyFont="1" applyBorder="1" applyAlignment="1" applyProtection="1">
      <alignment horizontal="center" vertical="center"/>
      <protection locked="0"/>
    </xf>
    <xf numFmtId="14" fontId="50" fillId="18" borderId="1" xfId="0" applyNumberFormat="1" applyFont="1" applyFill="1" applyBorder="1" applyAlignment="1" applyProtection="1">
      <alignment horizontal="center" vertical="center"/>
      <protection locked="0"/>
    </xf>
    <xf numFmtId="0" fontId="16" fillId="31" borderId="1" xfId="0" applyFont="1" applyFill="1" applyBorder="1" applyAlignment="1" applyProtection="1">
      <alignment horizontal="left" vertical="center" wrapText="1"/>
      <protection locked="0"/>
    </xf>
    <xf numFmtId="0" fontId="16" fillId="31" borderId="1" xfId="0" applyFont="1" applyFill="1" applyBorder="1" applyAlignment="1" applyProtection="1">
      <alignment vertical="center" wrapText="1"/>
      <protection locked="0"/>
    </xf>
    <xf numFmtId="0" fontId="17" fillId="4" borderId="1" xfId="0" applyFont="1" applyFill="1" applyBorder="1" applyAlignment="1" applyProtection="1">
      <alignment horizontal="left" vertical="center" wrapText="1"/>
      <protection locked="0"/>
    </xf>
    <xf numFmtId="0" fontId="17" fillId="17" borderId="58" xfId="0" applyFont="1" applyFill="1" applyBorder="1" applyAlignment="1" applyProtection="1">
      <alignment vertical="center" wrapText="1"/>
      <protection locked="0"/>
    </xf>
    <xf numFmtId="14" fontId="17" fillId="5" borderId="1" xfId="0" applyNumberFormat="1"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wrapText="1"/>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6" fillId="0" borderId="0" xfId="9" applyAlignment="1">
      <alignment vertical="center" wrapText="1"/>
    </xf>
    <xf numFmtId="0" fontId="47" fillId="22" borderId="228" xfId="9" applyFont="1" applyFill="1" applyBorder="1" applyAlignment="1">
      <alignment horizontal="center" vertical="center" wrapText="1"/>
    </xf>
    <xf numFmtId="0" fontId="47" fillId="22" borderId="227" xfId="9" applyFont="1" applyFill="1" applyBorder="1" applyAlignment="1">
      <alignment horizontal="center" vertical="center"/>
    </xf>
    <xf numFmtId="0" fontId="47" fillId="22" borderId="229" xfId="9" applyFont="1" applyFill="1" applyBorder="1" applyAlignment="1">
      <alignment horizontal="center" vertical="center"/>
    </xf>
    <xf numFmtId="0" fontId="48" fillId="0" borderId="84" xfId="9" applyFont="1" applyBorder="1" applyAlignment="1">
      <alignment horizontal="left" vertical="center" wrapText="1"/>
    </xf>
    <xf numFmtId="0" fontId="50"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7" xfId="9" applyFont="1" applyBorder="1" applyAlignment="1">
      <alignment horizontal="left" vertical="center" wrapText="1" indent="1"/>
    </xf>
    <xf numFmtId="0" fontId="9" fillId="0" borderId="89" xfId="9" applyFont="1" applyBorder="1" applyAlignment="1">
      <alignment horizontal="left" vertical="center" wrapText="1" indent="1"/>
    </xf>
    <xf numFmtId="0" fontId="9" fillId="0" borderId="78" xfId="9" applyFont="1" applyBorder="1" applyAlignment="1">
      <alignment horizontal="left" vertical="center" wrapText="1" indent="1"/>
    </xf>
    <xf numFmtId="0" fontId="50" fillId="0" borderId="0" xfId="9" applyFont="1" applyAlignment="1">
      <alignment horizontal="left" vertical="center" wrapText="1"/>
    </xf>
    <xf numFmtId="0" fontId="36" fillId="0" borderId="0" xfId="9" applyAlignment="1">
      <alignment horizontal="left" vertical="center" wrapText="1" indent="1"/>
    </xf>
    <xf numFmtId="0" fontId="36" fillId="0" borderId="0" xfId="9" applyAlignment="1">
      <alignment horizontal="left" vertical="center" wrapText="1"/>
    </xf>
    <xf numFmtId="0" fontId="54" fillId="0" borderId="77" xfId="9" applyFont="1" applyBorder="1" applyAlignment="1">
      <alignment horizontal="left" vertical="center" wrapText="1" indent="1"/>
    </xf>
    <xf numFmtId="0" fontId="54" fillId="0" borderId="89" xfId="9" applyFont="1" applyBorder="1" applyAlignment="1">
      <alignment horizontal="left" vertical="center" wrapText="1" indent="1"/>
    </xf>
    <xf numFmtId="0" fontId="54" fillId="0" borderId="78" xfId="9" applyFont="1" applyBorder="1" applyAlignment="1">
      <alignment horizontal="left" vertical="center" wrapText="1" inden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9" fillId="49" borderId="5" xfId="0" applyFont="1" applyFill="1" applyBorder="1" applyAlignment="1">
      <alignment horizontal="left" vertical="center" wrapText="1"/>
    </xf>
    <xf numFmtId="180" fontId="12" fillId="0" borderId="132" xfId="0" applyNumberFormat="1" applyFont="1" applyBorder="1" applyAlignment="1" applyProtection="1">
      <alignment horizontal="left" vertical="center" shrinkToFit="1"/>
      <protection hidden="1"/>
    </xf>
    <xf numFmtId="180" fontId="12" fillId="0" borderId="126" xfId="0" applyNumberFormat="1" applyFont="1" applyBorder="1" applyAlignment="1" applyProtection="1">
      <alignment horizontal="left" vertical="center" shrinkToFit="1"/>
      <protection hidden="1"/>
    </xf>
    <xf numFmtId="0" fontId="19" fillId="25" borderId="11" xfId="0" applyFont="1" applyFill="1" applyBorder="1" applyAlignment="1">
      <alignment horizontal="center" vertical="center" textRotation="255" wrapText="1"/>
    </xf>
    <xf numFmtId="0" fontId="19" fillId="25" borderId="0" xfId="0" applyFont="1" applyFill="1" applyAlignment="1">
      <alignment horizontal="center" vertical="center" textRotation="255" wrapText="1"/>
    </xf>
    <xf numFmtId="0" fontId="11" fillId="0" borderId="220" xfId="0" applyFont="1" applyBorder="1" applyAlignment="1">
      <alignment horizontal="left" vertical="center" wrapText="1"/>
    </xf>
    <xf numFmtId="0" fontId="78" fillId="0" borderId="184" xfId="0" applyFont="1" applyBorder="1" applyAlignment="1">
      <alignment horizontal="center" vertical="center" shrinkToFit="1"/>
    </xf>
    <xf numFmtId="0" fontId="78"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9" xfId="0" applyFont="1" applyBorder="1" applyAlignment="1">
      <alignment horizontal="center" vertical="center" wrapText="1"/>
    </xf>
    <xf numFmtId="180" fontId="68"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2"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3"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11" fillId="23" borderId="10" xfId="0" applyFont="1" applyFill="1" applyBorder="1" applyAlignment="1">
      <alignment vertical="center" wrapText="1"/>
    </xf>
    <xf numFmtId="0" fontId="0" fillId="23" borderId="10" xfId="0" applyFill="1" applyBorder="1" applyAlignment="1">
      <alignment vertical="center" wrapText="1"/>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77" xfId="0" applyFont="1" applyFill="1" applyBorder="1" applyAlignment="1" applyProtection="1">
      <alignment horizontal="center" vertical="center"/>
      <protection locked="0"/>
    </xf>
    <xf numFmtId="0" fontId="12" fillId="11" borderId="89"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11" fillId="0" borderId="53" xfId="0" applyFont="1" applyBorder="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43"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66" fillId="0" borderId="0" xfId="0" applyFont="1" applyAlignment="1">
      <alignment horizontal="left" vertical="top" wrapText="1"/>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56" fillId="0" borderId="0" xfId="0" applyFont="1" applyAlignment="1">
      <alignment horizontal="right" vertical="center" wrapText="1"/>
    </xf>
    <xf numFmtId="0" fontId="0" fillId="0" borderId="0" xfId="0" applyAlignment="1">
      <alignment horizontal="right" vertical="center" wrapText="1"/>
    </xf>
    <xf numFmtId="180" fontId="9" fillId="12" borderId="132" xfId="0" applyNumberFormat="1" applyFont="1" applyFill="1" applyBorder="1" applyAlignment="1">
      <alignment horizontal="left" vertical="center" shrinkToFit="1"/>
    </xf>
    <xf numFmtId="180" fontId="9" fillId="12" borderId="126" xfId="0" applyNumberFormat="1" applyFont="1" applyFill="1" applyBorder="1" applyAlignment="1">
      <alignment horizontal="left" vertical="center" shrinkToFit="1"/>
    </xf>
    <xf numFmtId="0" fontId="16" fillId="12" borderId="139"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50" fillId="18" borderId="132" xfId="21" applyFont="1" applyFill="1" applyBorder="1" applyAlignment="1">
      <alignment horizontal="center" vertical="center"/>
    </xf>
    <xf numFmtId="0" fontId="50" fillId="18" borderId="133" xfId="21" applyFont="1" applyFill="1" applyBorder="1" applyAlignment="1">
      <alignment horizontal="center" vertical="center"/>
    </xf>
    <xf numFmtId="0" fontId="50" fillId="18" borderId="126" xfId="21" applyFont="1" applyFill="1" applyBorder="1" applyAlignment="1">
      <alignment horizontal="center" vertical="center"/>
    </xf>
    <xf numFmtId="0" fontId="50" fillId="18" borderId="230" xfId="21" applyFont="1" applyFill="1" applyBorder="1" applyAlignment="1">
      <alignment horizontal="center" vertical="center" wrapText="1"/>
    </xf>
    <xf numFmtId="0" fontId="50" fillId="18" borderId="211" xfId="21" applyFont="1" applyFill="1" applyBorder="1" applyAlignment="1">
      <alignment horizontal="center" vertical="center" wrapText="1"/>
    </xf>
    <xf numFmtId="0" fontId="50" fillId="18" borderId="43" xfId="21" applyFont="1" applyFill="1" applyBorder="1" applyAlignment="1">
      <alignment horizontal="center" vertical="center" wrapText="1"/>
    </xf>
    <xf numFmtId="0" fontId="50" fillId="18" borderId="131" xfId="21" applyFont="1" applyFill="1" applyBorder="1" applyAlignment="1">
      <alignment horizontal="center" vertical="center" wrapText="1"/>
    </xf>
    <xf numFmtId="0" fontId="50" fillId="18" borderId="131" xfId="21" applyFont="1" applyFill="1" applyBorder="1" applyAlignment="1">
      <alignment horizontal="center" vertical="center"/>
    </xf>
    <xf numFmtId="0" fontId="50" fillId="18" borderId="43" xfId="21" applyFont="1" applyFill="1" applyBorder="1" applyAlignment="1">
      <alignment horizontal="center" vertical="center"/>
    </xf>
    <xf numFmtId="0" fontId="50" fillId="18" borderId="230" xfId="21" applyFont="1" applyFill="1" applyBorder="1" applyAlignment="1">
      <alignment horizontal="center" vertical="center"/>
    </xf>
    <xf numFmtId="0" fontId="50" fillId="23" borderId="230" xfId="21" applyFont="1" applyFill="1" applyBorder="1" applyAlignment="1">
      <alignment horizontal="center" vertical="center"/>
    </xf>
    <xf numFmtId="0" fontId="50" fillId="23" borderId="43" xfId="21" applyFont="1" applyFill="1" applyBorder="1" applyAlignment="1">
      <alignment horizontal="center" vertical="center"/>
    </xf>
    <xf numFmtId="0" fontId="18"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0" fillId="0" borderId="0" xfId="21" applyFont="1" applyAlignment="1">
      <alignment vertical="top" wrapText="1"/>
    </xf>
    <xf numFmtId="0" fontId="101" fillId="0" borderId="0" xfId="21" applyFont="1" applyAlignment="1">
      <alignment vertical="top" wrapText="1"/>
    </xf>
    <xf numFmtId="0" fontId="69" fillId="0" borderId="132" xfId="21" applyFont="1" applyBorder="1" applyAlignment="1">
      <alignment horizontal="center" vertical="center"/>
    </xf>
    <xf numFmtId="0" fontId="69" fillId="0" borderId="133" xfId="21" applyFont="1" applyBorder="1" applyAlignment="1">
      <alignment horizontal="center" vertical="center"/>
    </xf>
    <xf numFmtId="0" fontId="69" fillId="0" borderId="126" xfId="21" applyFont="1" applyBorder="1" applyAlignment="1">
      <alignment horizontal="center" vertical="center"/>
    </xf>
    <xf numFmtId="0" fontId="69" fillId="0" borderId="131" xfId="21" applyFont="1" applyBorder="1" applyAlignment="1">
      <alignment horizontal="center" vertical="center"/>
    </xf>
    <xf numFmtId="180" fontId="43" fillId="0" borderId="0" xfId="0" applyNumberFormat="1" applyFont="1" applyAlignment="1">
      <alignment horizontal="left" vertical="top" wrapText="1"/>
    </xf>
    <xf numFmtId="0" fontId="16" fillId="2" borderId="228" xfId="0" applyFont="1" applyFill="1" applyBorder="1" applyAlignment="1">
      <alignment horizontal="center" vertical="center"/>
    </xf>
    <xf numFmtId="0" fontId="16" fillId="2" borderId="219"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41" fillId="21" borderId="132" xfId="0" applyFont="1" applyFill="1" applyBorder="1" applyAlignment="1">
      <alignment horizontal="left" vertical="center" wrapText="1"/>
    </xf>
    <xf numFmtId="0" fontId="41" fillId="21" borderId="133" xfId="0" applyFont="1" applyFill="1" applyBorder="1" applyAlignment="1">
      <alignment horizontal="left" vertical="center" wrapText="1"/>
    </xf>
    <xf numFmtId="0" fontId="16" fillId="2" borderId="228" xfId="0" applyFont="1" applyFill="1" applyBorder="1" applyAlignment="1">
      <alignment horizontal="center" vertical="center" wrapText="1"/>
    </xf>
    <xf numFmtId="0" fontId="16" fillId="2" borderId="227" xfId="0" applyFont="1" applyFill="1" applyBorder="1" applyAlignment="1">
      <alignment horizontal="center" vertical="center"/>
    </xf>
    <xf numFmtId="0" fontId="16" fillId="2" borderId="229"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3" borderId="191" xfId="0" applyFont="1" applyFill="1" applyBorder="1" applyAlignment="1">
      <alignment horizontal="center" vertical="center" wrapText="1"/>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16" fillId="12" borderId="0" xfId="0" applyFont="1" applyFill="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9" fillId="2" borderId="132"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5" borderId="13" xfId="0" applyFont="1" applyFill="1" applyBorder="1" applyAlignment="1" applyProtection="1">
      <alignment horizontal="left" vertical="center" wrapText="1"/>
      <protection locked="0"/>
    </xf>
    <xf numFmtId="0" fontId="9" fillId="2" borderId="132" xfId="0" applyFont="1" applyFill="1" applyBorder="1" applyAlignment="1">
      <alignment horizontal="left" vertical="center"/>
    </xf>
    <xf numFmtId="0" fontId="9"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109" fillId="5" borderId="28" xfId="0" applyFont="1" applyFill="1" applyBorder="1" applyAlignment="1" applyProtection="1">
      <alignment horizontal="left" vertical="center" wrapText="1"/>
      <protection locked="0"/>
    </xf>
    <xf numFmtId="0" fontId="9" fillId="2" borderId="230"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9" fillId="2" borderId="227" xfId="0" applyFont="1" applyFill="1" applyBorder="1" applyAlignment="1">
      <alignment horizontal="left" vertical="center" wrapText="1"/>
    </xf>
    <xf numFmtId="0" fontId="9" fillId="2" borderId="91" xfId="0" applyFont="1" applyFill="1" applyBorder="1" applyAlignment="1">
      <alignment horizontal="left" vertical="center" wrapText="1"/>
    </xf>
    <xf numFmtId="0" fontId="9" fillId="2" borderId="139" xfId="0" applyFont="1" applyFill="1" applyBorder="1" applyAlignment="1">
      <alignment horizontal="left" vertical="center" wrapText="1"/>
    </xf>
    <xf numFmtId="0" fontId="16" fillId="5" borderId="207" xfId="0" applyFont="1" applyFill="1" applyBorder="1" applyAlignment="1" applyProtection="1">
      <alignment horizontal="left" vertical="center" wrapText="1"/>
      <protection locked="0"/>
    </xf>
    <xf numFmtId="0" fontId="16" fillId="5" borderId="208" xfId="0" applyFont="1" applyFill="1" applyBorder="1" applyAlignment="1" applyProtection="1">
      <alignment horizontal="left" vertical="center" wrapText="1"/>
      <protection locked="0"/>
    </xf>
    <xf numFmtId="0" fontId="16" fillId="5" borderId="209" xfId="0" applyFont="1" applyFill="1" applyBorder="1" applyAlignment="1" applyProtection="1">
      <alignment horizontal="left" vertical="center" wrapText="1"/>
      <protection locked="0"/>
    </xf>
    <xf numFmtId="0" fontId="35" fillId="5" borderId="28" xfId="2" applyFill="1" applyBorder="1" applyAlignment="1" applyProtection="1">
      <alignment horizontal="left" vertical="center" wrapText="1"/>
      <protection locked="0"/>
    </xf>
    <xf numFmtId="0" fontId="9"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16" xfId="0" applyFont="1" applyFill="1"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23" xfId="0" applyFont="1" applyFill="1" applyBorder="1" applyAlignment="1">
      <alignment horizontal="center" vertical="center" wrapText="1"/>
    </xf>
    <xf numFmtId="0" fontId="16" fillId="21" borderId="230" xfId="0" applyFont="1" applyFill="1" applyBorder="1" applyAlignment="1">
      <alignment horizontal="center" vertical="center"/>
    </xf>
    <xf numFmtId="0" fontId="16" fillId="21" borderId="211"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6" fillId="2" borderId="132" xfId="0" applyFont="1" applyFill="1" applyBorder="1" applyAlignment="1">
      <alignment horizontal="left" vertical="center"/>
    </xf>
    <xf numFmtId="0" fontId="16" fillId="2" borderId="133"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0" fontId="16" fillId="21" borderId="131" xfId="0" applyFont="1" applyFill="1" applyBorder="1" applyAlignment="1">
      <alignment horizontal="center" vertical="center"/>
    </xf>
    <xf numFmtId="0" fontId="16" fillId="21" borderId="131"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32" xfId="0" applyFont="1" applyFill="1" applyBorder="1" applyAlignment="1">
      <alignment horizontal="left" vertical="center"/>
    </xf>
    <xf numFmtId="0" fontId="16" fillId="2" borderId="230"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228" xfId="0" applyFont="1" applyFill="1" applyBorder="1" applyAlignment="1">
      <alignment horizontal="left" vertical="center" wrapText="1"/>
    </xf>
    <xf numFmtId="0" fontId="16" fillId="2" borderId="227" xfId="0" applyFont="1" applyFill="1" applyBorder="1" applyAlignment="1">
      <alignment horizontal="left" vertical="center" wrapText="1"/>
    </xf>
    <xf numFmtId="0" fontId="16" fillId="2" borderId="232"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0" fontId="16" fillId="21" borderId="230" xfId="0" applyFont="1" applyFill="1" applyBorder="1" applyAlignment="1">
      <alignment horizontal="left" vertical="center"/>
    </xf>
    <xf numFmtId="0" fontId="16" fillId="21" borderId="228"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211" xfId="0" applyFont="1" applyFill="1" applyBorder="1" applyAlignment="1">
      <alignment horizontal="center" vertical="center"/>
    </xf>
    <xf numFmtId="0" fontId="84" fillId="2" borderId="228" xfId="0" applyFont="1" applyFill="1" applyBorder="1" applyAlignment="1">
      <alignment horizontal="left" vertical="center" wrapText="1"/>
    </xf>
    <xf numFmtId="0" fontId="16" fillId="2" borderId="229" xfId="0" applyFont="1" applyFill="1" applyBorder="1" applyAlignment="1">
      <alignment horizontal="left" vertical="center" wrapText="1"/>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12" borderId="228" xfId="0" applyFont="1" applyFill="1" applyBorder="1" applyAlignment="1">
      <alignment horizontal="left" vertical="center"/>
    </xf>
    <xf numFmtId="0" fontId="16" fillId="12" borderId="227" xfId="0" applyFont="1" applyFill="1" applyBorder="1" applyAlignment="1">
      <alignment horizontal="left" vertical="center"/>
    </xf>
    <xf numFmtId="0" fontId="16" fillId="12" borderId="232"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2" borderId="230"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2" borderId="132"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14" xfId="0" applyFont="1" applyFill="1" applyBorder="1" applyAlignment="1">
      <alignment horizontal="left" vertical="center" wrapText="1"/>
    </xf>
    <xf numFmtId="0" fontId="16" fillId="2" borderId="91" xfId="0" applyFont="1" applyFill="1" applyBorder="1" applyAlignment="1">
      <alignment horizontal="center" vertical="center" wrapText="1"/>
    </xf>
    <xf numFmtId="0" fontId="22" fillId="12" borderId="219"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9"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91" xfId="0" applyFont="1" applyFill="1" applyBorder="1" applyAlignment="1">
      <alignment horizontal="left" vertical="center" wrapText="1"/>
    </xf>
    <xf numFmtId="0" fontId="17" fillId="2" borderId="139"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35" fillId="5" borderId="1" xfId="2" applyFill="1" applyBorder="1" applyAlignment="1" applyProtection="1">
      <alignment horizontal="left" vertical="center" wrapText="1"/>
      <protection locked="0"/>
    </xf>
    <xf numFmtId="0" fontId="16" fillId="5" borderId="1" xfId="2" applyFont="1" applyFill="1" applyBorder="1" applyAlignment="1" applyProtection="1">
      <alignment horizontal="left" vertical="center" wrapText="1"/>
      <protection locked="0"/>
    </xf>
    <xf numFmtId="0" fontId="27" fillId="12" borderId="228" xfId="0" applyFont="1" applyFill="1" applyBorder="1" applyAlignment="1">
      <alignment horizontal="left" vertical="center" wrapText="1"/>
    </xf>
    <xf numFmtId="0" fontId="27" fillId="12" borderId="227"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protection locked="0"/>
    </xf>
    <xf numFmtId="0" fontId="16" fillId="0" borderId="211" xfId="0" applyFont="1" applyBorder="1" applyAlignment="1">
      <alignment horizontal="left" vertical="center"/>
    </xf>
    <xf numFmtId="0" fontId="16" fillId="0" borderId="219"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6" fillId="0" borderId="125" xfId="0" applyFont="1" applyBorder="1" applyAlignment="1">
      <alignment horizontal="left" vertical="center"/>
    </xf>
    <xf numFmtId="0" fontId="16" fillId="0" borderId="155" xfId="0" applyFont="1" applyBorder="1" applyAlignment="1">
      <alignment horizontal="left" vertical="center"/>
    </xf>
    <xf numFmtId="0" fontId="16" fillId="0" borderId="43" xfId="0" applyFont="1" applyBorder="1" applyAlignment="1">
      <alignment horizontal="left" vertical="center"/>
    </xf>
    <xf numFmtId="0" fontId="16" fillId="0" borderId="91" xfId="0" applyFont="1" applyBorder="1" applyAlignment="1">
      <alignment horizontal="left" vertical="center"/>
    </xf>
    <xf numFmtId="0" fontId="18"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8" fillId="0" borderId="228" xfId="0" applyFont="1" applyBorder="1" applyAlignment="1">
      <alignment horizontal="left" vertical="center" wrapText="1"/>
    </xf>
    <xf numFmtId="0" fontId="28" fillId="0" borderId="227" xfId="0" applyFont="1" applyBorder="1" applyAlignment="1">
      <alignment horizontal="left" vertical="center" wrapText="1"/>
    </xf>
    <xf numFmtId="0" fontId="28" fillId="0" borderId="229" xfId="0" applyFont="1" applyBorder="1" applyAlignment="1">
      <alignment horizontal="left" vertical="center" wrapText="1"/>
    </xf>
    <xf numFmtId="0" fontId="18" fillId="28" borderId="0" xfId="0" applyFont="1" applyFill="1" applyAlignment="1">
      <alignment horizontal="center" vertical="center" wrapText="1"/>
    </xf>
    <xf numFmtId="0" fontId="44" fillId="28" borderId="0" xfId="0" applyFont="1" applyFill="1" applyAlignment="1">
      <alignment horizontal="right" vertical="center" shrinkToFit="1"/>
    </xf>
    <xf numFmtId="0" fontId="16" fillId="33" borderId="1" xfId="0" applyFont="1" applyFill="1" applyBorder="1" applyAlignment="1" applyProtection="1">
      <alignment horizontal="center" vertical="center" wrapText="1"/>
      <protection locked="0"/>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43" fillId="28" borderId="0" xfId="0" applyFont="1" applyFill="1" applyAlignment="1">
      <alignment horizontal="left" vertical="top" wrapText="1"/>
    </xf>
    <xf numFmtId="0" fontId="16" fillId="33" borderId="1" xfId="0" applyFont="1" applyFill="1" applyBorder="1" applyAlignment="1" applyProtection="1">
      <alignment horizontal="left" vertical="center" wrapText="1"/>
      <protection locked="0"/>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wrapText="1"/>
    </xf>
    <xf numFmtId="0" fontId="16" fillId="28" borderId="0" xfId="0" applyFont="1" applyFill="1" applyAlignment="1">
      <alignment vertical="center" wrapText="1"/>
    </xf>
    <xf numFmtId="0" fontId="84" fillId="17" borderId="28" xfId="0" applyFont="1" applyFill="1" applyBorder="1" applyAlignment="1" applyProtection="1">
      <alignment horizontal="left" vertical="top" wrapText="1"/>
      <protection locked="0"/>
    </xf>
    <xf numFmtId="0" fontId="84" fillId="17" borderId="13" xfId="0" applyFont="1" applyFill="1" applyBorder="1" applyAlignment="1" applyProtection="1">
      <alignment horizontal="left" vertical="top" wrapText="1"/>
      <protection locked="0"/>
    </xf>
    <xf numFmtId="0" fontId="84" fillId="17" borderId="58" xfId="0" applyFont="1" applyFill="1" applyBorder="1" applyAlignment="1" applyProtection="1">
      <alignment horizontal="left" vertical="top" wrapText="1"/>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16" fillId="23" borderId="52" xfId="0" applyFont="1" applyFill="1" applyBorder="1" applyAlignment="1">
      <alignment horizontal="center" vertical="center" shrinkToFit="1"/>
    </xf>
    <xf numFmtId="0" fontId="16" fillId="23" borderId="0" xfId="0" applyFont="1" applyFill="1" applyAlignment="1">
      <alignment horizontal="center" vertical="center" shrinkToFi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3" borderId="187" xfId="0" applyFont="1" applyFill="1" applyBorder="1" applyAlignment="1">
      <alignment horizontal="center" vertical="center" shrinkToFit="1"/>
    </xf>
    <xf numFmtId="0" fontId="16" fillId="23" borderId="227" xfId="0" applyFont="1" applyFill="1" applyBorder="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21" borderId="233" xfId="0" applyFont="1" applyFill="1" applyBorder="1" applyAlignment="1">
      <alignment horizontal="left" vertical="center" wrapText="1"/>
    </xf>
    <xf numFmtId="0" fontId="16" fillId="17" borderId="228" xfId="0" applyFont="1" applyFill="1" applyBorder="1" applyAlignment="1" applyProtection="1">
      <alignment horizontal="left" vertical="top"/>
      <protection locked="0"/>
    </xf>
    <xf numFmtId="0" fontId="16" fillId="17" borderId="227" xfId="0" applyFont="1" applyFill="1" applyBorder="1" applyAlignment="1" applyProtection="1">
      <alignment horizontal="left" vertical="top"/>
      <protection locked="0"/>
    </xf>
    <xf numFmtId="0" fontId="16" fillId="17" borderId="229" xfId="0" applyFont="1" applyFill="1" applyBorder="1" applyAlignment="1" applyProtection="1">
      <alignment horizontal="left" vertical="top"/>
      <protection locked="0"/>
    </xf>
    <xf numFmtId="0" fontId="16" fillId="17" borderId="219"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91" xfId="0" applyFont="1" applyFill="1" applyBorder="1" applyAlignment="1" applyProtection="1">
      <alignment horizontal="left" vertical="top"/>
      <protection locked="0"/>
    </xf>
    <xf numFmtId="0" fontId="16" fillId="17" borderId="139" xfId="0" applyFont="1" applyFill="1" applyBorder="1" applyAlignment="1" applyProtection="1">
      <alignment horizontal="left" vertical="top"/>
      <protection locked="0"/>
    </xf>
    <xf numFmtId="0" fontId="16" fillId="17" borderId="140" xfId="0" applyFont="1" applyFill="1" applyBorder="1" applyAlignment="1" applyProtection="1">
      <alignment horizontal="left" vertical="top"/>
      <protection locked="0"/>
    </xf>
    <xf numFmtId="0" fontId="16" fillId="2" borderId="91" xfId="0" applyFont="1" applyFill="1" applyBorder="1" applyAlignment="1">
      <alignment horizontal="center" vertical="center"/>
    </xf>
    <xf numFmtId="0" fontId="16" fillId="2" borderId="131" xfId="0" applyFont="1" applyFill="1" applyBorder="1" applyAlignment="1">
      <alignment horizontal="center" vertical="center"/>
    </xf>
    <xf numFmtId="0" fontId="16" fillId="2" borderId="132" xfId="0" applyFont="1" applyFill="1" applyBorder="1" applyAlignment="1">
      <alignment horizontal="center" vertical="center"/>
    </xf>
    <xf numFmtId="0" fontId="50" fillId="17" borderId="28" xfId="9" applyFont="1" applyFill="1" applyBorder="1" applyAlignment="1" applyProtection="1">
      <alignment horizontal="left" vertical="top" shrinkToFit="1"/>
      <protection locked="0"/>
    </xf>
    <xf numFmtId="0" fontId="50" fillId="17" borderId="13" xfId="9" applyFont="1" applyFill="1" applyBorder="1" applyAlignment="1" applyProtection="1">
      <alignment horizontal="left" vertical="top" shrinkToFit="1"/>
      <protection locked="0"/>
    </xf>
    <xf numFmtId="0" fontId="50" fillId="17" borderId="58" xfId="9" applyFont="1" applyFill="1" applyBorder="1" applyAlignment="1" applyProtection="1">
      <alignment horizontal="left" vertical="top" shrinkToFit="1"/>
      <protection locked="0"/>
    </xf>
    <xf numFmtId="0" fontId="36" fillId="17" borderId="28" xfId="9" applyFill="1" applyBorder="1" applyAlignment="1" applyProtection="1">
      <alignment horizontal="left" vertical="top"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36" fillId="17" borderId="28" xfId="9" applyFill="1" applyBorder="1" applyAlignment="1" applyProtection="1">
      <alignment horizontal="left" vertical="top" wrapText="1" shrinkToFit="1"/>
      <protection locked="0"/>
    </xf>
    <xf numFmtId="0" fontId="16" fillId="21" borderId="193"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0" fontId="41" fillId="12" borderId="0" xfId="0" applyFont="1" applyFill="1" applyAlignment="1">
      <alignment horizontal="left" vertical="top" wrapText="1"/>
    </xf>
    <xf numFmtId="0" fontId="60" fillId="13" borderId="0" xfId="0" applyFont="1" applyFill="1" applyAlignment="1">
      <alignment horizontal="center" vertical="center"/>
    </xf>
    <xf numFmtId="0" fontId="8" fillId="13" borderId="0" xfId="0" applyFont="1" applyFill="1" applyAlignment="1">
      <alignment horizontal="left" vertical="center" wrapText="1"/>
    </xf>
    <xf numFmtId="0" fontId="22"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49" fontId="35" fillId="5" borderId="28" xfId="2" applyNumberForma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33" xfId="0" applyNumberFormat="1" applyFont="1" applyFill="1" applyBorder="1" applyAlignment="1">
      <alignment horizontal="left" vertical="center" shrinkToFit="1"/>
    </xf>
    <xf numFmtId="0" fontId="24" fillId="2" borderId="219" xfId="0" applyFont="1" applyFill="1" applyBorder="1" applyAlignment="1">
      <alignment horizontal="left" vertical="center" wrapText="1"/>
    </xf>
    <xf numFmtId="0" fontId="0" fillId="0" borderId="61" xfId="0" applyBorder="1" applyAlignment="1">
      <alignment horizontal="left" vertical="center" wrapText="1"/>
    </xf>
    <xf numFmtId="0" fontId="8" fillId="12" borderId="132" xfId="0" applyFont="1" applyFill="1" applyBorder="1" applyAlignment="1">
      <alignment horizontal="center" vertical="center" wrapText="1"/>
    </xf>
    <xf numFmtId="0" fontId="8" fillId="12" borderId="133" xfId="0" applyFont="1" applyFill="1" applyBorder="1" applyAlignment="1">
      <alignment horizontal="center" vertical="center" wrapText="1"/>
    </xf>
    <xf numFmtId="0" fontId="8" fillId="2" borderId="228" xfId="0" applyFont="1" applyFill="1" applyBorder="1" applyAlignment="1">
      <alignment horizontal="center" vertical="center" wrapText="1"/>
    </xf>
    <xf numFmtId="0" fontId="8"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7" fillId="21" borderId="113" xfId="0" applyFont="1" applyFill="1" applyBorder="1" applyAlignment="1">
      <alignment horizontal="left" vertical="center" wrapText="1"/>
    </xf>
    <xf numFmtId="0" fontId="17" fillId="21" borderId="114" xfId="0" applyFont="1" applyFill="1" applyBorder="1" applyAlignment="1">
      <alignment horizontal="left" vertical="center" wrapText="1"/>
    </xf>
    <xf numFmtId="0" fontId="17" fillId="21" borderId="132" xfId="0" applyFont="1" applyFill="1" applyBorder="1" applyAlignment="1">
      <alignment horizontal="left" vertical="center" wrapText="1"/>
    </xf>
    <xf numFmtId="0" fontId="17" fillId="21" borderId="133" xfId="0" applyFont="1" applyFill="1" applyBorder="1" applyAlignment="1">
      <alignment horizontal="left" vertical="center" wrapText="1"/>
    </xf>
    <xf numFmtId="0" fontId="17" fillId="21" borderId="130" xfId="0" applyFont="1" applyFill="1" applyBorder="1" applyAlignment="1">
      <alignment horizontal="left" vertical="center" wrapText="1"/>
    </xf>
    <xf numFmtId="0" fontId="12" fillId="0" borderId="0" xfId="0" applyFont="1" applyAlignment="1">
      <alignment horizontal="left" wrapText="1"/>
    </xf>
    <xf numFmtId="0" fontId="12" fillId="0" borderId="139" xfId="0" applyFont="1" applyBorder="1" applyAlignment="1">
      <alignment horizontal="left" wrapText="1"/>
    </xf>
    <xf numFmtId="0" fontId="8" fillId="2" borderId="132" xfId="0" applyFont="1" applyFill="1" applyBorder="1" applyAlignment="1">
      <alignment horizontal="center" vertical="center" wrapText="1"/>
    </xf>
    <xf numFmtId="0" fontId="8" fillId="2" borderId="126" xfId="0" applyFont="1" applyFill="1" applyBorder="1" applyAlignment="1">
      <alignment horizontal="center" vertical="center" wrapText="1"/>
    </xf>
    <xf numFmtId="0" fontId="17" fillId="0" borderId="0" xfId="0" applyFont="1" applyAlignment="1">
      <alignment horizontal="left" vertical="top"/>
    </xf>
    <xf numFmtId="0" fontId="17" fillId="21" borderId="228"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32" xfId="0" applyNumberFormat="1" applyFont="1" applyFill="1" applyBorder="1" applyAlignment="1">
      <alignment horizontal="left" vertical="center" wrapText="1"/>
    </xf>
    <xf numFmtId="180" fontId="9" fillId="12" borderId="133" xfId="0" applyNumberFormat="1" applyFont="1" applyFill="1" applyBorder="1" applyAlignment="1">
      <alignment horizontal="left" vertical="center" wrapText="1"/>
    </xf>
    <xf numFmtId="180" fontId="9"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wrapText="1"/>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2" fillId="39" borderId="28" xfId="19" applyFont="1" applyFill="1" applyBorder="1" applyAlignment="1" applyProtection="1">
      <alignment horizontal="center" vertical="center" wrapText="1"/>
      <protection locked="0"/>
    </xf>
    <xf numFmtId="0" fontId="36" fillId="39" borderId="58" xfId="19" applyFont="1" applyFill="1" applyBorder="1" applyAlignment="1" applyProtection="1">
      <alignment horizontal="center" vertical="center" wrapText="1"/>
      <protection locked="0"/>
    </xf>
    <xf numFmtId="0" fontId="1" fillId="39" borderId="28" xfId="19" applyFont="1" applyFill="1" applyBorder="1" applyAlignment="1" applyProtection="1">
      <alignment horizontal="center" vertical="center" wrapText="1"/>
      <protection locked="0"/>
    </xf>
    <xf numFmtId="0" fontId="16" fillId="12" borderId="52" xfId="0" applyFont="1" applyFill="1" applyBorder="1" applyAlignment="1">
      <alignment horizontal="left" vertical="center" wrapText="1"/>
    </xf>
    <xf numFmtId="0" fontId="62" fillId="17" borderId="28" xfId="0" applyFont="1" applyFill="1" applyBorder="1" applyAlignment="1" applyProtection="1">
      <alignment horizontal="center" vertical="center" wrapText="1"/>
      <protection locked="0"/>
    </xf>
    <xf numFmtId="0" fontId="62" fillId="17" borderId="58" xfId="0"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62" fillId="23" borderId="13" xfId="0" applyFont="1" applyFill="1" applyBorder="1" applyAlignment="1">
      <alignment horizontal="center" vertical="center" wrapText="1"/>
    </xf>
    <xf numFmtId="0" fontId="43" fillId="12" borderId="0" xfId="0" applyFont="1" applyFill="1" applyAlignment="1">
      <alignment horizontal="left" vertical="top" wrapText="1"/>
    </xf>
    <xf numFmtId="0" fontId="16" fillId="2" borderId="139" xfId="0" applyFont="1" applyFill="1" applyBorder="1" applyAlignment="1">
      <alignment horizontal="center" vertical="center"/>
    </xf>
    <xf numFmtId="0" fontId="16" fillId="2" borderId="140" xfId="0" applyFont="1" applyFill="1" applyBorder="1" applyAlignment="1">
      <alignment horizontal="center" vertical="center"/>
    </xf>
    <xf numFmtId="0" fontId="16" fillId="2" borderId="131" xfId="0" applyFont="1" applyFill="1" applyBorder="1" applyAlignment="1">
      <alignment horizontal="center" vertical="center" shrinkToFit="1"/>
    </xf>
    <xf numFmtId="0" fontId="16" fillId="12" borderId="132" xfId="0" applyFont="1" applyFill="1" applyBorder="1" applyAlignment="1">
      <alignment horizontal="left" vertical="center" wrapText="1"/>
    </xf>
    <xf numFmtId="0" fontId="16" fillId="12" borderId="133" xfId="0" applyFont="1" applyFill="1" applyBorder="1" applyAlignment="1">
      <alignment horizontal="left" vertical="center" wrapText="1"/>
    </xf>
    <xf numFmtId="0" fontId="16" fillId="12" borderId="126"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28" fillId="12" borderId="0" xfId="0" applyFont="1" applyFill="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4" fillId="2" borderId="201" xfId="0" applyFont="1" applyFill="1" applyBorder="1" applyAlignment="1">
      <alignment horizontal="left" vertical="center"/>
    </xf>
    <xf numFmtId="0" fontId="24" fillId="2" borderId="106" xfId="0" applyFont="1" applyFill="1" applyBorder="1" applyAlignment="1">
      <alignment horizontal="left" vertical="center"/>
    </xf>
    <xf numFmtId="0" fontId="24" fillId="2" borderId="72" xfId="0" applyFont="1" applyFill="1" applyBorder="1" applyAlignment="1">
      <alignment horizontal="left" vertical="center"/>
    </xf>
    <xf numFmtId="0" fontId="24" fillId="2" borderId="201" xfId="0" applyFont="1" applyFill="1" applyBorder="1" applyAlignment="1">
      <alignment horizontal="left" vertical="center" wrapText="1"/>
    </xf>
    <xf numFmtId="0" fontId="24"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9" fillId="23" borderId="0" xfId="0" applyFont="1" applyFill="1" applyAlignment="1">
      <alignment horizontal="left" vertical="center" wrapText="1"/>
    </xf>
    <xf numFmtId="180" fontId="9" fillId="13" borderId="132" xfId="0" applyNumberFormat="1" applyFont="1" applyFill="1" applyBorder="1" applyAlignment="1">
      <alignment horizontal="left" vertical="center" shrinkToFit="1"/>
    </xf>
    <xf numFmtId="180" fontId="9" fillId="13" borderId="133" xfId="0" applyNumberFormat="1" applyFont="1" applyFill="1" applyBorder="1" applyAlignment="1">
      <alignment horizontal="left" vertical="center" shrinkToFit="1"/>
    </xf>
    <xf numFmtId="180" fontId="9"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2"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7" fillId="2" borderId="41" xfId="0" applyFont="1" applyFill="1" applyBorder="1" applyAlignment="1">
      <alignment horizontal="center" vertical="center" wrapText="1"/>
    </xf>
    <xf numFmtId="0" fontId="30" fillId="12" borderId="0" xfId="0" applyFont="1" applyFill="1">
      <alignment vertical="center"/>
    </xf>
    <xf numFmtId="0" fontId="17" fillId="2" borderId="132"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86" fillId="13" borderId="0" xfId="0" applyFont="1" applyFill="1" applyAlignment="1">
      <alignment horizontal="left" vertical="center" wrapText="1"/>
    </xf>
    <xf numFmtId="0" fontId="63" fillId="13" borderId="0" xfId="0" applyFont="1" applyFill="1" applyAlignment="1">
      <alignment horizontal="left" vertical="center" wrapText="1"/>
    </xf>
    <xf numFmtId="0" fontId="16" fillId="2" borderId="13" xfId="0" applyFont="1" applyFill="1" applyBorder="1" applyAlignment="1">
      <alignment horizontal="center" vertical="center"/>
    </xf>
    <xf numFmtId="0" fontId="16" fillId="2" borderId="91" xfId="0" applyFont="1" applyFill="1" applyBorder="1" applyAlignment="1">
      <alignment horizontal="left" vertical="center"/>
    </xf>
    <xf numFmtId="0" fontId="16" fillId="2" borderId="139" xfId="0" applyFont="1" applyFill="1" applyBorder="1" applyAlignment="1">
      <alignment horizontal="left" vertical="center"/>
    </xf>
    <xf numFmtId="0" fontId="16" fillId="2" borderId="104" xfId="0" applyFont="1" applyFill="1" applyBorder="1" applyAlignment="1">
      <alignment horizontal="left" vertical="center"/>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1" borderId="103" xfId="0" applyFont="1" applyFill="1" applyBorder="1" applyAlignment="1">
      <alignment horizontal="center" vertical="center"/>
    </xf>
    <xf numFmtId="0" fontId="16" fillId="21" borderId="102" xfId="0" applyFont="1" applyFill="1" applyBorder="1" applyAlignment="1">
      <alignment horizontal="center" vertical="center"/>
    </xf>
    <xf numFmtId="0" fontId="16" fillId="19" borderId="101" xfId="0" applyFont="1" applyFill="1" applyBorder="1" applyAlignment="1" applyProtection="1">
      <alignment horizontal="center" vertical="center"/>
      <protection locked="0"/>
    </xf>
    <xf numFmtId="0" fontId="16" fillId="19" borderId="100" xfId="0" applyFont="1" applyFill="1" applyBorder="1" applyAlignment="1" applyProtection="1">
      <alignment horizontal="center" vertical="center"/>
      <protection locked="0"/>
    </xf>
    <xf numFmtId="0" fontId="16" fillId="21" borderId="68" xfId="0" applyFont="1" applyFill="1" applyBorder="1" applyAlignment="1">
      <alignment horizontal="center" vertical="center"/>
    </xf>
    <xf numFmtId="0" fontId="16" fillId="21" borderId="66" xfId="0" applyFont="1" applyFill="1" applyBorder="1" applyAlignment="1">
      <alignment horizontal="center" vertical="center"/>
    </xf>
    <xf numFmtId="0" fontId="16" fillId="21" borderId="92"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 borderId="32"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6" fillId="2" borderId="130" xfId="0" applyFont="1" applyFill="1" applyBorder="1" applyAlignment="1">
      <alignment horizontal="left" vertical="center"/>
    </xf>
    <xf numFmtId="0" fontId="16" fillId="2" borderId="140" xfId="0" applyFont="1" applyFill="1" applyBorder="1" applyAlignment="1">
      <alignment horizontal="left" vertical="center"/>
    </xf>
    <xf numFmtId="180" fontId="16" fillId="13" borderId="132" xfId="0" applyNumberFormat="1" applyFont="1" applyFill="1" applyBorder="1" applyAlignment="1">
      <alignment horizontal="left" vertical="center" shrinkToFit="1"/>
    </xf>
    <xf numFmtId="180" fontId="16" fillId="13" borderId="133" xfId="0" applyNumberFormat="1" applyFont="1" applyFill="1" applyBorder="1" applyAlignment="1">
      <alignment horizontal="left" vertical="center" shrinkToFit="1"/>
    </xf>
    <xf numFmtId="180" fontId="16" fillId="13" borderId="126"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9"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6" fillId="4" borderId="91" xfId="0" applyFont="1" applyFill="1" applyBorder="1" applyAlignment="1" applyProtection="1">
      <alignment horizontal="center" vertical="center" shrinkToFit="1"/>
      <protection locked="0"/>
    </xf>
    <xf numFmtId="0" fontId="16" fillId="12" borderId="139" xfId="0" applyFont="1" applyFill="1" applyBorder="1" applyAlignment="1" applyProtection="1">
      <alignment horizontal="center" vertical="center" shrinkToFit="1"/>
      <protection locked="0"/>
    </xf>
    <xf numFmtId="0" fontId="16" fillId="12" borderId="140" xfId="0" applyFont="1" applyFill="1" applyBorder="1" applyAlignment="1" applyProtection="1">
      <alignment horizontal="center" vertical="center" shrinkToFit="1"/>
      <protection locked="0"/>
    </xf>
    <xf numFmtId="0" fontId="16" fillId="2" borderId="132" xfId="0" applyFont="1" applyFill="1" applyBorder="1" applyAlignment="1">
      <alignment horizontal="left" vertical="center" shrinkToFit="1"/>
    </xf>
    <xf numFmtId="0" fontId="16" fillId="2" borderId="133" xfId="0" applyFont="1" applyFill="1" applyBorder="1" applyAlignment="1">
      <alignment horizontal="left" vertical="center" shrinkToFit="1"/>
    </xf>
    <xf numFmtId="0" fontId="16" fillId="2" borderId="130" xfId="0" applyFont="1" applyFill="1" applyBorder="1" applyAlignment="1">
      <alignment horizontal="left" vertical="center" shrinkToFit="1"/>
    </xf>
    <xf numFmtId="0" fontId="16" fillId="13" borderId="0" xfId="0" applyFont="1" applyFill="1" applyAlignment="1">
      <alignment horizontal="left" vertical="center"/>
    </xf>
    <xf numFmtId="0" fontId="16" fillId="23" borderId="0" xfId="0" applyFont="1" applyFill="1" applyAlignment="1">
      <alignment horizontal="left" vertical="center"/>
    </xf>
    <xf numFmtId="0" fontId="8" fillId="39" borderId="77" xfId="0" applyFont="1" applyFill="1" applyBorder="1" applyAlignment="1">
      <alignment horizontal="center" vertical="center" wrapText="1"/>
    </xf>
    <xf numFmtId="0" fontId="8" fillId="39" borderId="89" xfId="0" applyFont="1" applyFill="1" applyBorder="1" applyAlignment="1">
      <alignment horizontal="center" vertical="center" wrapText="1"/>
    </xf>
    <xf numFmtId="0" fontId="8" fillId="39" borderId="78" xfId="0" applyFont="1" applyFill="1" applyBorder="1" applyAlignment="1">
      <alignment horizontal="center" vertical="center" wrapText="1"/>
    </xf>
    <xf numFmtId="0" fontId="8"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6" fillId="0" borderId="132" xfId="0" applyFont="1" applyBorder="1" applyAlignment="1">
      <alignment horizontal="left" vertical="center"/>
    </xf>
    <xf numFmtId="0" fontId="16" fillId="0" borderId="133" xfId="0" applyFont="1" applyBorder="1" applyAlignment="1">
      <alignment horizontal="left" vertical="center"/>
    </xf>
    <xf numFmtId="0" fontId="16" fillId="0" borderId="130" xfId="0" applyFont="1" applyBorder="1" applyAlignment="1">
      <alignment horizontal="left" vertical="center"/>
    </xf>
    <xf numFmtId="0" fontId="16" fillId="39" borderId="28" xfId="0" applyFont="1" applyFill="1" applyBorder="1" applyAlignment="1" applyProtection="1">
      <alignment horizontal="center" vertical="center" shrinkToFit="1"/>
      <protection locked="0"/>
    </xf>
    <xf numFmtId="0" fontId="16" fillId="39" borderId="58" xfId="0" applyFont="1" applyFill="1" applyBorder="1" applyAlignment="1" applyProtection="1">
      <alignment horizontal="center" vertical="center" shrinkToFit="1"/>
      <protection locked="0"/>
    </xf>
    <xf numFmtId="0" fontId="16" fillId="2" borderId="211"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xf>
    <xf numFmtId="0" fontId="16" fillId="21" borderId="130" xfId="0" applyFont="1" applyFill="1" applyBorder="1" applyAlignment="1">
      <alignment horizontal="left" vertical="center"/>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205" xfId="0" applyFont="1" applyFill="1" applyBorder="1" applyAlignment="1">
      <alignment horizontal="left" vertical="center"/>
    </xf>
    <xf numFmtId="0" fontId="41" fillId="21" borderId="4" xfId="0" applyFont="1" applyFill="1" applyBorder="1" applyAlignment="1">
      <alignment horizontal="left" vertical="center"/>
    </xf>
    <xf numFmtId="0" fontId="41" fillId="21" borderId="205"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205" xfId="0" applyFont="1" applyFill="1" applyBorder="1" applyAlignment="1">
      <alignment horizontal="left" vertical="center" wrapText="1"/>
    </xf>
    <xf numFmtId="180" fontId="16" fillId="12" borderId="132" xfId="0" applyNumberFormat="1" applyFont="1" applyFill="1" applyBorder="1" applyAlignment="1">
      <alignment horizontal="left" vertical="center" shrinkToFit="1"/>
    </xf>
    <xf numFmtId="180" fontId="16" fillId="12" borderId="133" xfId="0" applyNumberFormat="1" applyFont="1" applyFill="1" applyBorder="1" applyAlignment="1">
      <alignment horizontal="left" vertical="center" shrinkToFit="1"/>
    </xf>
    <xf numFmtId="180" fontId="16" fillId="12" borderId="126" xfId="0" applyNumberFormat="1" applyFont="1" applyFill="1" applyBorder="1" applyAlignment="1">
      <alignment horizontal="left" vertical="center" shrinkToFit="1"/>
    </xf>
    <xf numFmtId="0" fontId="18" fillId="37" borderId="0" xfId="0" applyFont="1" applyFill="1" applyAlignment="1">
      <alignment horizontal="center" vertical="center" wrapText="1"/>
    </xf>
    <xf numFmtId="180" fontId="9" fillId="38" borderId="132" xfId="0" applyNumberFormat="1" applyFont="1" applyFill="1" applyBorder="1" applyAlignment="1">
      <alignment horizontal="left" vertical="center" shrinkToFit="1"/>
    </xf>
    <xf numFmtId="180" fontId="9" fillId="38" borderId="133" xfId="0" applyNumberFormat="1" applyFont="1" applyFill="1" applyBorder="1" applyAlignment="1">
      <alignment horizontal="left" vertical="center" shrinkToFit="1"/>
    </xf>
    <xf numFmtId="180" fontId="9" fillId="38" borderId="126" xfId="0" applyNumberFormat="1" applyFont="1" applyFill="1" applyBorder="1" applyAlignment="1">
      <alignment horizontal="left" vertical="center" shrinkToFit="1"/>
    </xf>
    <xf numFmtId="0" fontId="16" fillId="38" borderId="0" xfId="0" applyFont="1" applyFill="1" applyAlignment="1">
      <alignment vertical="center" wrapText="1"/>
    </xf>
    <xf numFmtId="0" fontId="16" fillId="37" borderId="0" xfId="0" applyFont="1" applyFill="1" applyAlignment="1">
      <alignment vertical="center" wrapText="1"/>
    </xf>
    <xf numFmtId="0" fontId="43"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2" fillId="2" borderId="228" xfId="0" applyFont="1" applyFill="1" applyBorder="1" applyAlignment="1">
      <alignment horizontal="center" vertical="center"/>
    </xf>
    <xf numFmtId="0" fontId="22" fillId="2" borderId="229" xfId="0" applyFont="1" applyFill="1" applyBorder="1" applyAlignment="1">
      <alignment horizontal="center" vertical="center"/>
    </xf>
    <xf numFmtId="0" fontId="22" fillId="2" borderId="219" xfId="0" applyFont="1" applyFill="1" applyBorder="1" applyAlignment="1">
      <alignment horizontal="center" vertical="center"/>
    </xf>
    <xf numFmtId="0" fontId="22" fillId="2" borderId="21" xfId="0" applyFont="1" applyFill="1" applyBorder="1" applyAlignment="1">
      <alignment horizontal="center" vertical="center"/>
    </xf>
    <xf numFmtId="0" fontId="0" fillId="21" borderId="131" xfId="0"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7" fillId="2" borderId="105"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8" xfId="0" applyFont="1" applyFill="1" applyBorder="1" applyAlignment="1">
      <alignment horizontal="center" vertical="center" wrapText="1"/>
    </xf>
    <xf numFmtId="0" fontId="27" fillId="2" borderId="97"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6"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17" borderId="132" xfId="0" applyFill="1" applyBorder="1" applyAlignment="1" applyProtection="1">
      <alignment horizontal="center" vertical="center" wrapText="1"/>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218" xfId="0" applyFont="1" applyBorder="1" applyAlignment="1">
      <alignment horizontal="center" vertical="center"/>
    </xf>
    <xf numFmtId="0" fontId="17" fillId="5" borderId="1" xfId="0" applyFont="1" applyFill="1" applyBorder="1" applyAlignment="1" applyProtection="1">
      <alignment horizontal="center" vertical="center" wrapText="1"/>
      <protection locked="0"/>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32" xfId="0" applyNumberFormat="1" applyFont="1" applyFill="1" applyBorder="1" applyAlignment="1">
      <alignment horizontal="left" vertical="center" shrinkToFit="1"/>
    </xf>
    <xf numFmtId="180" fontId="9" fillId="8" borderId="133" xfId="0" applyNumberFormat="1" applyFont="1" applyFill="1" applyBorder="1" applyAlignment="1">
      <alignment horizontal="left" vertical="center" shrinkToFit="1"/>
    </xf>
    <xf numFmtId="180" fontId="9" fillId="8" borderId="126" xfId="0" applyNumberFormat="1" applyFont="1" applyFill="1" applyBorder="1" applyAlignment="1">
      <alignment horizontal="left" vertical="center" shrinkToFit="1"/>
    </xf>
    <xf numFmtId="0" fontId="28" fillId="28" borderId="0" xfId="0" applyFont="1" applyFill="1" applyAlignment="1">
      <alignment horizontal="left" vertical="center" wrapText="1"/>
    </xf>
    <xf numFmtId="0" fontId="28" fillId="28" borderId="139" xfId="0" applyFont="1" applyFill="1" applyBorder="1" applyAlignment="1">
      <alignment horizontal="left" vertical="center" wrapText="1"/>
    </xf>
    <xf numFmtId="0" fontId="17" fillId="30" borderId="51" xfId="0" applyFont="1" applyFill="1" applyBorder="1" applyAlignment="1">
      <alignment horizontal="center" vertical="center" wrapText="1"/>
    </xf>
    <xf numFmtId="0" fontId="17" fillId="30" borderId="227" xfId="0" applyFont="1" applyFill="1" applyBorder="1" applyAlignment="1">
      <alignment horizontal="center" vertical="center" wrapText="1"/>
    </xf>
    <xf numFmtId="0" fontId="17" fillId="30" borderId="229" xfId="0" applyFont="1" applyFill="1" applyBorder="1" applyAlignment="1">
      <alignment horizontal="center" vertical="center" wrapText="1"/>
    </xf>
    <xf numFmtId="0" fontId="16" fillId="34" borderId="194" xfId="0" applyFont="1" applyFill="1" applyBorder="1" applyAlignment="1">
      <alignment horizontal="center" vertical="center" wrapText="1"/>
    </xf>
    <xf numFmtId="0" fontId="16" fillId="34" borderId="108" xfId="0" applyFont="1" applyFill="1" applyBorder="1" applyAlignment="1">
      <alignment horizontal="center" vertical="center" wrapText="1"/>
    </xf>
    <xf numFmtId="0" fontId="16" fillId="34" borderId="107" xfId="0" applyFont="1" applyFill="1" applyBorder="1" applyAlignment="1">
      <alignment horizontal="center" vertical="center" wrapText="1"/>
    </xf>
    <xf numFmtId="0" fontId="16" fillId="33" borderId="61" xfId="0" applyFont="1" applyFill="1" applyBorder="1" applyAlignment="1" applyProtection="1">
      <alignment horizontal="center" vertical="center" wrapText="1"/>
      <protection locked="0"/>
    </xf>
    <xf numFmtId="0" fontId="16" fillId="33" borderId="95" xfId="0" applyFont="1" applyFill="1" applyBorder="1" applyAlignment="1" applyProtection="1">
      <alignment horizontal="center" vertical="center" wrapText="1"/>
      <protection locked="0"/>
    </xf>
    <xf numFmtId="0" fontId="16" fillId="33" borderId="54" xfId="0" applyFont="1" applyFill="1" applyBorder="1" applyAlignment="1" applyProtection="1">
      <alignment horizontal="center" vertical="center" wrapText="1"/>
      <protection locked="0"/>
    </xf>
    <xf numFmtId="0" fontId="16" fillId="33" borderId="194" xfId="0" applyFont="1" applyFill="1" applyBorder="1" applyAlignment="1" applyProtection="1">
      <alignment horizontal="center" vertical="center" wrapText="1"/>
      <protection locked="0"/>
    </xf>
    <xf numFmtId="0" fontId="16" fillId="33" borderId="108" xfId="0" applyFont="1" applyFill="1" applyBorder="1" applyAlignment="1" applyProtection="1">
      <alignment horizontal="center" vertical="center" wrapText="1"/>
      <protection locked="0"/>
    </xf>
    <xf numFmtId="0" fontId="16" fillId="33" borderId="107" xfId="0" applyFont="1" applyFill="1" applyBorder="1" applyAlignment="1" applyProtection="1">
      <alignment horizontal="center" vertical="center" wrapText="1"/>
      <protection locked="0"/>
    </xf>
    <xf numFmtId="0" fontId="17" fillId="9" borderId="67" xfId="0" applyFont="1" applyFill="1" applyBorder="1" applyAlignment="1">
      <alignment horizontal="center" vertical="center" wrapText="1"/>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8" fillId="8" borderId="139" xfId="0" applyFont="1" applyFill="1" applyBorder="1" applyAlignment="1">
      <alignment horizontal="left" vertical="center" wrapText="1"/>
    </xf>
    <xf numFmtId="0" fontId="17" fillId="9" borderId="67" xfId="0" applyFont="1" applyFill="1" applyBorder="1" applyAlignment="1">
      <alignment horizontal="center" vertical="center"/>
    </xf>
    <xf numFmtId="0" fontId="16" fillId="0" borderId="0" xfId="0" applyFont="1" applyAlignment="1">
      <alignment horizontal="left" vertical="center" wrapText="1"/>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32" xfId="0" applyNumberFormat="1" applyFont="1" applyBorder="1" applyAlignment="1">
      <alignment horizontal="left" vertical="center" shrinkToFit="1"/>
    </xf>
    <xf numFmtId="180" fontId="9" fillId="0" borderId="133" xfId="0" applyNumberFormat="1" applyFont="1" applyBorder="1" applyAlignment="1">
      <alignment horizontal="left" vertical="center" shrinkToFit="1"/>
    </xf>
    <xf numFmtId="180" fontId="9" fillId="0" borderId="126" xfId="0" applyNumberFormat="1" applyFont="1" applyBorder="1" applyAlignment="1">
      <alignment horizontal="left" vertical="center" shrinkToFi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7" borderId="118" xfId="0" applyFont="1" applyFill="1" applyBorder="1" applyAlignment="1" applyProtection="1">
      <alignment vertical="top" wrapText="1"/>
      <protection locked="0"/>
    </xf>
    <xf numFmtId="0" fontId="16" fillId="17" borderId="90" xfId="0" applyFont="1" applyFill="1" applyBorder="1" applyAlignment="1" applyProtection="1">
      <alignment vertical="top" wrapText="1"/>
      <protection locked="0"/>
    </xf>
    <xf numFmtId="0" fontId="16" fillId="17" borderId="119"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8" xfId="0" applyFont="1" applyFill="1" applyBorder="1" applyAlignment="1" applyProtection="1">
      <alignment vertical="top" wrapText="1"/>
      <protection locked="0"/>
    </xf>
    <xf numFmtId="0" fontId="16" fillId="17" borderId="120"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21" xfId="0" applyFont="1" applyFill="1" applyBorder="1" applyAlignment="1" applyProtection="1">
      <alignment vertical="top" wrapText="1"/>
      <protection locked="0"/>
    </xf>
    <xf numFmtId="0" fontId="41" fillId="12" borderId="0" xfId="0" applyFont="1" applyFill="1" applyAlignment="1">
      <alignment horizontal="left" vertical="center"/>
    </xf>
    <xf numFmtId="0" fontId="16" fillId="12" borderId="0" xfId="0" applyFont="1" applyFill="1">
      <alignment vertical="center"/>
    </xf>
    <xf numFmtId="0" fontId="16" fillId="2" borderId="158" xfId="0" applyFont="1" applyFill="1" applyBorder="1" applyAlignment="1">
      <alignment horizontal="center" vertical="center"/>
    </xf>
    <xf numFmtId="0" fontId="16" fillId="2" borderId="50" xfId="0" applyFont="1" applyFill="1" applyBorder="1" applyAlignment="1">
      <alignment horizontal="center" vertical="center"/>
    </xf>
    <xf numFmtId="0" fontId="16" fillId="23" borderId="1" xfId="0" applyFont="1" applyFill="1" applyBorder="1" applyAlignment="1">
      <alignment horizontal="left" vertical="center" wrapText="1"/>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8" fillId="0" borderId="0" xfId="0" applyFont="1" applyAlignment="1">
      <alignment horizontal="center" vertical="center" wrapText="1"/>
    </xf>
    <xf numFmtId="0" fontId="71"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00000000-0005-0000-0000-000018000000}"/>
    <cellStyle name="標準 6 2 2" xfId="35" xr:uid="{00000000-0005-0000-0000-000019000000}"/>
    <cellStyle name="標準 6 3" xfId="25" xr:uid="{00000000-0005-0000-0000-00001A000000}"/>
    <cellStyle name="標準 6 3 2" xfId="33" xr:uid="{00000000-0005-0000-0000-00001B000000}"/>
    <cellStyle name="標準 6 4" xfId="29" xr:uid="{00000000-0005-0000-0000-00001C000000}"/>
    <cellStyle name="標準 6 4 2" xfId="37" xr:uid="{00000000-0005-0000-0000-00001D000000}"/>
    <cellStyle name="標準 6 5" xfId="31" xr:uid="{00000000-0005-0000-0000-00001E000000}"/>
    <cellStyle name="標準 7" xfId="23" xr:uid="{00000000-0005-0000-0000-00001F000000}"/>
    <cellStyle name="標準 7 2" xfId="28" xr:uid="{00000000-0005-0000-0000-000020000000}"/>
    <cellStyle name="標準 7 2 2" xfId="36" xr:uid="{00000000-0005-0000-0000-000021000000}"/>
    <cellStyle name="標準 7 3" xfId="26" xr:uid="{00000000-0005-0000-0000-000022000000}"/>
    <cellStyle name="標準 7 3 2" xfId="34" xr:uid="{00000000-0005-0000-0000-000023000000}"/>
    <cellStyle name="標準 7 4" xfId="30" xr:uid="{00000000-0005-0000-0000-000024000000}"/>
    <cellStyle name="標準 7 4 2" xfId="38" xr:uid="{00000000-0005-0000-0000-000025000000}"/>
    <cellStyle name="標準 7 5" xfId="32" xr:uid="{00000000-0005-0000-0000-000026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higashiosaka-mc.jp/departments/departments01/palliative.html"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higashiosaka-mc.jp/community/guide.html" TargetMode="External"/><Relationship Id="rId1" Type="http://schemas.openxmlformats.org/officeDocument/2006/relationships/hyperlink" Target="https://www.higashiosaka-mc.jp/service/outpatient/consultation/cancer.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higashiosaka-mc.jp/departments/departments02/trial-study-pms/patient.html" TargetMode="External"/><Relationship Id="rId1" Type="http://schemas.openxmlformats.org/officeDocument/2006/relationships/hyperlink" Target="https://www.higashiosaka-mc.jp/departments/departments02/trial-study-pms/patient.html"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55" t="s">
        <v>6</v>
      </c>
      <c r="X5" s="1156"/>
      <c r="Y5" s="1156"/>
      <c r="Z5" s="1156"/>
      <c r="AA5" s="1156"/>
      <c r="AB5" s="1156"/>
      <c r="AC5" s="1157"/>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40.5">
      <c r="A7" s="69">
        <f>IFERROR(VLOOKUP($B7,$EI$7:$EJ$53,2,0),0)</f>
        <v>27</v>
      </c>
      <c r="B7" s="70" t="str">
        <f>+'様式4（全般事項）'!H19</f>
        <v>大阪府</v>
      </c>
      <c r="C7" s="70" t="str">
        <f>+'様式4（全般事項）'!H26</f>
        <v>中河内</v>
      </c>
      <c r="D7" s="70" t="str">
        <f>+'様式4（全般事項）'!H25</f>
        <v>中河内</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1327</v>
      </c>
      <c r="K7" s="70">
        <f>+IF(H7="地域がん診療病院",'様式４(機能別)'!J503,'様式４(機能別)'!J173)</f>
        <v>1198</v>
      </c>
      <c r="L7" s="70">
        <f>+IF(H7="地域がん診療病院",'様式４(機能別)'!J504,'様式４(機能別)'!J174)</f>
        <v>1287</v>
      </c>
      <c r="M7" s="70">
        <f>+IF(H7="地域がん診療病院",'様式４(機能別)'!J506,'様式４(機能別)'!J176)</f>
        <v>276</v>
      </c>
      <c r="N7" s="70">
        <f>+IF(H7="地域がん診療病院",'様式４(機能別)'!J507,'様式４(機能別)'!J177)</f>
        <v>274</v>
      </c>
      <c r="O7" s="70">
        <f>+IF(H7="地域がん診療病院",'様式４(機能別)'!J501,'様式４(機能別)'!J179)</f>
        <v>19</v>
      </c>
      <c r="P7" s="109">
        <f>+IF($H$7="地域がん診療病院",'様式４(機能別)'!J586,'様式４(機能別)'!J265)</f>
        <v>7</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2</v>
      </c>
      <c r="V7" s="109">
        <f>+IF($H$7="地域がん診療病院",'様式４(機能別)'!J483,'様式４(機能別)'!J151)</f>
        <v>6</v>
      </c>
      <c r="W7" s="111">
        <f>'様式4（全般事項）'!R236/('様式4（全般事項）'!R235+'様式4（全般事項）'!R237)</f>
        <v>1.1666666666666667</v>
      </c>
      <c r="X7" s="111">
        <f>'様式4（全般事項）'!R241/('様式4（全般事項）'!R240+'様式4（全般事項）'!R241)</f>
        <v>0.66216216216216217</v>
      </c>
      <c r="Y7" s="111">
        <f>'様式4（全般事項）'!R245/('様式4（全般事項）'!R244+'様式4（全般事項）'!R245)</f>
        <v>0.59615384615384615</v>
      </c>
      <c r="Z7" s="111">
        <f>'様式4（全般事項）'!R257/('様式4（全般事項）'!R256+'様式4（全般事項）'!R257)</f>
        <v>1</v>
      </c>
      <c r="AA7" s="111">
        <f>'様式4（全般事項）'!R261/('様式4（全般事項）'!R260+'様式4（全般事項）'!R261)</f>
        <v>0.35714285714285715</v>
      </c>
      <c r="AB7" s="111">
        <f>'様式4（全般事項）'!R267/('様式4（全般事項）'!R266+'様式4（全般事項）'!R267)</f>
        <v>0</v>
      </c>
      <c r="AC7" s="111">
        <f>'様式4（全般事項）'!R272/('様式4（全般事項）'!R271+'様式4（全般事項）'!R272)</f>
        <v>0.27272727272727271</v>
      </c>
      <c r="AD7" s="109" t="str">
        <f>+IF($H$7="地域がん診療病院",'様式４(機能別)'!J378,'様式４(機能別)'!J39)</f>
        <v>はい</v>
      </c>
      <c r="AE7" s="109" t="str">
        <f>'様式４(機能別)'!J40</f>
        <v>はい</v>
      </c>
      <c r="AF7" s="109">
        <f>'様式４(機能別)'!J121</f>
        <v>2</v>
      </c>
      <c r="AG7" s="109">
        <f>'様式４(機能別)'!J131</f>
        <v>3</v>
      </c>
      <c r="AH7" s="109">
        <f>'様式４(機能別)'!J136</f>
        <v>0</v>
      </c>
      <c r="AI7" s="109">
        <f>'様式４(機能別)'!J138</f>
        <v>4</v>
      </c>
      <c r="AJ7" s="109">
        <f>+IF($H$7="地域がん診療病院",'様式４(機能別)'!J457,'様式４(機能別)'!J122)</f>
        <v>1</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4</v>
      </c>
      <c r="AR7" s="109">
        <f>'様式４(機能別)'!J152</f>
        <v>28</v>
      </c>
      <c r="AS7" s="109">
        <f>別紙11相談内容!C23</f>
        <v>640</v>
      </c>
      <c r="AT7" s="109" t="str">
        <f>別紙15専門外来!D22</f>
        <v>いいえ</v>
      </c>
      <c r="AU7" s="109" t="str">
        <f>別紙15専門外来!W15</f>
        <v>はい</v>
      </c>
      <c r="AV7" s="109">
        <f>'様式4（全般事項）'!R295+'様式4（全般事項）'!R296+'様式4（全般事項）'!R297</f>
        <v>481</v>
      </c>
      <c r="AW7" s="109">
        <f>別紙5緩和外来!U22</f>
        <v>286</v>
      </c>
      <c r="AX7" s="109">
        <f>別紙7地域緩和ケア連携体制!H7</f>
        <v>5</v>
      </c>
      <c r="AY7" s="109">
        <f>別紙5緩和外来!U25</f>
        <v>376</v>
      </c>
      <c r="AZ7" s="109" t="str">
        <f>別紙10患者の特性に応じた支援!Q16</f>
        <v>はい</v>
      </c>
      <c r="BA7" s="109">
        <f>別紙11相談内容!C22</f>
        <v>11</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臨床試験専用の窓口がある</v>
      </c>
      <c r="BN7" s="109">
        <f>別紙11相談内容!C11+別紙11相談内容!C12</f>
        <v>2625</v>
      </c>
      <c r="BO7" s="109">
        <f>別紙13相談支援センター体制!G9+別紙13相談支援センター体制!G12</f>
        <v>4</v>
      </c>
      <c r="BP7" s="109">
        <f>別紙13相談支援センター体制!G17</f>
        <v>2</v>
      </c>
      <c r="BQ7" s="109">
        <f>別紙14連携協力体制!E35</f>
        <v>12</v>
      </c>
      <c r="BR7" s="109">
        <f>別紙14連携協力体制!E30+別紙14連携協力体制!E31</f>
        <v>33</v>
      </c>
      <c r="BS7" s="109">
        <f>別紙11相談内容!F21</f>
        <v>143</v>
      </c>
      <c r="BT7" s="109">
        <f>別紙14連携協力体制!E7</f>
        <v>9</v>
      </c>
      <c r="BU7" s="109">
        <f>別紙11相談内容!C23</f>
        <v>640</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いいえ</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33" t="s">
        <v>1347</v>
      </c>
      <c r="B1" s="1234"/>
      <c r="C1" s="1234"/>
      <c r="D1" s="1234"/>
      <c r="E1" s="1234"/>
      <c r="F1" s="1234"/>
      <c r="G1" s="1234"/>
      <c r="I1" s="65"/>
      <c r="J1" s="65"/>
      <c r="K1" s="177"/>
    </row>
    <row r="2" spans="1:11" ht="24.95" customHeight="1" thickTop="1" thickBot="1">
      <c r="A2" s="1236" t="s">
        <v>1348</v>
      </c>
      <c r="B2" s="1236"/>
      <c r="C2" s="1236"/>
      <c r="D2" s="1236"/>
      <c r="E2" s="1236"/>
      <c r="F2" s="1236"/>
      <c r="G2" s="538" t="str">
        <f>IF(COUNTIF(I9,"×")=0,"入力済","未入力あり")</f>
        <v>入力済</v>
      </c>
      <c r="H2" s="1229"/>
      <c r="I2" s="65"/>
      <c r="J2" s="65"/>
      <c r="K2" s="345"/>
    </row>
    <row r="3" spans="1:11" ht="5.0999999999999996" customHeight="1" thickTop="1">
      <c r="H3" s="1229"/>
      <c r="I3" s="599"/>
      <c r="J3" s="599"/>
      <c r="K3" s="600"/>
    </row>
    <row r="4" spans="1:11" ht="20.100000000000001" customHeight="1">
      <c r="E4" s="601" t="s">
        <v>1222</v>
      </c>
      <c r="F4" s="1237" t="str">
        <f>+表紙!E2</f>
        <v>地方独立行政法人市立東大阪医療センター</v>
      </c>
      <c r="G4" s="1238"/>
      <c r="H4" s="1229"/>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91" t="s">
        <v>1349</v>
      </c>
      <c r="B6" s="1291"/>
      <c r="C6" s="1291"/>
      <c r="D6" s="1291"/>
      <c r="E6" s="1291"/>
      <c r="F6" s="1291"/>
      <c r="G6" s="1291"/>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82" t="s">
        <v>1968</v>
      </c>
      <c r="B9" s="1283"/>
      <c r="C9" s="1283"/>
      <c r="D9" s="1283"/>
      <c r="E9" s="1283"/>
      <c r="F9" s="1283"/>
      <c r="G9" s="1284"/>
      <c r="I9" s="9" t="str">
        <f>IF(A9&lt;&gt;"","○","×")</f>
        <v>○</v>
      </c>
      <c r="J9" s="9"/>
      <c r="K9" s="178"/>
    </row>
    <row r="10" spans="1:11">
      <c r="A10" s="1285"/>
      <c r="B10" s="1286"/>
      <c r="C10" s="1286"/>
      <c r="D10" s="1286"/>
      <c r="E10" s="1286"/>
      <c r="F10" s="1286"/>
      <c r="G10" s="1287"/>
      <c r="K10" s="178"/>
    </row>
    <row r="11" spans="1:11">
      <c r="A11" s="1285"/>
      <c r="B11" s="1286"/>
      <c r="C11" s="1286"/>
      <c r="D11" s="1286"/>
      <c r="E11" s="1286"/>
      <c r="F11" s="1286"/>
      <c r="G11" s="1287"/>
      <c r="K11" s="178"/>
    </row>
    <row r="12" spans="1:11">
      <c r="A12" s="1285"/>
      <c r="B12" s="1286"/>
      <c r="C12" s="1286"/>
      <c r="D12" s="1286"/>
      <c r="E12" s="1286"/>
      <c r="F12" s="1286"/>
      <c r="G12" s="1287"/>
      <c r="K12" s="178"/>
    </row>
    <row r="13" spans="1:11">
      <c r="A13" s="1285"/>
      <c r="B13" s="1286"/>
      <c r="C13" s="1286"/>
      <c r="D13" s="1286"/>
      <c r="E13" s="1286"/>
      <c r="F13" s="1286"/>
      <c r="G13" s="1287"/>
      <c r="K13" s="178"/>
    </row>
    <row r="14" spans="1:11">
      <c r="A14" s="1285"/>
      <c r="B14" s="1286"/>
      <c r="C14" s="1286"/>
      <c r="D14" s="1286"/>
      <c r="E14" s="1286"/>
      <c r="F14" s="1286"/>
      <c r="G14" s="1287"/>
      <c r="K14" s="178"/>
    </row>
    <row r="15" spans="1:11">
      <c r="A15" s="1285"/>
      <c r="B15" s="1286"/>
      <c r="C15" s="1286"/>
      <c r="D15" s="1286"/>
      <c r="E15" s="1286"/>
      <c r="F15" s="1286"/>
      <c r="G15" s="1287"/>
      <c r="K15" s="178"/>
    </row>
    <row r="16" spans="1:11">
      <c r="A16" s="1285"/>
      <c r="B16" s="1286"/>
      <c r="C16" s="1286"/>
      <c r="D16" s="1286"/>
      <c r="E16" s="1286"/>
      <c r="F16" s="1286"/>
      <c r="G16" s="1287"/>
      <c r="K16" s="178"/>
    </row>
    <row r="17" spans="1:11" ht="14.25" thickBot="1">
      <c r="A17" s="1288"/>
      <c r="B17" s="1289"/>
      <c r="C17" s="1289"/>
      <c r="D17" s="1289"/>
      <c r="E17" s="1289"/>
      <c r="F17" s="1289"/>
      <c r="G17" s="1290"/>
      <c r="K17" s="179"/>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34" t="s">
        <v>1352</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65"/>
      <c r="Z1" s="65"/>
      <c r="AA1" s="65"/>
    </row>
    <row r="2" spans="1:28"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3"/>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294" t="str">
        <f>表紙!E2</f>
        <v>地方独立行政法人市立東大阪医療センター</v>
      </c>
      <c r="G4" s="1294"/>
      <c r="H4" s="1294"/>
      <c r="I4" s="1294"/>
      <c r="J4" s="1294"/>
      <c r="K4" s="1294"/>
      <c r="L4" s="1294"/>
      <c r="M4" s="1295"/>
      <c r="N4" s="1295"/>
      <c r="O4" s="1295"/>
      <c r="P4" s="1295"/>
      <c r="Q4" s="1295"/>
      <c r="R4" s="1295"/>
      <c r="S4" s="1295"/>
      <c r="T4" s="1295"/>
      <c r="U4" s="1295"/>
      <c r="V4" s="1295"/>
      <c r="W4" s="1295"/>
      <c r="X4" s="1295"/>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1935</v>
      </c>
      <c r="Z6" s="9" t="str">
        <f>IF(X6&lt;&gt;"","○","×")</f>
        <v>○</v>
      </c>
      <c r="AB6" s="180"/>
    </row>
    <row r="7" spans="1:28" ht="27" customHeight="1" thickBot="1">
      <c r="A7" s="608">
        <v>2</v>
      </c>
      <c r="B7" s="1296" t="s">
        <v>1354</v>
      </c>
      <c r="C7" s="1297"/>
      <c r="D7" s="1297"/>
      <c r="E7" s="1227" t="s">
        <v>1969</v>
      </c>
      <c r="F7" s="1298"/>
      <c r="G7" s="1298"/>
      <c r="H7" s="1298"/>
      <c r="I7" s="1298"/>
      <c r="J7" s="1298"/>
      <c r="K7" s="1298"/>
      <c r="L7" s="1298"/>
      <c r="M7" s="1298"/>
      <c r="N7" s="1298"/>
      <c r="O7" s="1298"/>
      <c r="P7" s="1298"/>
      <c r="Q7" s="1298"/>
      <c r="R7" s="1298"/>
      <c r="S7" s="1298"/>
      <c r="T7" s="1298"/>
      <c r="U7" s="1298"/>
      <c r="V7" s="1298"/>
      <c r="W7" s="1298"/>
      <c r="X7" s="1228"/>
      <c r="Z7" s="9" t="str">
        <f>IF(AND($X$6="はい",E7=""),"×","○")</f>
        <v>○</v>
      </c>
      <c r="AB7" s="90"/>
    </row>
    <row r="8" spans="1:28" ht="27" customHeight="1" thickBot="1">
      <c r="A8" s="608">
        <v>3</v>
      </c>
      <c r="B8" s="1299" t="s">
        <v>1355</v>
      </c>
      <c r="C8" s="1300"/>
      <c r="D8" s="1300"/>
      <c r="E8" s="1227" t="s">
        <v>1970</v>
      </c>
      <c r="F8" s="1298"/>
      <c r="G8" s="1298"/>
      <c r="H8" s="1298"/>
      <c r="I8" s="1298"/>
      <c r="J8" s="1298"/>
      <c r="K8" s="1298"/>
      <c r="L8" s="1298"/>
      <c r="M8" s="1298"/>
      <c r="N8" s="1298"/>
      <c r="O8" s="1298"/>
      <c r="P8" s="1298"/>
      <c r="Q8" s="1298"/>
      <c r="R8" s="1298"/>
      <c r="S8" s="1298"/>
      <c r="T8" s="1298"/>
      <c r="U8" s="1298"/>
      <c r="V8" s="1298"/>
      <c r="W8" s="1298"/>
      <c r="X8" s="1228"/>
      <c r="Z8" s="9" t="str">
        <f>IF(AND($X$6="はい",E8=""),"×","○")</f>
        <v>○</v>
      </c>
      <c r="AB8" s="90"/>
    </row>
    <row r="9" spans="1:28" ht="27" customHeight="1" thickBot="1">
      <c r="A9" s="608">
        <v>4</v>
      </c>
      <c r="B9" s="1301" t="s">
        <v>1356</v>
      </c>
      <c r="C9" s="1302"/>
      <c r="D9" s="1302"/>
      <c r="E9" s="1227" t="s">
        <v>1971</v>
      </c>
      <c r="F9" s="1298"/>
      <c r="G9" s="1298"/>
      <c r="H9" s="1298"/>
      <c r="I9" s="1298"/>
      <c r="J9" s="1298"/>
      <c r="K9" s="1298"/>
      <c r="L9" s="1298"/>
      <c r="M9" s="1298"/>
      <c r="N9" s="1298"/>
      <c r="O9" s="1298"/>
      <c r="P9" s="1298"/>
      <c r="Q9" s="1298"/>
      <c r="R9" s="1298"/>
      <c r="S9" s="1298"/>
      <c r="T9" s="1298"/>
      <c r="U9" s="1298"/>
      <c r="V9" s="1298"/>
      <c r="W9" s="1298"/>
      <c r="X9" s="1228"/>
      <c r="Z9" s="9" t="str">
        <f>IF(AND($X$6="はい",E9=""),"×","○")</f>
        <v>○</v>
      </c>
      <c r="AB9" s="90"/>
    </row>
    <row r="10" spans="1:28" ht="54" customHeight="1" thickBot="1">
      <c r="A10" s="608">
        <v>5</v>
      </c>
      <c r="B10" s="1303" t="s">
        <v>1357</v>
      </c>
      <c r="C10" s="1304"/>
      <c r="D10" s="1304"/>
      <c r="E10" s="1305" t="s">
        <v>1972</v>
      </c>
      <c r="F10" s="1298"/>
      <c r="G10" s="1298"/>
      <c r="H10" s="1298"/>
      <c r="I10" s="1298"/>
      <c r="J10" s="1298"/>
      <c r="K10" s="1298"/>
      <c r="L10" s="1298"/>
      <c r="M10" s="1298"/>
      <c r="N10" s="1298"/>
      <c r="O10" s="1298"/>
      <c r="P10" s="1298"/>
      <c r="Q10" s="1298"/>
      <c r="R10" s="1298"/>
      <c r="S10" s="1298"/>
      <c r="T10" s="1298"/>
      <c r="U10" s="1298"/>
      <c r="V10" s="1298"/>
      <c r="W10" s="1298"/>
      <c r="X10" s="1228"/>
      <c r="Z10" s="9" t="str">
        <f>IF(AND($X$6="はい",E10=""),"×","○")</f>
        <v>○</v>
      </c>
      <c r="AB10" s="90"/>
    </row>
    <row r="11" spans="1:28" ht="26.25" customHeight="1" thickBot="1">
      <c r="A11" s="1306">
        <v>6</v>
      </c>
      <c r="B11" s="1308" t="s">
        <v>1358</v>
      </c>
      <c r="C11" s="1309"/>
      <c r="D11" s="611" t="s">
        <v>1359</v>
      </c>
      <c r="E11" s="1312" t="s">
        <v>1970</v>
      </c>
      <c r="F11" s="1313"/>
      <c r="G11" s="1313"/>
      <c r="H11" s="1313"/>
      <c r="I11" s="1313"/>
      <c r="J11" s="1313"/>
      <c r="K11" s="1313"/>
      <c r="L11" s="1313"/>
      <c r="M11" s="1313"/>
      <c r="N11" s="1313"/>
      <c r="O11" s="1313"/>
      <c r="P11" s="1313"/>
      <c r="Q11" s="1313"/>
      <c r="R11" s="1313"/>
      <c r="S11" s="1313"/>
      <c r="T11" s="1313"/>
      <c r="U11" s="1313"/>
      <c r="V11" s="1313"/>
      <c r="W11" s="1313"/>
      <c r="X11" s="1314"/>
      <c r="AB11" s="90"/>
    </row>
    <row r="12" spans="1:28" ht="54" customHeight="1" thickBot="1">
      <c r="A12" s="1307"/>
      <c r="B12" s="1310"/>
      <c r="C12" s="1311"/>
      <c r="D12" s="612" t="s">
        <v>1360</v>
      </c>
      <c r="E12" s="1315" t="s">
        <v>1973</v>
      </c>
      <c r="F12" s="1298"/>
      <c r="G12" s="1298"/>
      <c r="H12" s="1298"/>
      <c r="I12" s="1298"/>
      <c r="J12" s="1298"/>
      <c r="K12" s="1298"/>
      <c r="L12" s="1298"/>
      <c r="M12" s="1298"/>
      <c r="N12" s="1298"/>
      <c r="O12" s="1298"/>
      <c r="P12" s="1298"/>
      <c r="Q12" s="1298"/>
      <c r="R12" s="1298"/>
      <c r="S12" s="1298"/>
      <c r="T12" s="1298"/>
      <c r="U12" s="1298"/>
      <c r="V12" s="1298"/>
      <c r="W12" s="1298"/>
      <c r="X12" s="1228"/>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1935</v>
      </c>
      <c r="Z13" s="9" t="str">
        <f>IF(AND($X$6="はい",X13=""),"×","○")</f>
        <v>○</v>
      </c>
      <c r="AB13" s="90"/>
    </row>
    <row r="14" spans="1:28" ht="24" customHeight="1" thickBot="1">
      <c r="A14" s="1316">
        <v>8</v>
      </c>
      <c r="B14" s="1319" t="s">
        <v>1362</v>
      </c>
      <c r="C14" s="1320"/>
      <c r="D14" s="1320"/>
      <c r="E14" s="1321"/>
      <c r="F14" s="1321"/>
      <c r="G14" s="1321"/>
      <c r="H14" s="1321"/>
      <c r="I14" s="1321"/>
      <c r="J14" s="1321"/>
      <c r="K14" s="1321"/>
      <c r="L14" s="1321"/>
      <c r="M14" s="1321"/>
      <c r="N14" s="1321"/>
      <c r="O14" s="1321"/>
      <c r="P14" s="1321"/>
      <c r="Q14" s="1321"/>
      <c r="R14" s="1321"/>
      <c r="S14" s="1321"/>
      <c r="T14" s="1321"/>
      <c r="U14" s="1321"/>
      <c r="V14" s="1321"/>
      <c r="W14" s="1321"/>
      <c r="X14" s="42" t="s">
        <v>1935</v>
      </c>
      <c r="Z14" s="9" t="str">
        <f>IF(AND($X$6="はい",X14=""),"×","○")</f>
        <v>○</v>
      </c>
      <c r="AB14" s="90"/>
    </row>
    <row r="15" spans="1:28" ht="24" customHeight="1" thickBot="1">
      <c r="A15" s="1317"/>
      <c r="B15" s="1322" t="s">
        <v>1363</v>
      </c>
      <c r="C15" s="1323"/>
      <c r="D15" s="1323"/>
      <c r="E15" s="1227" t="s">
        <v>1974</v>
      </c>
      <c r="F15" s="1298"/>
      <c r="G15" s="1298"/>
      <c r="H15" s="1298"/>
      <c r="I15" s="1298"/>
      <c r="J15" s="1298"/>
      <c r="K15" s="1298"/>
      <c r="L15" s="1298"/>
      <c r="M15" s="1298"/>
      <c r="N15" s="1298"/>
      <c r="O15" s="1298"/>
      <c r="P15" s="1298"/>
      <c r="Q15" s="1298"/>
      <c r="R15" s="1298"/>
      <c r="S15" s="1298"/>
      <c r="T15" s="1298"/>
      <c r="U15" s="1298"/>
      <c r="V15" s="1298"/>
      <c r="W15" s="1298"/>
      <c r="X15" s="1228"/>
      <c r="Z15" s="9" t="str">
        <f>IF(AND($X$14="はい",E15=""),"×","○")</f>
        <v>○</v>
      </c>
      <c r="AB15" s="90"/>
    </row>
    <row r="16" spans="1:28" ht="24" customHeight="1" thickBot="1">
      <c r="A16" s="1318"/>
      <c r="B16" s="1324" t="s">
        <v>1364</v>
      </c>
      <c r="C16" s="1325"/>
      <c r="D16" s="1326"/>
      <c r="E16" s="1327" t="s">
        <v>1975</v>
      </c>
      <c r="F16" s="1328"/>
      <c r="G16" s="1328"/>
      <c r="H16" s="1328"/>
      <c r="I16" s="1328"/>
      <c r="J16" s="1328"/>
      <c r="K16" s="1328"/>
      <c r="L16" s="1328"/>
      <c r="M16" s="1328"/>
      <c r="N16" s="1329"/>
      <c r="O16" s="1330" t="s">
        <v>1365</v>
      </c>
      <c r="P16" s="1331"/>
      <c r="Q16" s="1332"/>
      <c r="R16" s="1333"/>
      <c r="S16" s="1334"/>
      <c r="T16" s="1334"/>
      <c r="U16" s="1334"/>
      <c r="V16" s="1334"/>
      <c r="W16" s="1334"/>
      <c r="X16" s="1335"/>
      <c r="Z16" s="9" t="str">
        <f>IF(AND($X$14="はい",E16=""),"×","○")</f>
        <v>○</v>
      </c>
      <c r="AB16" s="90"/>
    </row>
    <row r="17" spans="1:30" ht="24" customHeight="1" thickBot="1">
      <c r="A17" s="1316">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1935</v>
      </c>
      <c r="Z17" s="9" t="str">
        <f>IF(AND($X$6="はい",X17=""),"×","○")</f>
        <v>○</v>
      </c>
      <c r="AB17" s="90"/>
    </row>
    <row r="18" spans="1:30" ht="24" customHeight="1" thickBot="1">
      <c r="A18" s="1317"/>
      <c r="B18" s="1322" t="s">
        <v>1363</v>
      </c>
      <c r="C18" s="1323"/>
      <c r="D18" s="1336"/>
      <c r="E18" s="1227" t="s">
        <v>1974</v>
      </c>
      <c r="F18" s="1298"/>
      <c r="G18" s="1298"/>
      <c r="H18" s="1298"/>
      <c r="I18" s="1298"/>
      <c r="J18" s="1298"/>
      <c r="K18" s="1298"/>
      <c r="L18" s="1298"/>
      <c r="M18" s="1298"/>
      <c r="N18" s="1298"/>
      <c r="O18" s="1298"/>
      <c r="P18" s="1298"/>
      <c r="Q18" s="1298"/>
      <c r="R18" s="1298"/>
      <c r="S18" s="1298"/>
      <c r="T18" s="1298"/>
      <c r="U18" s="1298"/>
      <c r="V18" s="1298"/>
      <c r="W18" s="1298"/>
      <c r="X18" s="1228"/>
      <c r="Z18" s="9" t="str">
        <f>IF(AND($X$17="はい",E18=""),"×","○")</f>
        <v>○</v>
      </c>
      <c r="AB18" s="90"/>
    </row>
    <row r="19" spans="1:30" ht="24" customHeight="1" thickBot="1">
      <c r="A19" s="1317"/>
      <c r="B19" s="1324" t="s">
        <v>1364</v>
      </c>
      <c r="C19" s="1325"/>
      <c r="D19" s="1326"/>
      <c r="E19" s="1337" t="s">
        <v>1976</v>
      </c>
      <c r="F19" s="1338"/>
      <c r="G19" s="1338"/>
      <c r="H19" s="1338"/>
      <c r="I19" s="1338"/>
      <c r="J19" s="1338"/>
      <c r="K19" s="1338"/>
      <c r="L19" s="1338"/>
      <c r="M19" s="1338"/>
      <c r="N19" s="1339"/>
      <c r="O19" s="1340" t="s">
        <v>1365</v>
      </c>
      <c r="P19" s="1340"/>
      <c r="Q19" s="1340"/>
      <c r="R19" s="1333"/>
      <c r="S19" s="1334"/>
      <c r="T19" s="1334"/>
      <c r="U19" s="1334"/>
      <c r="V19" s="1334"/>
      <c r="W19" s="1334"/>
      <c r="X19" s="1335"/>
      <c r="Z19" s="9" t="str">
        <f>IF(AND($X$17="はい",E19=""),"×","○")</f>
        <v>○</v>
      </c>
      <c r="AB19" s="90"/>
    </row>
    <row r="20" spans="1:30" ht="24" customHeight="1" thickBot="1">
      <c r="A20" s="1318"/>
      <c r="B20" s="1341" t="s">
        <v>1367</v>
      </c>
      <c r="C20" s="1342"/>
      <c r="D20" s="1343"/>
      <c r="E20" s="1227" t="s">
        <v>1975</v>
      </c>
      <c r="F20" s="1298"/>
      <c r="G20" s="1298"/>
      <c r="H20" s="1298"/>
      <c r="I20" s="1298"/>
      <c r="J20" s="1298"/>
      <c r="K20" s="1298"/>
      <c r="L20" s="1298"/>
      <c r="M20" s="1298"/>
      <c r="N20" s="1298"/>
      <c r="O20" s="1298"/>
      <c r="P20" s="1298"/>
      <c r="Q20" s="1298"/>
      <c r="R20" s="1298"/>
      <c r="S20" s="1298"/>
      <c r="T20" s="1298"/>
      <c r="U20" s="1298"/>
      <c r="V20" s="1298"/>
      <c r="W20" s="1298"/>
      <c r="X20" s="1228"/>
      <c r="AB20" s="90"/>
    </row>
    <row r="21" spans="1:30" ht="24" customHeight="1">
      <c r="A21" s="1344">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45"/>
      <c r="B22" s="1019"/>
      <c r="C22" s="622"/>
      <c r="D22" s="623"/>
      <c r="E22" s="624" t="s">
        <v>1369</v>
      </c>
      <c r="F22" s="625"/>
      <c r="G22" s="625"/>
      <c r="H22" s="625"/>
      <c r="I22" s="625"/>
      <c r="J22" s="625"/>
      <c r="K22" s="625"/>
      <c r="L22" s="625"/>
      <c r="M22" s="625"/>
      <c r="N22" s="625"/>
      <c r="O22" s="625"/>
      <c r="P22" s="625"/>
      <c r="Q22" s="625"/>
      <c r="R22" s="625"/>
      <c r="S22" s="625"/>
      <c r="T22" s="626"/>
      <c r="U22" s="1347">
        <v>286</v>
      </c>
      <c r="V22" s="1348"/>
      <c r="W22" s="1349"/>
      <c r="X22" s="627" t="s">
        <v>422</v>
      </c>
      <c r="Y22" s="628"/>
      <c r="Z22" s="9" t="str">
        <f>IF(AND($X$6="はい",U22=""),"×","○")</f>
        <v>○</v>
      </c>
      <c r="AB22" s="90"/>
      <c r="AC22" s="629">
        <v>0</v>
      </c>
      <c r="AD22" s="629">
        <v>330</v>
      </c>
    </row>
    <row r="23" spans="1:30" ht="24" customHeight="1" thickBot="1">
      <c r="A23" s="1345"/>
      <c r="B23" s="1019" t="s">
        <v>215</v>
      </c>
      <c r="C23" s="622"/>
      <c r="D23" s="623"/>
      <c r="E23" s="630" t="s">
        <v>1370</v>
      </c>
      <c r="F23" s="631"/>
      <c r="G23" s="631"/>
      <c r="H23" s="631"/>
      <c r="I23" s="631"/>
      <c r="J23" s="631"/>
      <c r="K23" s="631"/>
      <c r="L23" s="631"/>
      <c r="M23" s="631"/>
      <c r="N23" s="631"/>
      <c r="O23" s="631"/>
      <c r="P23" s="631"/>
      <c r="Q23" s="631"/>
      <c r="R23" s="631"/>
      <c r="S23" s="631"/>
      <c r="T23" s="632"/>
      <c r="U23" s="1347">
        <v>1618</v>
      </c>
      <c r="V23" s="1348"/>
      <c r="W23" s="1349"/>
      <c r="X23" s="627" t="s">
        <v>422</v>
      </c>
      <c r="Z23" s="9" t="str">
        <f>IF(AND($X$6="はい",U23=""),"×","○")</f>
        <v>○</v>
      </c>
      <c r="AB23" s="90"/>
      <c r="AC23" s="629">
        <v>0</v>
      </c>
      <c r="AD23" s="629">
        <v>2400</v>
      </c>
    </row>
    <row r="24" spans="1:30" ht="24" customHeight="1">
      <c r="A24" s="1345"/>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45"/>
      <c r="B25" s="1019"/>
      <c r="C25" s="622"/>
      <c r="D25" s="623"/>
      <c r="E25" s="634" t="s">
        <v>1372</v>
      </c>
      <c r="F25" s="635"/>
      <c r="G25" s="635"/>
      <c r="H25" s="635"/>
      <c r="I25" s="635"/>
      <c r="J25" s="635"/>
      <c r="K25" s="635"/>
      <c r="L25" s="635"/>
      <c r="M25" s="635"/>
      <c r="N25" s="635"/>
      <c r="O25" s="635"/>
      <c r="P25" s="635"/>
      <c r="Q25" s="635"/>
      <c r="R25" s="635"/>
      <c r="S25" s="635"/>
      <c r="T25" s="636"/>
      <c r="U25" s="1347">
        <v>376</v>
      </c>
      <c r="V25" s="1348"/>
      <c r="W25" s="1349"/>
      <c r="X25" s="627" t="s">
        <v>422</v>
      </c>
      <c r="Z25" s="9" t="str">
        <f t="shared" ref="Z25:Z26" si="0">IF(AND($X$6="はい",U25=""),"×","○")</f>
        <v>○</v>
      </c>
      <c r="AB25" s="90"/>
      <c r="AC25" s="629">
        <v>0</v>
      </c>
      <c r="AD25" s="637">
        <v>500</v>
      </c>
    </row>
    <row r="26" spans="1:30" ht="24" customHeight="1" thickBot="1">
      <c r="A26" s="1346"/>
      <c r="B26" s="638"/>
      <c r="C26" s="639"/>
      <c r="D26" s="640"/>
      <c r="E26" s="630" t="s">
        <v>1373</v>
      </c>
      <c r="F26" s="641"/>
      <c r="G26" s="641"/>
      <c r="H26" s="641"/>
      <c r="I26" s="641"/>
      <c r="J26" s="641"/>
      <c r="K26" s="641"/>
      <c r="L26" s="641"/>
      <c r="M26" s="641"/>
      <c r="N26" s="641"/>
      <c r="O26" s="641"/>
      <c r="P26" s="641"/>
      <c r="Q26" s="641"/>
      <c r="R26" s="641"/>
      <c r="S26" s="641"/>
      <c r="T26" s="642"/>
      <c r="U26" s="1347">
        <v>348</v>
      </c>
      <c r="V26" s="1348"/>
      <c r="W26" s="1349"/>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D40" sqref="D40:Y40"/>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34" t="s">
        <v>1374</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1234"/>
      <c r="Z1" s="65"/>
      <c r="AA1" s="113"/>
      <c r="AB1" s="65"/>
      <c r="AC1" s="18"/>
    </row>
    <row r="2" spans="1:31"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2"/>
      <c r="X2" s="1293"/>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50" t="str">
        <f>表紙!E2</f>
        <v>地方独立行政法人市立東大阪医療センター</v>
      </c>
      <c r="H4" s="1351"/>
      <c r="I4" s="1351"/>
      <c r="J4" s="1351"/>
      <c r="K4" s="1351"/>
      <c r="L4" s="1351"/>
      <c r="M4" s="1351"/>
      <c r="N4" s="1351"/>
      <c r="O4" s="1351"/>
      <c r="P4" s="1351"/>
      <c r="Q4" s="1351"/>
      <c r="R4" s="1351"/>
      <c r="S4" s="1351"/>
      <c r="T4" s="1351"/>
      <c r="U4" s="1351"/>
      <c r="V4" s="1351"/>
      <c r="W4" s="1351"/>
      <c r="X4" s="1351"/>
      <c r="Y4" s="1352"/>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53" t="s">
        <v>1376</v>
      </c>
      <c r="C7" s="1354"/>
      <c r="D7" s="1354"/>
      <c r="E7" s="1354"/>
      <c r="F7" s="1355" t="s">
        <v>1977</v>
      </c>
      <c r="G7" s="1356"/>
      <c r="H7" s="1356"/>
      <c r="I7" s="1356"/>
      <c r="J7" s="1356"/>
      <c r="K7" s="1356"/>
      <c r="L7" s="1356"/>
      <c r="M7" s="1356"/>
      <c r="N7" s="1356"/>
      <c r="O7" s="1357"/>
      <c r="P7" s="1115"/>
      <c r="Q7" s="1115"/>
      <c r="R7" s="1115"/>
      <c r="S7" s="1115"/>
      <c r="T7" s="1115"/>
      <c r="U7" s="1115"/>
      <c r="V7" s="1115"/>
      <c r="W7" s="1115"/>
      <c r="X7" s="1115"/>
      <c r="Y7" s="1116"/>
      <c r="AA7" s="575" t="str">
        <f>IF($F$7&lt;&gt;"","○","×")</f>
        <v>○</v>
      </c>
      <c r="AB7" s="575"/>
      <c r="AC7" s="181"/>
    </row>
    <row r="8" spans="1:31" ht="18" customHeight="1" thickBot="1">
      <c r="A8" s="647">
        <v>2</v>
      </c>
      <c r="B8" s="1353" t="s">
        <v>1377</v>
      </c>
      <c r="C8" s="1354"/>
      <c r="D8" s="1354"/>
      <c r="E8" s="1354"/>
      <c r="F8" s="1358" t="s">
        <v>1978</v>
      </c>
      <c r="G8" s="1359"/>
      <c r="H8" s="1359"/>
      <c r="I8" s="1359"/>
      <c r="J8" s="1359"/>
      <c r="K8" s="1359"/>
      <c r="L8" s="1359"/>
      <c r="M8" s="1359"/>
      <c r="N8" s="1359"/>
      <c r="O8" s="1360"/>
      <c r="P8" s="537"/>
      <c r="Q8" s="537"/>
      <c r="R8" s="537"/>
      <c r="S8" s="537"/>
      <c r="T8" s="537"/>
      <c r="U8" s="537"/>
      <c r="V8" s="537"/>
      <c r="W8" s="537"/>
      <c r="X8" s="537"/>
      <c r="Y8" s="648"/>
      <c r="AA8" s="575" t="str">
        <f>IF(AND($F$7="病棟があります",F8=""),"×","○")</f>
        <v>○</v>
      </c>
      <c r="AB8" s="575"/>
      <c r="AC8" s="181"/>
    </row>
    <row r="9" spans="1:31" ht="18" customHeight="1" thickBot="1">
      <c r="A9" s="647">
        <v>3</v>
      </c>
      <c r="B9" s="1353" t="s">
        <v>1378</v>
      </c>
      <c r="C9" s="1354"/>
      <c r="D9" s="1354"/>
      <c r="E9" s="1354"/>
      <c r="F9" s="1355" t="s">
        <v>1979</v>
      </c>
      <c r="G9" s="1356"/>
      <c r="H9" s="1356"/>
      <c r="I9" s="1356"/>
      <c r="J9" s="1356"/>
      <c r="K9" s="1356"/>
      <c r="L9" s="1356"/>
      <c r="M9" s="1356"/>
      <c r="N9" s="1356"/>
      <c r="O9" s="1357"/>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53" t="s">
        <v>1379</v>
      </c>
      <c r="C10" s="1354"/>
      <c r="D10" s="1354"/>
      <c r="E10" s="1354"/>
      <c r="F10" s="340">
        <v>25</v>
      </c>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61">
        <v>5</v>
      </c>
      <c r="B11" s="1362" t="s">
        <v>1381</v>
      </c>
      <c r="C11" s="1362"/>
      <c r="D11" s="1362"/>
      <c r="E11" s="1362"/>
      <c r="F11" s="1362"/>
      <c r="G11" s="1363"/>
      <c r="H11" s="1362"/>
      <c r="I11" s="1362"/>
      <c r="J11" s="1362"/>
      <c r="K11" s="1362"/>
      <c r="L11" s="1362"/>
      <c r="M11" s="1362"/>
      <c r="N11" s="1362"/>
      <c r="O11" s="1362"/>
      <c r="P11" s="1362"/>
      <c r="Q11" s="1362"/>
      <c r="R11" s="1362"/>
      <c r="S11" s="1362"/>
      <c r="T11" s="1362"/>
      <c r="U11" s="1362"/>
      <c r="V11" s="1364"/>
      <c r="W11" s="1381">
        <v>1</v>
      </c>
      <c r="X11" s="1382"/>
      <c r="Y11" s="627" t="s">
        <v>1382</v>
      </c>
      <c r="Z11" s="650"/>
      <c r="AA11" s="575" t="str">
        <f>IF(AND($F$7="病棟があります",W11=""),"×","○")</f>
        <v>○</v>
      </c>
      <c r="AB11" s="575"/>
      <c r="AC11" s="181"/>
      <c r="AD11" s="651">
        <v>0</v>
      </c>
      <c r="AE11" s="629">
        <v>40</v>
      </c>
    </row>
    <row r="12" spans="1:31" ht="18" customHeight="1" thickBot="1">
      <c r="A12" s="1361"/>
      <c r="B12" s="1362" t="str">
        <f>+"緩和ケア病棟の年間新入院患者数（"&amp;'事務局使用（発出時は非表示にすること）'!B4&amp;"）"</f>
        <v>緩和ケア病棟の年間新入院患者数（令和５年１月１日～12月31日）</v>
      </c>
      <c r="C12" s="1362"/>
      <c r="D12" s="1362"/>
      <c r="E12" s="1362"/>
      <c r="F12" s="1362"/>
      <c r="G12" s="1362"/>
      <c r="H12" s="1362"/>
      <c r="I12" s="1362"/>
      <c r="J12" s="1362"/>
      <c r="K12" s="1362"/>
      <c r="L12" s="1362"/>
      <c r="M12" s="1362"/>
      <c r="N12" s="1362"/>
      <c r="O12" s="1362"/>
      <c r="P12" s="1362"/>
      <c r="Q12" s="1362"/>
      <c r="R12" s="1362"/>
      <c r="S12" s="1362"/>
      <c r="T12" s="1362"/>
      <c r="U12" s="1362"/>
      <c r="V12" s="1364"/>
      <c r="W12" s="1381">
        <v>393</v>
      </c>
      <c r="X12" s="1382"/>
      <c r="Y12" s="627" t="s">
        <v>305</v>
      </c>
      <c r="Z12" s="560"/>
      <c r="AA12" s="575" t="str">
        <f t="shared" ref="AA12:AA13" si="1">IF(AND($F$7="病棟があります",W12=""),"×","○")</f>
        <v>○</v>
      </c>
      <c r="AB12" s="575"/>
      <c r="AC12" s="181"/>
      <c r="AD12" s="651">
        <v>0</v>
      </c>
      <c r="AE12" s="629">
        <v>500</v>
      </c>
    </row>
    <row r="13" spans="1:31" ht="18" customHeight="1" thickBot="1">
      <c r="A13" s="1361"/>
      <c r="B13" s="1362" t="str">
        <f>+"緩和ケア病棟の年間死亡患者数（"&amp;'事務局使用（発出時は非表示にすること）'!B4&amp;"）"</f>
        <v>緩和ケア病棟の年間死亡患者数（令和５年１月１日～12月31日）</v>
      </c>
      <c r="C13" s="1362"/>
      <c r="D13" s="1362"/>
      <c r="E13" s="1362"/>
      <c r="F13" s="1362"/>
      <c r="G13" s="1379"/>
      <c r="H13" s="1379"/>
      <c r="I13" s="1379"/>
      <c r="J13" s="1379"/>
      <c r="K13" s="1379"/>
      <c r="L13" s="1379"/>
      <c r="M13" s="1379"/>
      <c r="N13" s="1379"/>
      <c r="O13" s="1379"/>
      <c r="P13" s="1379"/>
      <c r="Q13" s="1379"/>
      <c r="R13" s="1379"/>
      <c r="S13" s="1379"/>
      <c r="T13" s="1379"/>
      <c r="U13" s="1379"/>
      <c r="V13" s="1380"/>
      <c r="W13" s="1381">
        <v>262</v>
      </c>
      <c r="X13" s="1382"/>
      <c r="Y13" s="652" t="s">
        <v>305</v>
      </c>
      <c r="Z13" s="560"/>
      <c r="AA13" s="575" t="str">
        <f t="shared" si="1"/>
        <v>○</v>
      </c>
      <c r="AB13" s="575"/>
      <c r="AC13" s="181"/>
      <c r="AD13" s="651">
        <v>0</v>
      </c>
      <c r="AE13" s="629">
        <v>400</v>
      </c>
    </row>
    <row r="14" spans="1:31" ht="18" customHeight="1" thickBot="1">
      <c r="A14" s="1365">
        <v>6</v>
      </c>
      <c r="B14" s="1367" t="s">
        <v>1383</v>
      </c>
      <c r="C14" s="1368"/>
      <c r="D14" s="1368"/>
      <c r="E14" s="1369"/>
      <c r="F14" s="653" t="s">
        <v>1359</v>
      </c>
      <c r="G14" s="1373" t="s">
        <v>1980</v>
      </c>
      <c r="H14" s="1374"/>
      <c r="I14" s="1374"/>
      <c r="J14" s="1374"/>
      <c r="K14" s="1374"/>
      <c r="L14" s="1374"/>
      <c r="M14" s="1374"/>
      <c r="N14" s="1374"/>
      <c r="O14" s="1374"/>
      <c r="P14" s="1374"/>
      <c r="Q14" s="1374"/>
      <c r="R14" s="1374"/>
      <c r="S14" s="1374"/>
      <c r="T14" s="1374"/>
      <c r="U14" s="1374"/>
      <c r="V14" s="1374"/>
      <c r="W14" s="1374"/>
      <c r="X14" s="1374"/>
      <c r="Y14" s="1375"/>
      <c r="Z14" s="585"/>
      <c r="AA14" s="585"/>
      <c r="AB14" s="585"/>
    </row>
    <row r="15" spans="1:31" ht="40.5" customHeight="1" thickBot="1">
      <c r="A15" s="1366"/>
      <c r="B15" s="1370"/>
      <c r="C15" s="1371"/>
      <c r="D15" s="1371"/>
      <c r="E15" s="1372"/>
      <c r="F15" s="654" t="s">
        <v>1384</v>
      </c>
      <c r="G15" s="1376" t="s">
        <v>1981</v>
      </c>
      <c r="H15" s="1377"/>
      <c r="I15" s="1377"/>
      <c r="J15" s="1377"/>
      <c r="K15" s="1377"/>
      <c r="L15" s="1377"/>
      <c r="M15" s="1377"/>
      <c r="N15" s="1377"/>
      <c r="O15" s="1377"/>
      <c r="P15" s="1377"/>
      <c r="Q15" s="1377"/>
      <c r="R15" s="1377"/>
      <c r="S15" s="1377"/>
      <c r="T15" s="1377"/>
      <c r="U15" s="1377"/>
      <c r="V15" s="1377"/>
      <c r="W15" s="1377"/>
      <c r="X15" s="1377"/>
      <c r="Y15" s="1378"/>
      <c r="Z15" s="585"/>
      <c r="AA15" s="585"/>
      <c r="AB15" s="585"/>
      <c r="AC15" s="181"/>
    </row>
    <row r="16" spans="1:31" ht="18" customHeight="1" thickBot="1">
      <c r="A16" s="1365">
        <v>7</v>
      </c>
      <c r="B16" s="1384" t="s">
        <v>1385</v>
      </c>
      <c r="C16" s="1385"/>
      <c r="D16" s="1388" t="s">
        <v>1386</v>
      </c>
      <c r="E16" s="1389"/>
      <c r="F16" s="1389"/>
      <c r="G16" s="1389"/>
      <c r="H16" s="1389"/>
      <c r="I16" s="1390"/>
      <c r="J16" s="655">
        <v>2</v>
      </c>
      <c r="K16" s="537"/>
      <c r="L16" s="1391" t="s">
        <v>1387</v>
      </c>
      <c r="M16" s="1392"/>
      <c r="N16" s="1392"/>
      <c r="O16" s="1392"/>
      <c r="P16" s="1392"/>
      <c r="Q16" s="1392"/>
      <c r="R16" s="1392"/>
      <c r="S16" s="1392"/>
      <c r="T16" s="1392"/>
      <c r="U16" s="1392"/>
      <c r="V16" s="1392"/>
      <c r="W16" s="1393"/>
      <c r="X16" s="655">
        <v>1</v>
      </c>
      <c r="Y16" s="656"/>
      <c r="AC16" s="181"/>
    </row>
    <row r="17" spans="1:31" ht="18" customHeight="1" thickBot="1">
      <c r="A17" s="1383"/>
      <c r="B17" s="1386"/>
      <c r="C17" s="1387"/>
      <c r="D17" s="1394" t="s">
        <v>1839</v>
      </c>
      <c r="E17" s="1395"/>
      <c r="F17" s="1395"/>
      <c r="G17" s="1395"/>
      <c r="H17" s="1395"/>
      <c r="I17" s="1396"/>
      <c r="J17" s="340">
        <v>3</v>
      </c>
      <c r="K17" s="537"/>
      <c r="L17" s="1397"/>
      <c r="M17" s="1398"/>
      <c r="N17" s="1398"/>
      <c r="O17" s="1398"/>
      <c r="P17" s="1398"/>
      <c r="Q17" s="1398"/>
      <c r="R17" s="1398"/>
      <c r="S17" s="1398"/>
      <c r="T17" s="1398"/>
      <c r="U17" s="1398"/>
      <c r="V17" s="1398"/>
      <c r="W17" s="1399"/>
      <c r="X17" s="340"/>
      <c r="Y17" s="656"/>
      <c r="AA17" s="575" t="str">
        <f>IF(AND($F$7="病棟があります",OR(D17="",J17="")),"×","○")</f>
        <v>○</v>
      </c>
      <c r="AB17" s="575"/>
      <c r="AC17" s="181"/>
      <c r="AD17" s="629">
        <v>0</v>
      </c>
      <c r="AE17" s="637">
        <v>20</v>
      </c>
    </row>
    <row r="18" spans="1:31" ht="18" customHeight="1" thickBot="1">
      <c r="A18" s="1383"/>
      <c r="B18" s="1386"/>
      <c r="C18" s="1387"/>
      <c r="D18" s="1394" t="s">
        <v>1562</v>
      </c>
      <c r="E18" s="1395"/>
      <c r="F18" s="1395"/>
      <c r="G18" s="1395"/>
      <c r="H18" s="1395"/>
      <c r="I18" s="1396"/>
      <c r="J18" s="340">
        <v>24</v>
      </c>
      <c r="K18" s="537"/>
      <c r="L18" s="1397"/>
      <c r="M18" s="1398"/>
      <c r="N18" s="1398"/>
      <c r="O18" s="1398"/>
      <c r="P18" s="1398"/>
      <c r="Q18" s="1398"/>
      <c r="R18" s="1398"/>
      <c r="S18" s="1398"/>
      <c r="T18" s="1398"/>
      <c r="U18" s="1398"/>
      <c r="V18" s="1398"/>
      <c r="W18" s="1399"/>
      <c r="X18" s="340"/>
      <c r="Y18" s="656"/>
      <c r="AC18" s="181"/>
      <c r="AD18" s="629">
        <v>0</v>
      </c>
      <c r="AE18" s="637">
        <v>20</v>
      </c>
    </row>
    <row r="19" spans="1:31" ht="18" customHeight="1" thickBot="1">
      <c r="A19" s="1383"/>
      <c r="B19" s="1386"/>
      <c r="C19" s="1387"/>
      <c r="D19" s="1394" t="s">
        <v>1982</v>
      </c>
      <c r="E19" s="1395"/>
      <c r="F19" s="1395"/>
      <c r="G19" s="1395"/>
      <c r="H19" s="1395"/>
      <c r="I19" s="1396"/>
      <c r="J19" s="340">
        <v>1</v>
      </c>
      <c r="K19" s="537"/>
      <c r="L19" s="1397"/>
      <c r="M19" s="1398"/>
      <c r="N19" s="1398"/>
      <c r="O19" s="1398"/>
      <c r="P19" s="1398"/>
      <c r="Q19" s="1398"/>
      <c r="R19" s="1398"/>
      <c r="S19" s="1398"/>
      <c r="T19" s="1398"/>
      <c r="U19" s="1398"/>
      <c r="V19" s="1398"/>
      <c r="W19" s="1399"/>
      <c r="X19" s="340"/>
      <c r="Y19" s="656"/>
      <c r="AC19" s="181"/>
      <c r="AD19" s="629">
        <v>0</v>
      </c>
      <c r="AE19" s="637">
        <v>20</v>
      </c>
    </row>
    <row r="20" spans="1:31" ht="18" customHeight="1" thickBot="1">
      <c r="A20" s="1383"/>
      <c r="B20" s="1386"/>
      <c r="C20" s="1387"/>
      <c r="D20" s="1394" t="s">
        <v>1983</v>
      </c>
      <c r="E20" s="1395"/>
      <c r="F20" s="1395"/>
      <c r="G20" s="1395"/>
      <c r="H20" s="1395"/>
      <c r="I20" s="1396"/>
      <c r="J20" s="340">
        <v>1</v>
      </c>
      <c r="K20" s="537"/>
      <c r="L20" s="1397"/>
      <c r="M20" s="1398"/>
      <c r="N20" s="1398"/>
      <c r="O20" s="1398"/>
      <c r="P20" s="1398"/>
      <c r="Q20" s="1398"/>
      <c r="R20" s="1398"/>
      <c r="S20" s="1398"/>
      <c r="T20" s="1398"/>
      <c r="U20" s="1398"/>
      <c r="V20" s="1398"/>
      <c r="W20" s="1399"/>
      <c r="X20" s="340"/>
      <c r="Y20" s="656"/>
      <c r="AC20" s="181"/>
      <c r="AD20" s="629">
        <v>0</v>
      </c>
      <c r="AE20" s="637">
        <v>20</v>
      </c>
    </row>
    <row r="21" spans="1:31" ht="18" customHeight="1" thickBot="1">
      <c r="A21" s="1383"/>
      <c r="B21" s="1386"/>
      <c r="C21" s="1387"/>
      <c r="D21" s="1394" t="s">
        <v>1984</v>
      </c>
      <c r="E21" s="1395"/>
      <c r="F21" s="1395"/>
      <c r="G21" s="1395"/>
      <c r="H21" s="1395"/>
      <c r="I21" s="1396"/>
      <c r="J21" s="340">
        <v>2</v>
      </c>
      <c r="K21" s="537"/>
      <c r="L21" s="1397"/>
      <c r="M21" s="1398"/>
      <c r="N21" s="1398"/>
      <c r="O21" s="1398"/>
      <c r="P21" s="1398"/>
      <c r="Q21" s="1398"/>
      <c r="R21" s="1398"/>
      <c r="S21" s="1398"/>
      <c r="T21" s="1398"/>
      <c r="U21" s="1398"/>
      <c r="V21" s="1398"/>
      <c r="W21" s="1399"/>
      <c r="X21" s="340"/>
      <c r="Y21" s="656"/>
      <c r="AC21" s="181"/>
      <c r="AD21" s="629">
        <v>0</v>
      </c>
      <c r="AE21" s="637">
        <v>20</v>
      </c>
    </row>
    <row r="22" spans="1:31" ht="18" customHeight="1" thickBot="1">
      <c r="A22" s="1383"/>
      <c r="B22" s="1386"/>
      <c r="C22" s="1387"/>
      <c r="D22" s="1394" t="s">
        <v>1985</v>
      </c>
      <c r="E22" s="1395"/>
      <c r="F22" s="1395"/>
      <c r="G22" s="1395"/>
      <c r="H22" s="1395"/>
      <c r="I22" s="1396"/>
      <c r="J22" s="340">
        <v>1</v>
      </c>
      <c r="K22" s="537"/>
      <c r="L22" s="1397"/>
      <c r="M22" s="1398"/>
      <c r="N22" s="1398"/>
      <c r="O22" s="1398"/>
      <c r="P22" s="1398"/>
      <c r="Q22" s="1398"/>
      <c r="R22" s="1398"/>
      <c r="S22" s="1398"/>
      <c r="T22" s="1398"/>
      <c r="U22" s="1398"/>
      <c r="V22" s="1398"/>
      <c r="W22" s="1399"/>
      <c r="X22" s="340"/>
      <c r="Y22" s="656"/>
      <c r="AC22" s="181"/>
      <c r="AD22" s="629">
        <v>0</v>
      </c>
      <c r="AE22" s="637">
        <v>20</v>
      </c>
    </row>
    <row r="23" spans="1:31" ht="18" customHeight="1" thickBot="1">
      <c r="A23" s="1383"/>
      <c r="B23" s="1386"/>
      <c r="C23" s="1387"/>
      <c r="D23" s="1394" t="s">
        <v>1986</v>
      </c>
      <c r="E23" s="1395"/>
      <c r="F23" s="1395"/>
      <c r="G23" s="1395"/>
      <c r="H23" s="1395"/>
      <c r="I23" s="1396"/>
      <c r="J23" s="340">
        <v>1</v>
      </c>
      <c r="K23" s="537"/>
      <c r="L23" s="1397"/>
      <c r="M23" s="1398"/>
      <c r="N23" s="1398"/>
      <c r="O23" s="1398"/>
      <c r="P23" s="1398"/>
      <c r="Q23" s="1398"/>
      <c r="R23" s="1398"/>
      <c r="S23" s="1398"/>
      <c r="T23" s="1398"/>
      <c r="U23" s="1398"/>
      <c r="V23" s="1398"/>
      <c r="W23" s="1399"/>
      <c r="X23" s="340"/>
      <c r="Y23" s="656"/>
      <c r="AC23" s="181"/>
      <c r="AD23" s="629">
        <v>0</v>
      </c>
      <c r="AE23" s="637">
        <v>20</v>
      </c>
    </row>
    <row r="24" spans="1:31" ht="18" customHeight="1" thickBot="1">
      <c r="A24" s="1383"/>
      <c r="B24" s="1386"/>
      <c r="C24" s="1387"/>
      <c r="D24" s="1394" t="s">
        <v>1987</v>
      </c>
      <c r="E24" s="1395"/>
      <c r="F24" s="1395"/>
      <c r="G24" s="1395"/>
      <c r="H24" s="1395"/>
      <c r="I24" s="1396"/>
      <c r="J24" s="340">
        <v>2</v>
      </c>
      <c r="K24" s="537"/>
      <c r="L24" s="1397"/>
      <c r="M24" s="1398"/>
      <c r="N24" s="1398"/>
      <c r="O24" s="1398"/>
      <c r="P24" s="1398"/>
      <c r="Q24" s="1398"/>
      <c r="R24" s="1398"/>
      <c r="S24" s="1398"/>
      <c r="T24" s="1398"/>
      <c r="U24" s="1398"/>
      <c r="V24" s="1398"/>
      <c r="W24" s="1399"/>
      <c r="X24" s="340"/>
      <c r="Y24" s="656"/>
      <c r="AC24" s="181"/>
      <c r="AD24" s="629">
        <v>0</v>
      </c>
      <c r="AE24" s="637">
        <v>20</v>
      </c>
    </row>
    <row r="25" spans="1:31" ht="18" customHeight="1" thickBot="1">
      <c r="A25" s="1383"/>
      <c r="B25" s="1386"/>
      <c r="C25" s="1387"/>
      <c r="D25" s="1394" t="s">
        <v>334</v>
      </c>
      <c r="E25" s="1395"/>
      <c r="F25" s="1395"/>
      <c r="G25" s="1395"/>
      <c r="H25" s="1395"/>
      <c r="I25" s="1396"/>
      <c r="J25" s="340">
        <v>1</v>
      </c>
      <c r="K25" s="537"/>
      <c r="L25" s="1397"/>
      <c r="M25" s="1398"/>
      <c r="N25" s="1398"/>
      <c r="O25" s="1398"/>
      <c r="P25" s="1398"/>
      <c r="Q25" s="1398"/>
      <c r="R25" s="1398"/>
      <c r="S25" s="1398"/>
      <c r="T25" s="1398"/>
      <c r="U25" s="1398"/>
      <c r="V25" s="1398"/>
      <c r="W25" s="1399"/>
      <c r="X25" s="340"/>
      <c r="Y25" s="656"/>
      <c r="AC25" s="181"/>
      <c r="AD25" s="629">
        <v>0</v>
      </c>
      <c r="AE25" s="637">
        <v>20</v>
      </c>
    </row>
    <row r="26" spans="1:31" ht="18" customHeight="1" thickBot="1">
      <c r="A26" s="1366"/>
      <c r="B26" s="1370"/>
      <c r="C26" s="1371"/>
      <c r="D26" s="1394"/>
      <c r="E26" s="1395"/>
      <c r="F26" s="1395"/>
      <c r="G26" s="1395"/>
      <c r="H26" s="1395"/>
      <c r="I26" s="1396"/>
      <c r="J26" s="340"/>
      <c r="K26" s="657"/>
      <c r="L26" s="1400"/>
      <c r="M26" s="1401"/>
      <c r="N26" s="1401"/>
      <c r="O26" s="1401"/>
      <c r="P26" s="1401"/>
      <c r="Q26" s="1401"/>
      <c r="R26" s="1401"/>
      <c r="S26" s="1401"/>
      <c r="T26" s="1401"/>
      <c r="U26" s="1401"/>
      <c r="V26" s="1401"/>
      <c r="W26" s="1402"/>
      <c r="X26" s="340"/>
      <c r="Y26" s="656"/>
      <c r="AC26" s="181"/>
      <c r="AD26" s="629">
        <v>0</v>
      </c>
      <c r="AE26" s="637">
        <v>20</v>
      </c>
    </row>
    <row r="27" spans="1:31" ht="18" customHeight="1" thickBot="1">
      <c r="A27" s="1409">
        <v>8</v>
      </c>
      <c r="B27" s="1410" t="s">
        <v>1362</v>
      </c>
      <c r="C27" s="1411"/>
      <c r="D27" s="1412"/>
      <c r="E27" s="1412"/>
      <c r="F27" s="1387"/>
      <c r="G27" s="1387"/>
      <c r="H27" s="1387"/>
      <c r="I27" s="1387"/>
      <c r="J27" s="1387"/>
      <c r="K27" s="1387"/>
      <c r="L27" s="1387"/>
      <c r="M27" s="1387"/>
      <c r="N27" s="1387"/>
      <c r="O27" s="1387"/>
      <c r="P27" s="1387"/>
      <c r="Q27" s="1387"/>
      <c r="R27" s="1387"/>
      <c r="S27" s="1387"/>
      <c r="T27" s="1387"/>
      <c r="U27" s="1387"/>
      <c r="V27" s="1387"/>
      <c r="W27" s="1387"/>
      <c r="X27" s="1387"/>
      <c r="Y27" s="42" t="s">
        <v>1935</v>
      </c>
      <c r="AA27" s="575" t="str">
        <f>IF(AND($F$7="病棟があります",Y27=""),"×","○")</f>
        <v>○</v>
      </c>
      <c r="AB27" s="575"/>
      <c r="AC27" s="181"/>
    </row>
    <row r="28" spans="1:31" ht="18" customHeight="1" thickBot="1">
      <c r="A28" s="1317"/>
      <c r="B28" s="1413" t="s">
        <v>1363</v>
      </c>
      <c r="C28" s="1414"/>
      <c r="D28" s="1414"/>
      <c r="E28" s="1414"/>
      <c r="F28" s="1415" t="s">
        <v>1974</v>
      </c>
      <c r="G28" s="1416"/>
      <c r="H28" s="1416"/>
      <c r="I28" s="1416"/>
      <c r="J28" s="1416"/>
      <c r="K28" s="1416"/>
      <c r="L28" s="1416"/>
      <c r="M28" s="1416"/>
      <c r="N28" s="1416"/>
      <c r="O28" s="1416"/>
      <c r="P28" s="1416"/>
      <c r="Q28" s="1416"/>
      <c r="R28" s="1416"/>
      <c r="S28" s="1416"/>
      <c r="T28" s="1416"/>
      <c r="U28" s="1416"/>
      <c r="V28" s="1416"/>
      <c r="W28" s="1416"/>
      <c r="X28" s="1416"/>
      <c r="Y28" s="1417"/>
      <c r="AA28" s="575" t="str">
        <f>IF(AND($Y$27="はい",F28=""),"×","○")</f>
        <v>○</v>
      </c>
      <c r="AB28" s="575"/>
      <c r="AC28" s="181"/>
    </row>
    <row r="29" spans="1:31" ht="18" customHeight="1" thickBot="1">
      <c r="A29" s="1317"/>
      <c r="B29" s="1413" t="s">
        <v>1364</v>
      </c>
      <c r="C29" s="1418"/>
      <c r="D29" s="1418"/>
      <c r="E29" s="1419"/>
      <c r="F29" s="1415" t="s">
        <v>1988</v>
      </c>
      <c r="G29" s="1416"/>
      <c r="H29" s="1416"/>
      <c r="I29" s="1416"/>
      <c r="J29" s="1416"/>
      <c r="K29" s="1416"/>
      <c r="L29" s="1416"/>
      <c r="M29" s="1416"/>
      <c r="N29" s="1416"/>
      <c r="O29" s="1417"/>
      <c r="P29" s="1340" t="s">
        <v>1365</v>
      </c>
      <c r="Q29" s="1340"/>
      <c r="R29" s="1340"/>
      <c r="S29" s="1406"/>
      <c r="T29" s="1407"/>
      <c r="U29" s="1407"/>
      <c r="V29" s="1407"/>
      <c r="W29" s="1407"/>
      <c r="X29" s="1407"/>
      <c r="Y29" s="1408"/>
      <c r="AA29" s="575"/>
      <c r="AB29" s="575"/>
      <c r="AC29" s="181"/>
    </row>
    <row r="30" spans="1:31" ht="18" customHeight="1" thickBot="1">
      <c r="A30" s="1317"/>
      <c r="B30" s="1420" t="s">
        <v>1388</v>
      </c>
      <c r="C30" s="1421"/>
      <c r="D30" s="1421"/>
      <c r="E30" s="1422"/>
      <c r="F30" s="653" t="s">
        <v>1359</v>
      </c>
      <c r="G30" s="1403" t="s">
        <v>1989</v>
      </c>
      <c r="H30" s="1404"/>
      <c r="I30" s="1404"/>
      <c r="J30" s="1404"/>
      <c r="K30" s="1404"/>
      <c r="L30" s="1404"/>
      <c r="M30" s="1404"/>
      <c r="N30" s="1404"/>
      <c r="O30" s="1404"/>
      <c r="P30" s="1404"/>
      <c r="Q30" s="1404"/>
      <c r="R30" s="1404"/>
      <c r="S30" s="1404"/>
      <c r="T30" s="1404"/>
      <c r="U30" s="1404"/>
      <c r="V30" s="1404"/>
      <c r="W30" s="1404"/>
      <c r="X30" s="1404"/>
      <c r="Y30" s="1405"/>
      <c r="AC30" s="181"/>
    </row>
    <row r="31" spans="1:31" ht="18" customHeight="1" thickBot="1">
      <c r="A31" s="1318"/>
      <c r="B31" s="1423"/>
      <c r="C31" s="1424"/>
      <c r="D31" s="1424"/>
      <c r="E31" s="1425"/>
      <c r="F31" s="654" t="s">
        <v>1384</v>
      </c>
      <c r="G31" s="1315" t="s">
        <v>1990</v>
      </c>
      <c r="H31" s="1377"/>
      <c r="I31" s="1377"/>
      <c r="J31" s="1377"/>
      <c r="K31" s="1377"/>
      <c r="L31" s="1377"/>
      <c r="M31" s="1377"/>
      <c r="N31" s="1377"/>
      <c r="O31" s="1377"/>
      <c r="P31" s="1377"/>
      <c r="Q31" s="1377"/>
      <c r="R31" s="1377"/>
      <c r="S31" s="1377"/>
      <c r="T31" s="1377"/>
      <c r="U31" s="1377"/>
      <c r="V31" s="1377"/>
      <c r="W31" s="1377"/>
      <c r="X31" s="1377"/>
      <c r="Y31" s="1378"/>
      <c r="AC31" s="181"/>
    </row>
    <row r="32" spans="1:31" ht="35.25" customHeight="1" thickBot="1">
      <c r="A32" s="1409">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t="s">
        <v>1935</v>
      </c>
      <c r="AA32" s="575" t="str">
        <f>IF(AND($F$7="病棟があります",Y32=""),"×","○")</f>
        <v>○</v>
      </c>
      <c r="AB32" s="575"/>
      <c r="AC32" s="181"/>
    </row>
    <row r="33" spans="1:29" ht="18" customHeight="1" thickBot="1">
      <c r="A33" s="1317"/>
      <c r="B33" s="1413" t="s">
        <v>1363</v>
      </c>
      <c r="C33" s="1414"/>
      <c r="D33" s="1414"/>
      <c r="E33" s="1414"/>
      <c r="F33" s="1415" t="s">
        <v>1991</v>
      </c>
      <c r="G33" s="1416"/>
      <c r="H33" s="1416"/>
      <c r="I33" s="1416"/>
      <c r="J33" s="1416"/>
      <c r="K33" s="1416"/>
      <c r="L33" s="1416"/>
      <c r="M33" s="1416"/>
      <c r="N33" s="1416"/>
      <c r="O33" s="1416"/>
      <c r="P33" s="1416"/>
      <c r="Q33" s="1416"/>
      <c r="R33" s="1416"/>
      <c r="S33" s="1416"/>
      <c r="T33" s="1416"/>
      <c r="U33" s="1416"/>
      <c r="V33" s="1416"/>
      <c r="W33" s="1416"/>
      <c r="X33" s="1416"/>
      <c r="Y33" s="1445"/>
      <c r="AA33" s="575" t="str">
        <f>IF(AND($Y$32="はい",F33=""),"×","○")</f>
        <v>○</v>
      </c>
      <c r="AB33" s="575"/>
      <c r="AC33" s="181"/>
    </row>
    <row r="34" spans="1:29" ht="18" customHeight="1" thickBot="1">
      <c r="A34" s="1317"/>
      <c r="B34" s="1413" t="s">
        <v>1364</v>
      </c>
      <c r="C34" s="1418"/>
      <c r="D34" s="1418"/>
      <c r="E34" s="1419"/>
      <c r="F34" s="1415" t="s">
        <v>1988</v>
      </c>
      <c r="G34" s="1416"/>
      <c r="H34" s="1416"/>
      <c r="I34" s="1416"/>
      <c r="J34" s="1416"/>
      <c r="K34" s="1416"/>
      <c r="L34" s="1416"/>
      <c r="M34" s="1416"/>
      <c r="N34" s="1416"/>
      <c r="O34" s="1417"/>
      <c r="P34" s="1340" t="s">
        <v>1365</v>
      </c>
      <c r="Q34" s="1340"/>
      <c r="R34" s="1340"/>
      <c r="S34" s="1406"/>
      <c r="T34" s="1407"/>
      <c r="U34" s="1407"/>
      <c r="V34" s="1407"/>
      <c r="W34" s="1407"/>
      <c r="X34" s="1407"/>
      <c r="Y34" s="1408"/>
      <c r="AC34" s="181"/>
    </row>
    <row r="35" spans="1:29" ht="18" customHeight="1" thickBot="1">
      <c r="A35" s="1317"/>
      <c r="B35" s="1431" t="s">
        <v>1388</v>
      </c>
      <c r="C35" s="1432"/>
      <c r="D35" s="1432"/>
      <c r="E35" s="1433"/>
      <c r="F35" s="653" t="s">
        <v>1359</v>
      </c>
      <c r="G35" s="1437" t="s">
        <v>1992</v>
      </c>
      <c r="H35" s="1437"/>
      <c r="I35" s="1437"/>
      <c r="J35" s="1437"/>
      <c r="K35" s="1437"/>
      <c r="L35" s="1437"/>
      <c r="M35" s="1437"/>
      <c r="N35" s="1437"/>
      <c r="O35" s="1437"/>
      <c r="P35" s="1437"/>
      <c r="Q35" s="1437"/>
      <c r="R35" s="1437"/>
      <c r="S35" s="1437"/>
      <c r="T35" s="1437"/>
      <c r="U35" s="1437"/>
      <c r="V35" s="1437"/>
      <c r="W35" s="1437"/>
      <c r="X35" s="1437"/>
      <c r="Y35" s="1437"/>
      <c r="AC35" s="181"/>
    </row>
    <row r="36" spans="1:29" ht="18" customHeight="1" thickBot="1">
      <c r="A36" s="1318"/>
      <c r="B36" s="1434"/>
      <c r="C36" s="1435"/>
      <c r="D36" s="1435"/>
      <c r="E36" s="1436"/>
      <c r="F36" s="654" t="s">
        <v>1384</v>
      </c>
      <c r="G36" s="1438" t="s">
        <v>1993</v>
      </c>
      <c r="H36" s="1439"/>
      <c r="I36" s="1439"/>
      <c r="J36" s="1439"/>
      <c r="K36" s="1439"/>
      <c r="L36" s="1439"/>
      <c r="M36" s="1439"/>
      <c r="N36" s="1439"/>
      <c r="O36" s="1439"/>
      <c r="P36" s="1439"/>
      <c r="Q36" s="1439"/>
      <c r="R36" s="1439"/>
      <c r="S36" s="1439"/>
      <c r="T36" s="1439"/>
      <c r="U36" s="1439"/>
      <c r="V36" s="1439"/>
      <c r="W36" s="1439"/>
      <c r="X36" s="1439"/>
      <c r="Y36" s="1439"/>
      <c r="AC36" s="181"/>
    </row>
    <row r="37" spans="1:29" ht="35.25" customHeight="1" thickBot="1">
      <c r="A37" s="1267">
        <v>10</v>
      </c>
      <c r="B37" s="1367" t="s">
        <v>1389</v>
      </c>
      <c r="C37" s="1368"/>
      <c r="D37" s="1440" t="s">
        <v>1390</v>
      </c>
      <c r="E37" s="1441"/>
      <c r="F37" s="1441"/>
      <c r="G37" s="1442"/>
      <c r="H37" s="1442"/>
      <c r="I37" s="1442"/>
      <c r="J37" s="1442"/>
      <c r="K37" s="1442"/>
      <c r="L37" s="1442"/>
      <c r="M37" s="1442"/>
      <c r="N37" s="1442"/>
      <c r="O37" s="1442"/>
      <c r="P37" s="1442"/>
      <c r="Q37" s="1442"/>
      <c r="R37" s="1442"/>
      <c r="S37" s="1442"/>
      <c r="T37" s="1442"/>
      <c r="U37" s="1442"/>
      <c r="V37" s="1442"/>
      <c r="W37" s="1442"/>
      <c r="X37" s="1442"/>
      <c r="Y37" s="1443"/>
      <c r="AC37" s="181"/>
    </row>
    <row r="38" spans="1:29" ht="24.95" customHeight="1" thickBot="1">
      <c r="A38" s="1267"/>
      <c r="B38" s="1370"/>
      <c r="C38" s="1371"/>
      <c r="D38" s="1444" t="s">
        <v>1994</v>
      </c>
      <c r="E38" s="1444"/>
      <c r="F38" s="1444"/>
      <c r="G38" s="1444"/>
      <c r="H38" s="1444"/>
      <c r="I38" s="1444"/>
      <c r="J38" s="1444"/>
      <c r="K38" s="1444"/>
      <c r="L38" s="1444"/>
      <c r="M38" s="1444"/>
      <c r="N38" s="1444"/>
      <c r="O38" s="1444"/>
      <c r="P38" s="1444"/>
      <c r="Q38" s="1444"/>
      <c r="R38" s="1444"/>
      <c r="S38" s="1444"/>
      <c r="T38" s="1444"/>
      <c r="U38" s="1444"/>
      <c r="V38" s="1444"/>
      <c r="W38" s="1444"/>
      <c r="X38" s="1444"/>
      <c r="Y38" s="1444"/>
      <c r="AA38" s="575" t="str">
        <f>IF(AND($F$7="病棟があります",D38=""),"×","○")</f>
        <v>○</v>
      </c>
      <c r="AB38" s="575"/>
      <c r="AC38" s="181"/>
    </row>
    <row r="39" spans="1:29" ht="33.75" customHeight="1" thickBot="1">
      <c r="A39" s="1276">
        <v>11</v>
      </c>
      <c r="B39" s="1367" t="s">
        <v>1391</v>
      </c>
      <c r="C39" s="1385"/>
      <c r="D39" s="1427" t="s">
        <v>1392</v>
      </c>
      <c r="E39" s="1428"/>
      <c r="F39" s="1428"/>
      <c r="G39" s="1428"/>
      <c r="H39" s="1428"/>
      <c r="I39" s="1428"/>
      <c r="J39" s="1428"/>
      <c r="K39" s="1428"/>
      <c r="L39" s="1428"/>
      <c r="M39" s="1428"/>
      <c r="N39" s="1428"/>
      <c r="O39" s="1428"/>
      <c r="P39" s="1428"/>
      <c r="Q39" s="1428"/>
      <c r="R39" s="1428"/>
      <c r="S39" s="1428"/>
      <c r="T39" s="1428"/>
      <c r="U39" s="1428"/>
      <c r="V39" s="1428"/>
      <c r="W39" s="1428"/>
      <c r="X39" s="1428"/>
      <c r="Y39" s="1429"/>
      <c r="AC39" s="181"/>
    </row>
    <row r="40" spans="1:29" ht="30" customHeight="1" thickBot="1">
      <c r="A40" s="1426"/>
      <c r="B40" s="1370"/>
      <c r="C40" s="1371"/>
      <c r="D40" s="1430" t="s">
        <v>1995</v>
      </c>
      <c r="E40" s="1430"/>
      <c r="F40" s="1430"/>
      <c r="G40" s="1430"/>
      <c r="H40" s="1430"/>
      <c r="I40" s="1430"/>
      <c r="J40" s="1430"/>
      <c r="K40" s="1430"/>
      <c r="L40" s="1430"/>
      <c r="M40" s="1430"/>
      <c r="N40" s="1430"/>
      <c r="O40" s="1430"/>
      <c r="P40" s="1430"/>
      <c r="Q40" s="1430"/>
      <c r="R40" s="1430"/>
      <c r="S40" s="1430"/>
      <c r="T40" s="1430"/>
      <c r="U40" s="1430"/>
      <c r="V40" s="1430"/>
      <c r="W40" s="1430"/>
      <c r="X40" s="1430"/>
      <c r="Y40" s="1430"/>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0"/>
  <conditionalFormatting sqref="Z11:Z13">
    <cfRule type="cellIs" dxfId="9" priority="1" stopIfTrue="1" operator="equal">
      <formula>"未入力あり"</formula>
    </cfRule>
  </conditionalFormatting>
  <dataValidations xWindow="425" yWindow="827"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hyperlinks>
    <hyperlink ref="G31" r:id="rId1" xr:uid="{00000000-0004-0000-0C00-000000000000}"/>
    <hyperlink ref="G36" r:id="rId2" xr:uid="{00000000-0004-0000-0C00-000001000000}"/>
  </hyperlink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3"/>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6" sqref="H16"/>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59" t="s">
        <v>1394</v>
      </c>
      <c r="B1" s="1459"/>
      <c r="C1" s="1459"/>
      <c r="D1" s="1459"/>
      <c r="E1" s="1459"/>
      <c r="F1" s="1459"/>
      <c r="G1" s="1459"/>
      <c r="H1" s="1459"/>
      <c r="I1" s="1459"/>
      <c r="J1" s="1459"/>
      <c r="M1" s="100"/>
    </row>
    <row r="2" spans="1:16" ht="24.95" customHeight="1" thickTop="1" thickBot="1">
      <c r="A2" s="1292" t="s">
        <v>1348</v>
      </c>
      <c r="B2" s="1292"/>
      <c r="C2" s="1292"/>
      <c r="D2" s="1292"/>
      <c r="E2" s="1292"/>
      <c r="F2" s="1292"/>
      <c r="G2" s="1292"/>
      <c r="H2" s="1292"/>
      <c r="I2" s="1293"/>
      <c r="J2" s="538" t="str">
        <f>IF(COUNTIF(L7:L18,"×")=0,"入力済","未入力あり")</f>
        <v>入力済</v>
      </c>
      <c r="K2" s="1229"/>
      <c r="L2" s="599"/>
      <c r="M2" s="100"/>
    </row>
    <row r="3" spans="1:16" ht="5.0999999999999996" customHeight="1" thickTop="1">
      <c r="K3" s="1229"/>
      <c r="L3" s="599"/>
      <c r="M3" s="100"/>
    </row>
    <row r="4" spans="1:16" ht="20.100000000000001" customHeight="1">
      <c r="F4" s="663" t="s">
        <v>1222</v>
      </c>
      <c r="G4" s="1460" t="str">
        <f>表紙!E2</f>
        <v>地方独立行政法人市立東大阪医療センター</v>
      </c>
      <c r="H4" s="1461"/>
      <c r="I4" s="1461"/>
      <c r="J4" s="1462"/>
      <c r="K4" s="1229"/>
      <c r="L4" s="599"/>
      <c r="M4" s="100"/>
      <c r="N4" s="540"/>
    </row>
    <row r="5" spans="1:16" ht="20.100000000000001" customHeight="1">
      <c r="F5" s="663" t="s">
        <v>1395</v>
      </c>
      <c r="G5" t="str">
        <f>+'事務局使用（発出時は非表示にすること）'!B3</f>
        <v>令和６年９月１日時点</v>
      </c>
      <c r="I5" s="664"/>
      <c r="J5" s="664"/>
      <c r="K5" s="1229"/>
      <c r="L5" s="599"/>
      <c r="M5" s="100"/>
      <c r="N5" s="665" t="s">
        <v>268</v>
      </c>
    </row>
    <row r="6" spans="1:16" ht="18" customHeight="1" thickBot="1">
      <c r="A6" s="1463" t="s">
        <v>1396</v>
      </c>
      <c r="B6" s="1464"/>
      <c r="C6" s="1464"/>
      <c r="D6" s="1464"/>
      <c r="E6" s="1464"/>
      <c r="F6" s="1464"/>
      <c r="G6" s="1464"/>
      <c r="H6" s="1464"/>
      <c r="I6" s="1464"/>
      <c r="J6" s="1465"/>
      <c r="K6" s="599"/>
      <c r="L6" s="599"/>
      <c r="M6" s="100"/>
      <c r="N6" s="90"/>
    </row>
    <row r="7" spans="1:16" ht="18" customHeight="1" thickBot="1">
      <c r="A7" t="str">
        <f>+'事務局使用（発出時は非表示にすること）'!B4</f>
        <v>令和５年１月１日～12月31日</v>
      </c>
      <c r="B7" s="9"/>
      <c r="C7" s="9"/>
      <c r="D7" t="s">
        <v>1397</v>
      </c>
      <c r="F7" s="9"/>
      <c r="H7" s="340">
        <v>5</v>
      </c>
      <c r="I7" s="666" t="s">
        <v>1398</v>
      </c>
      <c r="J7" s="667"/>
      <c r="K7" s="208"/>
      <c r="L7" s="668" t="str">
        <f>IF(H7&lt;&gt;"","○","×")</f>
        <v>○</v>
      </c>
      <c r="M7" s="100"/>
      <c r="N7" s="90"/>
      <c r="O7" s="380">
        <v>0</v>
      </c>
      <c r="P7" s="381">
        <v>50</v>
      </c>
    </row>
    <row r="8" spans="1:16" ht="18" customHeight="1" thickBot="1">
      <c r="A8" s="1021"/>
      <c r="B8" s="9"/>
      <c r="C8" s="9"/>
      <c r="D8" t="s">
        <v>1399</v>
      </c>
      <c r="F8" s="9"/>
      <c r="H8" s="340">
        <v>6</v>
      </c>
      <c r="I8" s="666" t="s">
        <v>1398</v>
      </c>
      <c r="J8" s="667"/>
      <c r="K8" s="208"/>
      <c r="L8" s="668" t="str">
        <f>IF(H8&lt;&gt;"","○","×")</f>
        <v>○</v>
      </c>
      <c r="M8" s="100"/>
      <c r="N8" s="90"/>
      <c r="O8" s="380">
        <v>0</v>
      </c>
      <c r="P8" s="381">
        <v>50</v>
      </c>
    </row>
    <row r="9" spans="1:16" ht="29.25" customHeight="1">
      <c r="A9" s="1022" t="s">
        <v>1400</v>
      </c>
      <c r="B9" s="1451" t="s">
        <v>1401</v>
      </c>
      <c r="C9" s="1451"/>
      <c r="D9" s="1451"/>
      <c r="E9" s="1451"/>
      <c r="F9" s="1451"/>
      <c r="G9" s="1451"/>
      <c r="H9" s="1451"/>
      <c r="I9" s="1451"/>
      <c r="J9" s="1452"/>
      <c r="K9" s="599"/>
      <c r="L9" s="669"/>
      <c r="M9" s="100"/>
      <c r="N9" s="90"/>
    </row>
    <row r="10" spans="1:16" ht="18.75" customHeight="1">
      <c r="A10" s="670" t="s">
        <v>1402</v>
      </c>
      <c r="B10" s="1453" t="s">
        <v>1403</v>
      </c>
      <c r="C10" s="1453"/>
      <c r="D10" s="1453"/>
      <c r="E10" s="1453"/>
      <c r="F10" s="1453"/>
      <c r="G10" s="1453"/>
      <c r="H10" s="1453"/>
      <c r="I10" s="1453"/>
      <c r="J10" s="1454"/>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55" t="s">
        <v>1405</v>
      </c>
      <c r="B12" s="1455"/>
      <c r="C12" s="1455"/>
      <c r="D12" s="1455"/>
      <c r="E12" s="1455"/>
      <c r="F12" s="1456"/>
      <c r="G12" s="671"/>
      <c r="H12" s="340">
        <v>1</v>
      </c>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57" t="str">
        <f>+"・緊急緩和ケア病床の入院患者数（"&amp;A7&amp;"）"</f>
        <v>・緊急緩和ケア病床の入院患者数（令和５年１月１日～12月31日）</v>
      </c>
      <c r="B13" s="1457"/>
      <c r="C13" s="1457"/>
      <c r="D13" s="1457"/>
      <c r="E13" s="1457"/>
      <c r="F13" s="1458"/>
      <c r="G13" s="673"/>
      <c r="H13" s="340">
        <v>0</v>
      </c>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55" t="s">
        <v>1407</v>
      </c>
      <c r="B15" s="1455"/>
      <c r="C15" s="1455"/>
      <c r="D15" s="1455"/>
      <c r="E15" s="1455"/>
      <c r="F15" s="1456"/>
      <c r="G15" s="671"/>
      <c r="H15" s="42" t="s">
        <v>1935</v>
      </c>
      <c r="I15" s="672"/>
      <c r="J15" s="667"/>
      <c r="K15" s="208"/>
      <c r="L15" s="668" t="str">
        <f>IF(H15&lt;&gt;"","○","×")</f>
        <v>○</v>
      </c>
      <c r="M15" s="100"/>
      <c r="N15" s="90"/>
    </row>
    <row r="16" spans="1:16" ht="20.100000000000001" customHeight="1" thickBot="1">
      <c r="A16" s="1446"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6"/>
      <c r="C16" s="1446"/>
      <c r="D16" s="1446"/>
      <c r="E16" s="1446"/>
      <c r="F16" s="1447"/>
      <c r="G16" s="676"/>
      <c r="H16" s="340">
        <v>3</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48"/>
      <c r="B18" s="1449"/>
      <c r="C18" s="1449"/>
      <c r="D18" s="1449"/>
      <c r="E18" s="1449"/>
      <c r="F18" s="1449"/>
      <c r="G18" s="1449"/>
      <c r="H18" s="1449"/>
      <c r="I18" s="1450"/>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66" t="s">
        <v>1409</v>
      </c>
      <c r="B1" s="1466"/>
      <c r="C1" s="1466"/>
      <c r="D1" s="1466"/>
      <c r="E1" s="1466"/>
      <c r="F1" s="1466"/>
      <c r="G1" s="679"/>
      <c r="H1" s="679"/>
      <c r="I1" s="101"/>
      <c r="J1" s="680"/>
    </row>
    <row r="2" spans="1:10" ht="6" customHeight="1" thickBot="1">
      <c r="A2" s="682"/>
      <c r="B2" s="682"/>
      <c r="C2" s="682"/>
      <c r="D2" s="682"/>
      <c r="E2" s="682"/>
      <c r="F2" s="682"/>
      <c r="G2" s="679"/>
      <c r="H2" s="679"/>
      <c r="I2" s="101"/>
      <c r="J2" s="680"/>
    </row>
    <row r="3" spans="1:10" ht="20.25" customHeight="1" thickTop="1" thickBot="1">
      <c r="A3" s="1292" t="s">
        <v>1348</v>
      </c>
      <c r="B3" s="1292"/>
      <c r="C3" s="1292"/>
      <c r="D3" s="1292"/>
      <c r="E3" s="1293"/>
      <c r="F3" s="538" t="str">
        <f>IF(COUNTIF(H13:H47,"×")&gt;=1,"未入力あり","入力済")</f>
        <v>入力済</v>
      </c>
      <c r="G3" s="1471"/>
      <c r="H3" s="683"/>
      <c r="I3" s="101"/>
    </row>
    <row r="4" spans="1:10" ht="19.5" thickTop="1">
      <c r="A4" s="1467"/>
      <c r="B4" s="1467"/>
      <c r="C4" s="1467"/>
      <c r="D4" s="1467"/>
      <c r="E4" s="1467"/>
      <c r="F4" s="1467"/>
      <c r="G4" s="1471"/>
      <c r="H4" s="683"/>
      <c r="I4" s="101"/>
    </row>
    <row r="5" spans="1:10">
      <c r="A5" s="679"/>
      <c r="B5" s="679"/>
      <c r="C5" s="685"/>
      <c r="D5" s="689"/>
      <c r="E5" s="1040" t="s">
        <v>1236</v>
      </c>
      <c r="F5" s="1041" t="str">
        <f>表紙!E2</f>
        <v>地方独立行政法人市立東大阪医療センター</v>
      </c>
      <c r="G5" s="1471"/>
      <c r="H5" s="683"/>
      <c r="I5" s="687"/>
      <c r="J5" s="193" t="s">
        <v>1410</v>
      </c>
    </row>
    <row r="6" spans="1:10">
      <c r="A6" s="679"/>
      <c r="B6" s="679"/>
      <c r="C6" s="685"/>
      <c r="D6" s="689"/>
      <c r="E6" s="1040" t="s">
        <v>1411</v>
      </c>
      <c r="F6" s="1053" t="str">
        <f>+'事務局使用（発出時は非表示にすること）'!B3</f>
        <v>令和６年９月１日時点</v>
      </c>
      <c r="G6" s="1471"/>
      <c r="H6" s="683"/>
      <c r="I6" s="688"/>
      <c r="J6" s="184"/>
    </row>
    <row r="7" spans="1:10">
      <c r="A7" s="1039" t="s">
        <v>1412</v>
      </c>
      <c r="B7" s="679"/>
      <c r="C7" s="685"/>
      <c r="D7" s="679"/>
      <c r="E7" s="686"/>
      <c r="F7" s="690"/>
      <c r="G7" s="679"/>
      <c r="H7" s="679"/>
      <c r="I7" s="688"/>
      <c r="J7" s="184"/>
    </row>
    <row r="8" spans="1:10" ht="25.5" customHeight="1">
      <c r="A8" s="691"/>
      <c r="B8" s="1475" t="s">
        <v>1413</v>
      </c>
      <c r="C8" s="1475"/>
      <c r="D8" s="1475"/>
      <c r="E8" s="1475"/>
      <c r="F8" s="1475"/>
      <c r="G8" s="679"/>
      <c r="H8" s="679"/>
      <c r="I8" s="688"/>
      <c r="J8" s="184"/>
    </row>
    <row r="9" spans="1:10" ht="9" customHeight="1">
      <c r="A9" s="691"/>
      <c r="B9" s="692"/>
      <c r="C9" s="692"/>
      <c r="D9" s="692"/>
      <c r="E9" s="692"/>
      <c r="F9" s="692"/>
      <c r="G9" s="679"/>
      <c r="H9" s="679"/>
      <c r="I9" s="688"/>
      <c r="J9" s="184"/>
    </row>
    <row r="10" spans="1:10" ht="19.5" customHeight="1" thickBot="1">
      <c r="A10" s="1469" t="s">
        <v>1414</v>
      </c>
      <c r="B10" s="1470"/>
      <c r="C10" s="1470"/>
      <c r="D10" s="1470"/>
      <c r="E10" s="1470"/>
      <c r="F10" s="1470"/>
      <c r="G10" s="690"/>
      <c r="H10" s="690"/>
      <c r="J10" s="184"/>
    </row>
    <row r="11" spans="1:10" ht="27" customHeight="1" thickBot="1">
      <c r="A11" s="693"/>
      <c r="B11" s="694" t="s">
        <v>1415</v>
      </c>
      <c r="C11" s="694" t="s">
        <v>1416</v>
      </c>
      <c r="D11" s="1473" t="s">
        <v>1417</v>
      </c>
      <c r="E11" s="1473"/>
      <c r="F11" s="1473"/>
      <c r="G11" s="690"/>
      <c r="H11" s="690"/>
      <c r="J11" s="184"/>
    </row>
    <row r="12" spans="1:10" ht="21" customHeight="1" thickBot="1">
      <c r="A12" s="695" t="s">
        <v>1418</v>
      </c>
      <c r="B12" s="696" t="s">
        <v>1419</v>
      </c>
      <c r="C12" s="695" t="s">
        <v>1420</v>
      </c>
      <c r="D12" s="1474" t="s">
        <v>1421</v>
      </c>
      <c r="E12" s="1474"/>
      <c r="F12" s="1474"/>
      <c r="G12" s="690"/>
      <c r="H12" s="690"/>
      <c r="J12" s="184"/>
    </row>
    <row r="13" spans="1:10" ht="21" customHeight="1" thickBot="1">
      <c r="A13" s="697">
        <v>1</v>
      </c>
      <c r="B13" s="1149" t="s">
        <v>1562</v>
      </c>
      <c r="C13" s="63" t="s">
        <v>1789</v>
      </c>
      <c r="D13" s="1472" t="s">
        <v>1996</v>
      </c>
      <c r="E13" s="1472"/>
      <c r="F13" s="1472"/>
      <c r="G13" s="690"/>
      <c r="H13" s="681" t="str">
        <f>IF(AND(B13&lt;&gt;"",C13&lt;&gt;""),"○","×")</f>
        <v>○</v>
      </c>
      <c r="J13" s="184"/>
    </row>
    <row r="14" spans="1:10" ht="21" customHeight="1" thickBot="1">
      <c r="A14" s="697">
        <v>2</v>
      </c>
      <c r="B14" s="1149" t="s">
        <v>314</v>
      </c>
      <c r="C14" s="63" t="s">
        <v>1789</v>
      </c>
      <c r="D14" s="1472" t="s">
        <v>1997</v>
      </c>
      <c r="E14" s="1472"/>
      <c r="F14" s="1472"/>
      <c r="G14" s="690"/>
      <c r="H14" s="690"/>
      <c r="J14" s="184"/>
    </row>
    <row r="15" spans="1:10" ht="21" customHeight="1" thickBot="1">
      <c r="A15" s="697">
        <v>3</v>
      </c>
      <c r="B15" s="1149" t="s">
        <v>1998</v>
      </c>
      <c r="C15" s="63" t="s">
        <v>1789</v>
      </c>
      <c r="D15" s="1472" t="s">
        <v>1999</v>
      </c>
      <c r="E15" s="1472"/>
      <c r="F15" s="1472"/>
      <c r="G15" s="690"/>
      <c r="H15" s="690"/>
      <c r="J15" s="184"/>
    </row>
    <row r="16" spans="1:10" ht="21" customHeight="1" thickBot="1">
      <c r="A16" s="697">
        <v>4</v>
      </c>
      <c r="B16" s="1149" t="s">
        <v>331</v>
      </c>
      <c r="C16" s="63" t="s">
        <v>1789</v>
      </c>
      <c r="D16" s="1468"/>
      <c r="E16" s="1468"/>
      <c r="F16" s="1468"/>
      <c r="G16" s="690"/>
      <c r="H16" s="690"/>
      <c r="J16" s="184"/>
    </row>
    <row r="17" spans="1:10" ht="21" customHeight="1" thickBot="1">
      <c r="A17" s="697">
        <v>5</v>
      </c>
      <c r="B17" s="1149" t="s">
        <v>1984</v>
      </c>
      <c r="C17" s="63" t="s">
        <v>1789</v>
      </c>
      <c r="D17" s="1468"/>
      <c r="E17" s="1468"/>
      <c r="F17" s="1468"/>
      <c r="G17" s="690"/>
      <c r="H17" s="690"/>
      <c r="J17" s="184"/>
    </row>
    <row r="18" spans="1:10" ht="21" customHeight="1" thickBot="1">
      <c r="A18" s="697">
        <v>6</v>
      </c>
      <c r="B18" s="1149" t="s">
        <v>2000</v>
      </c>
      <c r="C18" s="63" t="s">
        <v>1789</v>
      </c>
      <c r="D18" s="1468"/>
      <c r="E18" s="1468"/>
      <c r="F18" s="1468"/>
      <c r="G18" s="690"/>
      <c r="H18" s="690"/>
      <c r="J18" s="184"/>
    </row>
    <row r="19" spans="1:10" ht="21" customHeight="1" thickBot="1">
      <c r="A19" s="697">
        <v>7</v>
      </c>
      <c r="B19" s="1150" t="s">
        <v>2001</v>
      </c>
      <c r="C19" s="63" t="s">
        <v>1789</v>
      </c>
      <c r="D19" s="1468"/>
      <c r="E19" s="1468"/>
      <c r="F19" s="1468"/>
      <c r="G19" s="690"/>
      <c r="H19" s="690"/>
      <c r="J19" s="184"/>
    </row>
    <row r="20" spans="1:10" ht="21" customHeight="1" thickBot="1">
      <c r="A20" s="697">
        <v>8</v>
      </c>
      <c r="B20" s="117"/>
      <c r="C20" s="63"/>
      <c r="D20" s="1468"/>
      <c r="E20" s="1468"/>
      <c r="F20" s="1468"/>
      <c r="G20" s="690"/>
      <c r="H20" s="690"/>
      <c r="J20" s="184"/>
    </row>
    <row r="21" spans="1:10" ht="21" customHeight="1" thickBot="1">
      <c r="A21" s="697">
        <v>9</v>
      </c>
      <c r="B21" s="117"/>
      <c r="C21" s="63"/>
      <c r="D21" s="1468"/>
      <c r="E21" s="1468"/>
      <c r="F21" s="1468"/>
      <c r="G21" s="690"/>
      <c r="H21" s="690"/>
      <c r="J21" s="184"/>
    </row>
    <row r="22" spans="1:10" ht="21" customHeight="1" thickBot="1">
      <c r="A22" s="697">
        <v>10</v>
      </c>
      <c r="B22" s="117"/>
      <c r="C22" s="63"/>
      <c r="D22" s="1468"/>
      <c r="E22" s="1468"/>
      <c r="F22" s="1468"/>
      <c r="G22" s="690"/>
      <c r="H22" s="690"/>
      <c r="J22" s="184"/>
    </row>
    <row r="23" spans="1:10" ht="21" customHeight="1" thickBot="1">
      <c r="A23" s="697">
        <v>11</v>
      </c>
      <c r="B23" s="117"/>
      <c r="C23" s="63"/>
      <c r="D23" s="1468"/>
      <c r="E23" s="1468"/>
      <c r="F23" s="1468"/>
      <c r="G23" s="690"/>
      <c r="H23" s="690"/>
      <c r="J23" s="184"/>
    </row>
    <row r="24" spans="1:10" ht="21" customHeight="1" thickBot="1">
      <c r="A24" s="697">
        <v>12</v>
      </c>
      <c r="B24" s="117"/>
      <c r="C24" s="63"/>
      <c r="D24" s="1468"/>
      <c r="E24" s="1468"/>
      <c r="F24" s="1468"/>
      <c r="G24" s="690"/>
      <c r="H24" s="690"/>
      <c r="J24" s="184"/>
    </row>
    <row r="25" spans="1:10" ht="21" customHeight="1" thickBot="1">
      <c r="A25" s="697">
        <v>13</v>
      </c>
      <c r="B25" s="117"/>
      <c r="C25" s="63"/>
      <c r="D25" s="1468"/>
      <c r="E25" s="1468"/>
      <c r="F25" s="1468"/>
      <c r="G25" s="690"/>
      <c r="H25" s="690"/>
      <c r="J25" s="184"/>
    </row>
    <row r="26" spans="1:10" ht="21" customHeight="1" thickBot="1">
      <c r="A26" s="697">
        <v>14</v>
      </c>
      <c r="B26" s="117"/>
      <c r="C26" s="63"/>
      <c r="D26" s="1468"/>
      <c r="E26" s="1468"/>
      <c r="F26" s="1468"/>
      <c r="G26" s="690"/>
      <c r="H26" s="690"/>
      <c r="J26" s="184"/>
    </row>
    <row r="27" spans="1:10" ht="21" customHeight="1" thickBot="1">
      <c r="A27" s="697">
        <v>15</v>
      </c>
      <c r="B27" s="117"/>
      <c r="C27" s="63"/>
      <c r="D27" s="1468"/>
      <c r="E27" s="1468"/>
      <c r="F27" s="1468"/>
      <c r="G27" s="690"/>
      <c r="H27" s="690"/>
      <c r="J27" s="184"/>
    </row>
    <row r="28" spans="1:10" ht="19.5" thickBot="1">
      <c r="A28" s="697">
        <v>16</v>
      </c>
      <c r="B28" s="117"/>
      <c r="C28" s="63"/>
      <c r="D28" s="1468"/>
      <c r="E28" s="1468"/>
      <c r="F28" s="1468"/>
      <c r="G28" s="698" t="s">
        <v>1422</v>
      </c>
      <c r="H28" s="698"/>
      <c r="I28" s="699"/>
      <c r="J28" s="184"/>
    </row>
    <row r="29" spans="1:10" ht="19.5" thickBot="1">
      <c r="A29" s="697">
        <v>17</v>
      </c>
      <c r="B29" s="117"/>
      <c r="C29" s="63"/>
      <c r="D29" s="1468"/>
      <c r="E29" s="1468"/>
      <c r="F29" s="1468"/>
      <c r="J29" s="989"/>
    </row>
    <row r="30" spans="1:10" ht="19.5" thickBot="1">
      <c r="A30" s="697">
        <v>18</v>
      </c>
      <c r="B30" s="117"/>
      <c r="C30" s="63"/>
      <c r="D30" s="1468"/>
      <c r="E30" s="1468"/>
      <c r="F30" s="1468"/>
      <c r="J30" s="989"/>
    </row>
    <row r="31" spans="1:10" ht="19.5" thickBot="1">
      <c r="A31" s="697">
        <v>19</v>
      </c>
      <c r="B31" s="117"/>
      <c r="C31" s="63"/>
      <c r="D31" s="1468"/>
      <c r="E31" s="1468"/>
      <c r="F31" s="1468"/>
      <c r="J31" s="989"/>
    </row>
    <row r="32" spans="1:10" ht="19.5" thickBot="1">
      <c r="A32" s="697">
        <v>20</v>
      </c>
      <c r="B32" s="117"/>
      <c r="C32" s="63"/>
      <c r="D32" s="1468"/>
      <c r="E32" s="1468"/>
      <c r="F32" s="1468"/>
      <c r="J32" s="184"/>
    </row>
    <row r="33" spans="1:10" ht="6.75" customHeight="1">
      <c r="J33" s="184"/>
    </row>
    <row r="34" spans="1:10" ht="19.5" thickBot="1">
      <c r="A34" s="9" t="s">
        <v>1423</v>
      </c>
      <c r="B34" s="1042"/>
      <c r="C34" s="1043"/>
      <c r="D34" s="1042"/>
      <c r="E34" s="1042"/>
      <c r="F34" s="1042"/>
      <c r="J34" s="184"/>
    </row>
    <row r="35" spans="1:10" ht="19.5" thickBot="1">
      <c r="A35" s="1479" t="s">
        <v>1424</v>
      </c>
      <c r="B35" s="1479"/>
      <c r="C35" s="1479"/>
      <c r="D35" s="1044">
        <v>5</v>
      </c>
      <c r="E35" s="1146" t="s">
        <v>2002</v>
      </c>
      <c r="F35" s="1042"/>
      <c r="H35" s="681" t="str">
        <f>IF(AND(D35&lt;&gt;"",E35&lt;&gt;""),"○","×")</f>
        <v>○</v>
      </c>
      <c r="J35" s="184"/>
    </row>
    <row r="36" spans="1:10" ht="19.5" thickBot="1">
      <c r="A36" s="1479" t="s">
        <v>1425</v>
      </c>
      <c r="B36" s="1479"/>
      <c r="C36" s="1479"/>
      <c r="D36" s="1044">
        <v>4</v>
      </c>
      <c r="E36" s="1146" t="s">
        <v>2002</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80" t="s">
        <v>1427</v>
      </c>
      <c r="B39" s="1481"/>
      <c r="C39" s="1481"/>
      <c r="D39" s="1481"/>
      <c r="E39" s="1481"/>
      <c r="F39" s="1482"/>
      <c r="J39" s="989"/>
    </row>
    <row r="40" spans="1:10" ht="12.75" customHeight="1" thickBot="1">
      <c r="A40" s="1480"/>
      <c r="B40" s="1481"/>
      <c r="C40" s="1481"/>
      <c r="D40" s="1481"/>
      <c r="E40" s="1481"/>
      <c r="F40" s="1482"/>
      <c r="J40" s="989"/>
    </row>
    <row r="41" spans="1:10" ht="19.5" thickBot="1">
      <c r="A41" s="1476" t="s">
        <v>2003</v>
      </c>
      <c r="B41" s="1477"/>
      <c r="C41" s="1477"/>
      <c r="D41" s="1477"/>
      <c r="E41" s="1477"/>
      <c r="F41" s="1478"/>
      <c r="H41" s="9" t="str">
        <f>IF(A41="","×","○")</f>
        <v>○</v>
      </c>
      <c r="J41" s="989"/>
    </row>
    <row r="42" spans="1:10" ht="19.5" thickBot="1">
      <c r="A42" s="1476"/>
      <c r="B42" s="1477"/>
      <c r="C42" s="1477"/>
      <c r="D42" s="1477"/>
      <c r="E42" s="1477"/>
      <c r="F42" s="1478"/>
      <c r="J42" s="184"/>
    </row>
    <row r="43" spans="1:10" ht="19.5" thickBot="1">
      <c r="A43" s="1480" t="s">
        <v>1428</v>
      </c>
      <c r="B43" s="1481"/>
      <c r="C43" s="1481"/>
      <c r="D43" s="1481"/>
      <c r="E43" s="1481"/>
      <c r="F43" s="1482"/>
      <c r="J43" s="184"/>
    </row>
    <row r="44" spans="1:10" ht="9.75" customHeight="1" thickBot="1">
      <c r="A44" s="1480"/>
      <c r="B44" s="1481"/>
      <c r="C44" s="1481"/>
      <c r="D44" s="1481"/>
      <c r="E44" s="1481"/>
      <c r="F44" s="1482"/>
      <c r="J44" s="989"/>
    </row>
    <row r="45" spans="1:10" ht="12" customHeight="1" thickBot="1">
      <c r="A45" s="1480"/>
      <c r="B45" s="1481"/>
      <c r="C45" s="1481"/>
      <c r="D45" s="1481"/>
      <c r="E45" s="1481"/>
      <c r="F45" s="1482"/>
      <c r="H45" s="9"/>
      <c r="J45" s="989"/>
    </row>
    <row r="46" spans="1:10" ht="19.5" thickBot="1">
      <c r="A46" s="1476" t="s">
        <v>2004</v>
      </c>
      <c r="B46" s="1477"/>
      <c r="C46" s="1477"/>
      <c r="D46" s="1477"/>
      <c r="E46" s="1477"/>
      <c r="F46" s="1478"/>
      <c r="H46" s="9" t="str">
        <f>IF(A46="","×","○")</f>
        <v>○</v>
      </c>
      <c r="J46" s="989"/>
    </row>
    <row r="47" spans="1:10" ht="19.5" thickBot="1">
      <c r="A47" s="1476"/>
      <c r="B47" s="1477"/>
      <c r="C47" s="1477"/>
      <c r="D47" s="1477"/>
      <c r="E47" s="1477"/>
      <c r="F47" s="1478"/>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32 A10" xr:uid="{00000000-0002-0000-0E00-000001000000}"/>
    <dataValidation type="list" allowBlank="1" showInputMessage="1" showErrorMessage="1" sqref="C13:C32"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00000000-0002-0000-0E00-000003000000}">
      <formula1>K35</formula1>
      <formula2>L35</formula2>
    </dataValidation>
    <dataValidation type="list" allowBlank="1" showInputMessage="1" showErrorMessage="1" sqref="E35:E36" xr:uid="{00000000-0002-0000-0E00-000004000000}">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34" t="s">
        <v>1429</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1234"/>
      <c r="Z1" s="701"/>
      <c r="AA1" s="701"/>
      <c r="AB1" s="100"/>
      <c r="AC1" s="702"/>
    </row>
    <row r="2" spans="1:29"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2"/>
      <c r="X2" s="1293"/>
      <c r="Y2" s="538" t="str">
        <f>IF(COUNTIF(AA7:AA11,"×")&gt;=1,"未入力あり","入力済")</f>
        <v>入力済</v>
      </c>
      <c r="Z2" s="1229"/>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9"/>
      <c r="AA3" s="599"/>
    </row>
    <row r="4" spans="1:29" ht="20.25" customHeight="1">
      <c r="A4" s="586"/>
      <c r="B4" s="586"/>
      <c r="C4" s="586"/>
      <c r="D4" s="586"/>
      <c r="E4" s="586"/>
      <c r="F4" s="541" t="s">
        <v>1222</v>
      </c>
      <c r="G4" s="1350" t="str">
        <f>表紙!E2</f>
        <v>地方独立行政法人市立東大阪医療センター</v>
      </c>
      <c r="H4" s="1351"/>
      <c r="I4" s="1351"/>
      <c r="J4" s="1351"/>
      <c r="K4" s="1351"/>
      <c r="L4" s="1351"/>
      <c r="M4" s="1351"/>
      <c r="N4" s="1351"/>
      <c r="O4" s="1351"/>
      <c r="P4" s="1351"/>
      <c r="Q4" s="1351"/>
      <c r="R4" s="1351"/>
      <c r="S4" s="1351"/>
      <c r="T4" s="1351"/>
      <c r="U4" s="1351"/>
      <c r="V4" s="1351"/>
      <c r="W4" s="1351"/>
      <c r="X4" s="1351"/>
      <c r="Y4" s="1352"/>
      <c r="Z4" s="1229"/>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29"/>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65">
        <v>1</v>
      </c>
      <c r="B7" s="1121" t="s">
        <v>1430</v>
      </c>
      <c r="C7" s="1122"/>
      <c r="D7" s="1122"/>
      <c r="E7" s="1122"/>
      <c r="F7" s="1123"/>
      <c r="G7" s="1123"/>
      <c r="H7" s="1124"/>
      <c r="I7" s="1485" t="s">
        <v>1935</v>
      </c>
      <c r="J7" s="1486"/>
      <c r="K7" s="1486"/>
      <c r="L7" s="1486"/>
      <c r="M7" s="1487"/>
      <c r="N7" s="1488" t="s">
        <v>573</v>
      </c>
      <c r="O7" s="1489"/>
      <c r="P7" s="1489"/>
      <c r="Q7" s="1489"/>
      <c r="R7" s="1489"/>
      <c r="S7" s="1489"/>
      <c r="T7" s="1489"/>
      <c r="U7" s="1125"/>
      <c r="V7" s="1053"/>
      <c r="W7" s="1053"/>
      <c r="X7" s="1053"/>
      <c r="Y7" s="1126"/>
      <c r="Z7" s="1023"/>
      <c r="AA7" s="704" t="str">
        <f>IF(I7="","×","○")</f>
        <v>○</v>
      </c>
      <c r="AC7" s="180"/>
    </row>
    <row r="8" spans="1:29" ht="18" customHeight="1" thickBot="1">
      <c r="A8" s="1366"/>
      <c r="B8" s="705" t="s">
        <v>1431</v>
      </c>
      <c r="C8" s="706"/>
      <c r="D8" s="706"/>
      <c r="E8" s="706"/>
      <c r="F8" s="641"/>
      <c r="G8" s="641"/>
      <c r="H8" s="642"/>
      <c r="I8" s="1485" t="s">
        <v>1935</v>
      </c>
      <c r="J8" s="1486"/>
      <c r="K8" s="1486"/>
      <c r="L8" s="1486"/>
      <c r="M8" s="1487"/>
      <c r="N8" s="1483" t="s">
        <v>573</v>
      </c>
      <c r="O8" s="1484"/>
      <c r="P8" s="1484"/>
      <c r="Q8" s="1484"/>
      <c r="R8" s="1484"/>
      <c r="S8" s="1484"/>
      <c r="T8" s="1484"/>
      <c r="U8" s="62"/>
      <c r="V8" s="60"/>
      <c r="W8" s="60"/>
      <c r="X8" s="60"/>
      <c r="Y8" s="707"/>
      <c r="Z8" s="1023"/>
      <c r="AA8" s="704" t="str">
        <f>IF(AND(I7="はい",I8=""),"×","○")</f>
        <v>○</v>
      </c>
      <c r="AC8" s="180"/>
    </row>
    <row r="9" spans="1:29" ht="31.5" customHeight="1" thickBot="1">
      <c r="A9" s="1344">
        <v>2</v>
      </c>
      <c r="B9" s="1490" t="s">
        <v>1432</v>
      </c>
      <c r="C9" s="1491"/>
      <c r="D9" s="1491"/>
      <c r="E9" s="1491"/>
      <c r="F9" s="1491"/>
      <c r="G9" s="1491"/>
      <c r="H9" s="1492"/>
      <c r="I9" s="1485" t="s">
        <v>1933</v>
      </c>
      <c r="J9" s="1486"/>
      <c r="K9" s="1486"/>
      <c r="L9" s="1486"/>
      <c r="M9" s="1487"/>
      <c r="N9" s="1483" t="s">
        <v>573</v>
      </c>
      <c r="O9" s="1484"/>
      <c r="P9" s="1484"/>
      <c r="Q9" s="1484"/>
      <c r="R9" s="1484"/>
      <c r="S9" s="1484"/>
      <c r="T9" s="1484"/>
      <c r="V9" s="60"/>
      <c r="W9" s="60"/>
      <c r="X9" s="60"/>
      <c r="Y9" s="707"/>
      <c r="Z9" s="62"/>
      <c r="AA9" s="704" t="str">
        <f>IF(AND(I7="はい",I9=""),"×","○")</f>
        <v>○</v>
      </c>
      <c r="AC9" s="180"/>
    </row>
    <row r="10" spans="1:29" ht="13.5">
      <c r="A10" s="1345"/>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45"/>
      <c r="B11" s="1493"/>
      <c r="C11" s="1494"/>
      <c r="D11" s="1494"/>
      <c r="E11" s="1494"/>
      <c r="F11" s="1494"/>
      <c r="G11" s="1494"/>
      <c r="H11" s="1494"/>
      <c r="I11" s="1494"/>
      <c r="J11" s="1494"/>
      <c r="K11" s="1494"/>
      <c r="L11" s="1494"/>
      <c r="M11" s="1494"/>
      <c r="N11" s="1494"/>
      <c r="O11" s="1494"/>
      <c r="P11" s="1494"/>
      <c r="Q11" s="1494"/>
      <c r="R11" s="1494"/>
      <c r="S11" s="1494"/>
      <c r="T11" s="1494"/>
      <c r="U11" s="1494"/>
      <c r="V11" s="1494"/>
      <c r="W11" s="1494"/>
      <c r="X11" s="1495"/>
      <c r="Y11" s="710"/>
      <c r="Z11" s="62"/>
      <c r="AA11" s="709" t="str">
        <f>IF(AND(I9="はい",B11=""),"×","○")</f>
        <v>○</v>
      </c>
      <c r="AC11" s="90"/>
    </row>
    <row r="12" spans="1:29">
      <c r="A12" s="1345"/>
      <c r="B12" s="1496"/>
      <c r="C12" s="1497"/>
      <c r="D12" s="1497"/>
      <c r="E12" s="1497"/>
      <c r="F12" s="1497"/>
      <c r="G12" s="1497"/>
      <c r="H12" s="1497"/>
      <c r="I12" s="1497"/>
      <c r="J12" s="1497"/>
      <c r="K12" s="1497"/>
      <c r="L12" s="1497"/>
      <c r="M12" s="1497"/>
      <c r="N12" s="1497"/>
      <c r="O12" s="1497"/>
      <c r="P12" s="1497"/>
      <c r="Q12" s="1497"/>
      <c r="R12" s="1497"/>
      <c r="S12" s="1497"/>
      <c r="T12" s="1497"/>
      <c r="U12" s="1497"/>
      <c r="V12" s="1497"/>
      <c r="W12" s="1497"/>
      <c r="X12" s="1498"/>
      <c r="Y12" s="710"/>
      <c r="Z12" s="62"/>
      <c r="AA12" s="62"/>
      <c r="AC12" s="90"/>
    </row>
    <row r="13" spans="1:29">
      <c r="A13" s="1345"/>
      <c r="B13" s="1496"/>
      <c r="C13" s="1497"/>
      <c r="D13" s="1497"/>
      <c r="E13" s="1497"/>
      <c r="F13" s="1497"/>
      <c r="G13" s="1497"/>
      <c r="H13" s="1497"/>
      <c r="I13" s="1497"/>
      <c r="J13" s="1497"/>
      <c r="K13" s="1497"/>
      <c r="L13" s="1497"/>
      <c r="M13" s="1497"/>
      <c r="N13" s="1497"/>
      <c r="O13" s="1497"/>
      <c r="P13" s="1497"/>
      <c r="Q13" s="1497"/>
      <c r="R13" s="1497"/>
      <c r="S13" s="1497"/>
      <c r="T13" s="1497"/>
      <c r="U13" s="1497"/>
      <c r="V13" s="1497"/>
      <c r="W13" s="1497"/>
      <c r="X13" s="1498"/>
      <c r="Y13" s="710"/>
      <c r="Z13" s="62"/>
      <c r="AA13" s="62"/>
      <c r="AC13" s="90"/>
    </row>
    <row r="14" spans="1:29">
      <c r="A14" s="1345"/>
      <c r="B14" s="1496"/>
      <c r="C14" s="1497"/>
      <c r="D14" s="1497"/>
      <c r="E14" s="1497"/>
      <c r="F14" s="1497"/>
      <c r="G14" s="1497"/>
      <c r="H14" s="1497"/>
      <c r="I14" s="1497"/>
      <c r="J14" s="1497"/>
      <c r="K14" s="1497"/>
      <c r="L14" s="1497"/>
      <c r="M14" s="1497"/>
      <c r="N14" s="1497"/>
      <c r="O14" s="1497"/>
      <c r="P14" s="1497"/>
      <c r="Q14" s="1497"/>
      <c r="R14" s="1497"/>
      <c r="S14" s="1497"/>
      <c r="T14" s="1497"/>
      <c r="U14" s="1497"/>
      <c r="V14" s="1497"/>
      <c r="W14" s="1497"/>
      <c r="X14" s="1498"/>
      <c r="Y14" s="710"/>
      <c r="Z14" s="62"/>
      <c r="AA14" s="62"/>
      <c r="AC14" s="90"/>
    </row>
    <row r="15" spans="1:29">
      <c r="A15" s="1346"/>
      <c r="B15" s="1499"/>
      <c r="C15" s="1500"/>
      <c r="D15" s="1500"/>
      <c r="E15" s="1500"/>
      <c r="F15" s="1500"/>
      <c r="G15" s="1500"/>
      <c r="H15" s="1500"/>
      <c r="I15" s="1500"/>
      <c r="J15" s="1500"/>
      <c r="K15" s="1500"/>
      <c r="L15" s="1500"/>
      <c r="M15" s="1500"/>
      <c r="N15" s="1500"/>
      <c r="O15" s="1500"/>
      <c r="P15" s="1500"/>
      <c r="Q15" s="1500"/>
      <c r="R15" s="1500"/>
      <c r="S15" s="1500"/>
      <c r="T15" s="1500"/>
      <c r="U15" s="1500"/>
      <c r="V15" s="1500"/>
      <c r="W15" s="1500"/>
      <c r="X15" s="1501"/>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34" t="s">
        <v>1434</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1234"/>
      <c r="Z1" s="701"/>
      <c r="AA1" s="701"/>
      <c r="AB1" s="100"/>
      <c r="AC1" s="702"/>
    </row>
    <row r="2" spans="1:29"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2"/>
      <c r="X2" s="1293"/>
      <c r="Y2" s="538" t="str">
        <f>IF(COUNTIF(AA6:AA28,"×")&gt;=1,"未入力あり","入力済")</f>
        <v>入力済</v>
      </c>
      <c r="Z2" s="1229"/>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9"/>
      <c r="AA3" s="599"/>
    </row>
    <row r="4" spans="1:29" ht="20.25" customHeight="1">
      <c r="A4" s="586"/>
      <c r="B4" s="586"/>
      <c r="C4" s="586"/>
      <c r="D4" s="586"/>
      <c r="E4" s="586"/>
      <c r="F4" s="541" t="s">
        <v>1222</v>
      </c>
      <c r="G4" s="1350" t="str">
        <f>表紙!E2</f>
        <v>地方独立行政法人市立東大阪医療センター</v>
      </c>
      <c r="H4" s="1351"/>
      <c r="I4" s="1351"/>
      <c r="J4" s="1351"/>
      <c r="K4" s="1351"/>
      <c r="L4" s="1351"/>
      <c r="M4" s="1351"/>
      <c r="N4" s="1351"/>
      <c r="O4" s="1351"/>
      <c r="P4" s="1351"/>
      <c r="Q4" s="1351"/>
      <c r="R4" s="1351"/>
      <c r="S4" s="1351"/>
      <c r="T4" s="1351"/>
      <c r="U4" s="1351"/>
      <c r="V4" s="1351"/>
      <c r="W4" s="1351"/>
      <c r="X4" s="1351"/>
      <c r="Y4" s="1352"/>
      <c r="Z4" s="1229"/>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29"/>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66">
        <v>1</v>
      </c>
      <c r="B7" s="1121" t="s">
        <v>1435</v>
      </c>
      <c r="C7" s="1122"/>
      <c r="D7" s="1122"/>
      <c r="E7" s="1122"/>
      <c r="F7" s="1123"/>
      <c r="G7" s="1123"/>
      <c r="H7" s="1123"/>
      <c r="I7" s="1122"/>
      <c r="J7" s="1122"/>
      <c r="K7" s="1122"/>
      <c r="L7" s="1122"/>
      <c r="M7" s="1122"/>
      <c r="N7" s="1122"/>
      <c r="O7" s="1122"/>
      <c r="P7" s="713"/>
      <c r="Q7" s="1485" t="s">
        <v>1935</v>
      </c>
      <c r="R7" s="1486"/>
      <c r="S7" s="1486"/>
      <c r="T7" s="1486"/>
      <c r="U7" s="1487"/>
      <c r="V7" s="1115" t="s">
        <v>1436</v>
      </c>
      <c r="W7" s="1115"/>
      <c r="X7" s="1115"/>
      <c r="Y7" s="1116"/>
      <c r="Z7" s="1024"/>
      <c r="AA7" s="9" t="str">
        <f>IF(Q7="","×","○")</f>
        <v>○</v>
      </c>
      <c r="AC7" s="90"/>
    </row>
    <row r="8" spans="1:29" ht="18" customHeight="1">
      <c r="A8" s="1267"/>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7"/>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7"/>
      <c r="B10" s="1511" t="s">
        <v>2005</v>
      </c>
      <c r="C10" s="1509"/>
      <c r="D10" s="1509"/>
      <c r="E10" s="1509"/>
      <c r="F10" s="1509"/>
      <c r="G10" s="1509"/>
      <c r="H10" s="1509"/>
      <c r="I10" s="1509"/>
      <c r="J10" s="1509"/>
      <c r="K10" s="1509"/>
      <c r="L10" s="1509"/>
      <c r="M10" s="1509"/>
      <c r="N10" s="1509"/>
      <c r="O10" s="1509"/>
      <c r="P10" s="1509"/>
      <c r="Q10" s="1509"/>
      <c r="R10" s="1509"/>
      <c r="S10" s="1509"/>
      <c r="T10" s="1509"/>
      <c r="U10" s="1509"/>
      <c r="V10" s="1509"/>
      <c r="W10" s="1509"/>
      <c r="X10" s="1509"/>
      <c r="Y10" s="1510"/>
      <c r="Z10" s="554"/>
      <c r="AA10" s="677" t="str">
        <f>IF(AND(Q7="はい",B10=""),"×","○")</f>
        <v>○</v>
      </c>
      <c r="AC10" s="90"/>
    </row>
    <row r="11" spans="1:29" ht="18" customHeight="1" thickBot="1">
      <c r="A11" s="1267"/>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502"/>
      <c r="B12" s="1508" t="s">
        <v>2006</v>
      </c>
      <c r="C12" s="1509"/>
      <c r="D12" s="1509"/>
      <c r="E12" s="1509"/>
      <c r="F12" s="1509"/>
      <c r="G12" s="1509"/>
      <c r="H12" s="1509"/>
      <c r="I12" s="1509"/>
      <c r="J12" s="1509"/>
      <c r="K12" s="1509"/>
      <c r="L12" s="1509"/>
      <c r="M12" s="1509"/>
      <c r="N12" s="1509"/>
      <c r="O12" s="1509"/>
      <c r="P12" s="1509"/>
      <c r="Q12" s="1509"/>
      <c r="R12" s="1509"/>
      <c r="S12" s="1509"/>
      <c r="T12" s="1509"/>
      <c r="U12" s="1509"/>
      <c r="V12" s="1509"/>
      <c r="W12" s="1509"/>
      <c r="X12" s="1509"/>
      <c r="Y12" s="1510"/>
      <c r="Z12" s="554"/>
      <c r="AA12" s="677" t="str">
        <f>IF(AND(Q7="いいえ",B12=""),"×","○")</f>
        <v>○</v>
      </c>
      <c r="AC12" s="90"/>
    </row>
    <row r="13" spans="1:29" ht="18" customHeight="1" thickBot="1">
      <c r="A13" s="1503">
        <v>2</v>
      </c>
      <c r="B13" s="1025" t="s">
        <v>1441</v>
      </c>
      <c r="C13" s="718"/>
      <c r="D13" s="718"/>
      <c r="E13" s="718"/>
      <c r="F13" s="625"/>
      <c r="G13" s="625"/>
      <c r="H13" s="625"/>
      <c r="I13" s="718"/>
      <c r="J13" s="718"/>
      <c r="K13" s="718"/>
      <c r="L13" s="718"/>
      <c r="M13" s="718"/>
      <c r="N13" s="718"/>
      <c r="O13" s="718"/>
      <c r="P13" s="718"/>
      <c r="Q13" s="1485" t="s">
        <v>1935</v>
      </c>
      <c r="R13" s="1486"/>
      <c r="S13" s="1486"/>
      <c r="T13" s="1486"/>
      <c r="U13" s="1487"/>
      <c r="V13" s="537" t="s">
        <v>1436</v>
      </c>
      <c r="W13" s="537"/>
      <c r="X13" s="537"/>
      <c r="Y13" s="648"/>
      <c r="Z13" s="1024"/>
      <c r="AA13" s="9" t="str">
        <f>IF(Q13="","×","○")</f>
        <v>○</v>
      </c>
      <c r="AC13" s="90"/>
    </row>
    <row r="14" spans="1:29" ht="18" customHeight="1" thickBot="1">
      <c r="A14" s="1503"/>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504"/>
      <c r="B15" s="1508" t="s">
        <v>2007</v>
      </c>
      <c r="C15" s="1509"/>
      <c r="D15" s="1509"/>
      <c r="E15" s="1509"/>
      <c r="F15" s="1509"/>
      <c r="G15" s="1509"/>
      <c r="H15" s="1509"/>
      <c r="I15" s="1509"/>
      <c r="J15" s="1509"/>
      <c r="K15" s="1509"/>
      <c r="L15" s="1509"/>
      <c r="M15" s="1509"/>
      <c r="N15" s="1509"/>
      <c r="O15" s="1509"/>
      <c r="P15" s="1509"/>
      <c r="Q15" s="1509"/>
      <c r="R15" s="1509"/>
      <c r="S15" s="1509"/>
      <c r="T15" s="1509"/>
      <c r="U15" s="1509"/>
      <c r="V15" s="1509"/>
      <c r="W15" s="1509"/>
      <c r="X15" s="1509"/>
      <c r="Y15" s="1510"/>
      <c r="Z15" s="554"/>
      <c r="AA15" s="677" t="str">
        <f>IF(AND(Q13="はい",B15=""),"×","○")</f>
        <v>○</v>
      </c>
      <c r="AC15" s="90"/>
    </row>
    <row r="16" spans="1:29" ht="18" customHeight="1" thickBot="1">
      <c r="A16" s="1503">
        <v>3</v>
      </c>
      <c r="B16" s="1025" t="s">
        <v>1443</v>
      </c>
      <c r="C16" s="718"/>
      <c r="D16" s="718"/>
      <c r="E16" s="718"/>
      <c r="F16" s="625"/>
      <c r="G16" s="625"/>
      <c r="H16" s="625"/>
      <c r="I16" s="718"/>
      <c r="J16" s="718"/>
      <c r="K16" s="718"/>
      <c r="L16" s="718"/>
      <c r="M16" s="718"/>
      <c r="N16" s="718"/>
      <c r="O16" s="718"/>
      <c r="P16" s="718"/>
      <c r="Q16" s="1485" t="s">
        <v>1935</v>
      </c>
      <c r="R16" s="1486"/>
      <c r="S16" s="1486"/>
      <c r="T16" s="1486"/>
      <c r="U16" s="1487"/>
      <c r="V16" s="1514" t="s">
        <v>1436</v>
      </c>
      <c r="W16" s="1514"/>
      <c r="X16" s="1514"/>
      <c r="Y16" s="1515"/>
      <c r="Z16" s="1024"/>
      <c r="AA16" s="9" t="str">
        <f>IF(Q16="","×","○")</f>
        <v>○</v>
      </c>
      <c r="AC16" s="90"/>
    </row>
    <row r="17" spans="1:29" ht="18" customHeight="1" thickBot="1">
      <c r="A17" s="1503"/>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504"/>
      <c r="B18" s="1511" t="s">
        <v>2008</v>
      </c>
      <c r="C18" s="1509"/>
      <c r="D18" s="1509"/>
      <c r="E18" s="1509"/>
      <c r="F18" s="1509"/>
      <c r="G18" s="1509"/>
      <c r="H18" s="1509"/>
      <c r="I18" s="1509"/>
      <c r="J18" s="1509"/>
      <c r="K18" s="1509"/>
      <c r="L18" s="1509"/>
      <c r="M18" s="1509"/>
      <c r="N18" s="1509"/>
      <c r="O18" s="1509"/>
      <c r="P18" s="1509"/>
      <c r="Q18" s="1509"/>
      <c r="R18" s="1509"/>
      <c r="S18" s="1509"/>
      <c r="T18" s="1509"/>
      <c r="U18" s="1509"/>
      <c r="V18" s="1509"/>
      <c r="W18" s="1509"/>
      <c r="X18" s="1509"/>
      <c r="Y18" s="1510"/>
      <c r="Z18" s="554"/>
      <c r="AA18" s="677" t="str">
        <f>IF(AND(Q16="はい",B18=""),"×","○")</f>
        <v>○</v>
      </c>
      <c r="AC18" s="90"/>
    </row>
    <row r="19" spans="1:29" ht="18" customHeight="1" thickBot="1">
      <c r="A19" s="1266">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502"/>
      <c r="B20" s="1508" t="s">
        <v>2009</v>
      </c>
      <c r="C20" s="1509"/>
      <c r="D20" s="1509"/>
      <c r="E20" s="1509"/>
      <c r="F20" s="1509"/>
      <c r="G20" s="1509"/>
      <c r="H20" s="1509"/>
      <c r="I20" s="1509"/>
      <c r="J20" s="1509"/>
      <c r="K20" s="1509"/>
      <c r="L20" s="1509"/>
      <c r="M20" s="1509"/>
      <c r="N20" s="1509"/>
      <c r="O20" s="1509"/>
      <c r="P20" s="1509"/>
      <c r="Q20" s="1509"/>
      <c r="R20" s="1509"/>
      <c r="S20" s="1509"/>
      <c r="T20" s="1509"/>
      <c r="U20" s="1509"/>
      <c r="V20" s="1509"/>
      <c r="W20" s="1509"/>
      <c r="X20" s="1509"/>
      <c r="Y20" s="1510"/>
      <c r="Z20" s="554"/>
      <c r="AC20" s="90"/>
    </row>
    <row r="21" spans="1:29" ht="18" customHeight="1" thickBot="1">
      <c r="A21" s="1266">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502"/>
      <c r="B22" s="1505" t="s">
        <v>2010</v>
      </c>
      <c r="C22" s="1506"/>
      <c r="D22" s="1506"/>
      <c r="E22" s="1506"/>
      <c r="F22" s="1506"/>
      <c r="G22" s="1506"/>
      <c r="H22" s="1506"/>
      <c r="I22" s="1506"/>
      <c r="J22" s="1506"/>
      <c r="K22" s="1506"/>
      <c r="L22" s="1506"/>
      <c r="M22" s="1506"/>
      <c r="N22" s="1506"/>
      <c r="O22" s="1506"/>
      <c r="P22" s="1506"/>
      <c r="Q22" s="1506"/>
      <c r="R22" s="1506"/>
      <c r="S22" s="1506"/>
      <c r="T22" s="1506"/>
      <c r="U22" s="1506"/>
      <c r="V22" s="1506"/>
      <c r="W22" s="1506"/>
      <c r="X22" s="1506"/>
      <c r="Y22" s="1507"/>
      <c r="Z22" s="554"/>
      <c r="AC22" s="90"/>
    </row>
    <row r="23" spans="1:29" ht="18" customHeight="1" thickBot="1">
      <c r="A23" s="1266">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502"/>
      <c r="B24" s="1505" t="s">
        <v>2011</v>
      </c>
      <c r="C24" s="1506"/>
      <c r="D24" s="1506"/>
      <c r="E24" s="1506"/>
      <c r="F24" s="1506"/>
      <c r="G24" s="1506"/>
      <c r="H24" s="1506"/>
      <c r="I24" s="1506"/>
      <c r="J24" s="1506"/>
      <c r="K24" s="1506"/>
      <c r="L24" s="1506"/>
      <c r="M24" s="1506"/>
      <c r="N24" s="1506"/>
      <c r="O24" s="1506"/>
      <c r="P24" s="1506"/>
      <c r="Q24" s="1506"/>
      <c r="R24" s="1506"/>
      <c r="S24" s="1506"/>
      <c r="T24" s="1506"/>
      <c r="U24" s="1506"/>
      <c r="V24" s="1506"/>
      <c r="W24" s="1506"/>
      <c r="X24" s="1506"/>
      <c r="Y24" s="1507"/>
      <c r="Z24" s="554"/>
      <c r="AC24" s="90"/>
    </row>
    <row r="25" spans="1:29" ht="18" customHeight="1" thickBot="1">
      <c r="A25" s="1266">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502"/>
      <c r="B26" s="1511" t="s">
        <v>2012</v>
      </c>
      <c r="C26" s="1509"/>
      <c r="D26" s="1509"/>
      <c r="E26" s="1509"/>
      <c r="F26" s="1509"/>
      <c r="G26" s="1509"/>
      <c r="H26" s="1509"/>
      <c r="I26" s="1509"/>
      <c r="J26" s="1509"/>
      <c r="K26" s="1509"/>
      <c r="L26" s="1509"/>
      <c r="M26" s="1509"/>
      <c r="N26" s="1509"/>
      <c r="O26" s="1509"/>
      <c r="P26" s="1509"/>
      <c r="Q26" s="1509"/>
      <c r="R26" s="1509"/>
      <c r="S26" s="1509"/>
      <c r="T26" s="1509"/>
      <c r="U26" s="1509"/>
      <c r="V26" s="1509"/>
      <c r="W26" s="1509"/>
      <c r="X26" s="1509"/>
      <c r="Y26" s="1510"/>
      <c r="Z26" s="554"/>
      <c r="AC26" s="90"/>
    </row>
    <row r="27" spans="1:29" ht="35.25" customHeight="1" thickBot="1">
      <c r="A27" s="1503">
        <v>8</v>
      </c>
      <c r="B27" s="1512" t="s">
        <v>1449</v>
      </c>
      <c r="C27" s="1481"/>
      <c r="D27" s="1481"/>
      <c r="E27" s="1481"/>
      <c r="F27" s="1481"/>
      <c r="G27" s="1481"/>
      <c r="H27" s="1481"/>
      <c r="I27" s="1481"/>
      <c r="J27" s="1481"/>
      <c r="K27" s="1481"/>
      <c r="L27" s="1481"/>
      <c r="M27" s="1481"/>
      <c r="N27" s="1481"/>
      <c r="O27" s="1481"/>
      <c r="P27" s="1481"/>
      <c r="Q27" s="1481"/>
      <c r="R27" s="1481"/>
      <c r="S27" s="1481"/>
      <c r="T27" s="1481"/>
      <c r="U27" s="1481"/>
      <c r="V27" s="1481"/>
      <c r="W27" s="1481"/>
      <c r="X27" s="1481"/>
      <c r="Y27" s="1513"/>
      <c r="Z27" s="1024"/>
      <c r="AA27" s="554"/>
      <c r="AC27" s="90"/>
    </row>
    <row r="28" spans="1:29" ht="53.25" customHeight="1" thickBot="1">
      <c r="A28" s="1504"/>
      <c r="B28" s="1508" t="s">
        <v>2013</v>
      </c>
      <c r="C28" s="1509"/>
      <c r="D28" s="1509"/>
      <c r="E28" s="1509"/>
      <c r="F28" s="1509"/>
      <c r="G28" s="1509"/>
      <c r="H28" s="1509"/>
      <c r="I28" s="1509"/>
      <c r="J28" s="1509"/>
      <c r="K28" s="1509"/>
      <c r="L28" s="1509"/>
      <c r="M28" s="1509"/>
      <c r="N28" s="1509"/>
      <c r="O28" s="1509"/>
      <c r="P28" s="1509"/>
      <c r="Q28" s="1509"/>
      <c r="R28" s="1509"/>
      <c r="S28" s="1509"/>
      <c r="T28" s="1509"/>
      <c r="U28" s="1509"/>
      <c r="V28" s="1509"/>
      <c r="W28" s="1509"/>
      <c r="X28" s="1509"/>
      <c r="Y28" s="1510"/>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23" t="s">
        <v>1450</v>
      </c>
      <c r="B1" s="1523"/>
      <c r="C1" s="1523"/>
      <c r="D1" s="1523"/>
      <c r="E1" s="1523"/>
      <c r="F1" s="1523"/>
      <c r="G1" s="1523"/>
      <c r="H1" s="722"/>
      <c r="I1" s="722"/>
      <c r="K1" s="100"/>
      <c r="L1" s="724"/>
    </row>
    <row r="2" spans="1:14" s="723" customFormat="1" ht="24.95" customHeight="1" thickTop="1" thickBot="1">
      <c r="A2" s="1236" t="s">
        <v>1348</v>
      </c>
      <c r="B2" s="1236"/>
      <c r="C2" s="1236"/>
      <c r="D2" s="1236"/>
      <c r="E2" s="1236"/>
      <c r="F2" s="1255"/>
      <c r="G2" s="538" t="str">
        <f>IF(COUNTIF(I8:J36,"×")&gt;=1,"未入力あり","入力済")</f>
        <v>入力済</v>
      </c>
      <c r="H2" s="725"/>
      <c r="I2" s="726"/>
      <c r="J2" s="1522"/>
      <c r="K2" s="100"/>
      <c r="L2" s="724"/>
    </row>
    <row r="3" spans="1:14" s="723" customFormat="1" ht="5.0999999999999996" customHeight="1" thickTop="1">
      <c r="A3" s="727"/>
      <c r="B3" s="727"/>
      <c r="C3" s="727"/>
      <c r="D3" s="727"/>
      <c r="E3" s="727"/>
      <c r="F3" s="727"/>
      <c r="G3" s="728"/>
      <c r="H3" s="728"/>
      <c r="I3" s="728"/>
      <c r="J3" s="1522"/>
      <c r="K3" s="62"/>
      <c r="L3" s="724"/>
    </row>
    <row r="4" spans="1:14" s="723" customFormat="1" ht="20.25" customHeight="1">
      <c r="A4" s="727"/>
      <c r="B4" s="727"/>
      <c r="C4" s="727"/>
      <c r="D4" s="729" t="s">
        <v>1451</v>
      </c>
      <c r="E4" s="1526" t="str">
        <f>表紙!E2</f>
        <v>地方独立行政法人市立東大阪医療センター</v>
      </c>
      <c r="F4" s="1527"/>
      <c r="G4" s="1528"/>
      <c r="H4" s="730"/>
      <c r="I4" s="730"/>
      <c r="J4" s="1522"/>
      <c r="K4" s="100"/>
      <c r="L4" s="724"/>
    </row>
    <row r="5" spans="1:14" s="723" customFormat="1" ht="20.25" customHeight="1">
      <c r="A5" s="727"/>
      <c r="B5" s="727"/>
      <c r="C5" s="727"/>
      <c r="D5" s="1236" t="str">
        <f>+"期間："&amp;'事務局使用（発出時は非表示にすること）'!B4</f>
        <v>期間：令和５年１月１日～12月31日</v>
      </c>
      <c r="E5" s="1236"/>
      <c r="F5" s="1130"/>
      <c r="J5" s="731"/>
      <c r="K5" s="100"/>
      <c r="L5" s="724"/>
    </row>
    <row r="6" spans="1:14" s="723" customFormat="1" ht="22.5" customHeight="1">
      <c r="A6" s="1524"/>
      <c r="B6" s="1524"/>
      <c r="C6" s="1524"/>
      <c r="D6" s="1524"/>
      <c r="E6" s="1524"/>
      <c r="F6" s="1524"/>
      <c r="G6" s="1524"/>
      <c r="H6" s="732"/>
      <c r="I6" s="732"/>
      <c r="J6" s="733"/>
      <c r="K6" s="734"/>
      <c r="L6" s="735" t="s">
        <v>268</v>
      </c>
    </row>
    <row r="7" spans="1:14" s="723" customFormat="1" ht="69.95" customHeight="1" thickBot="1">
      <c r="A7" s="1529" t="s">
        <v>1452</v>
      </c>
      <c r="B7" s="1529"/>
      <c r="C7" s="1529"/>
      <c r="D7" s="1529"/>
      <c r="E7" s="1529"/>
      <c r="F7" s="1529"/>
      <c r="G7" s="1529"/>
      <c r="H7" s="732"/>
      <c r="I7" s="732"/>
      <c r="J7" s="733"/>
      <c r="K7" s="734"/>
      <c r="L7" s="185"/>
    </row>
    <row r="8" spans="1:14" s="723" customFormat="1" ht="20.100000000000001" customHeight="1" thickBot="1">
      <c r="A8" s="1" t="s">
        <v>1453</v>
      </c>
      <c r="C8" s="340">
        <v>7639</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2414</v>
      </c>
      <c r="D11" s="738"/>
      <c r="E11" s="738"/>
      <c r="F11" s="738"/>
      <c r="I11" s="723" t="str">
        <f>IF(C11="","×","○")</f>
        <v>○</v>
      </c>
      <c r="L11" s="185"/>
      <c r="M11" s="742">
        <v>0</v>
      </c>
      <c r="N11" s="743">
        <v>10000</v>
      </c>
    </row>
    <row r="12" spans="1:14" s="723" customFormat="1" ht="20.25" customHeight="1" thickBot="1">
      <c r="A12" s="739">
        <v>2</v>
      </c>
      <c r="B12" s="740" t="s">
        <v>1458</v>
      </c>
      <c r="C12" s="340">
        <v>211</v>
      </c>
      <c r="D12" s="738"/>
      <c r="E12" s="738"/>
      <c r="F12" s="738"/>
      <c r="I12" s="723" t="str">
        <f>IF(C12="","×","○")</f>
        <v>○</v>
      </c>
      <c r="K12" s="744"/>
      <c r="L12" s="185"/>
      <c r="M12" s="737">
        <v>0</v>
      </c>
      <c r="N12" s="745">
        <v>2000</v>
      </c>
    </row>
    <row r="13" spans="1:14" s="723" customFormat="1" ht="20.25" customHeight="1" thickBot="1">
      <c r="A13" s="739">
        <v>3</v>
      </c>
      <c r="B13" s="740" t="s">
        <v>1459</v>
      </c>
      <c r="C13" s="340">
        <v>60</v>
      </c>
      <c r="D13" s="738"/>
      <c r="E13" s="738"/>
      <c r="F13" s="738"/>
      <c r="I13" s="723" t="str">
        <f>IF(C13="","×","○")</f>
        <v>○</v>
      </c>
      <c r="J13" s="746"/>
      <c r="K13" s="747"/>
      <c r="L13" s="185"/>
      <c r="M13" s="737">
        <v>0</v>
      </c>
      <c r="N13" s="745">
        <v>1500</v>
      </c>
    </row>
    <row r="14" spans="1:14" s="723" customFormat="1" ht="20.25" customHeight="1">
      <c r="A14" s="748"/>
      <c r="B14" s="749" t="s">
        <v>1460</v>
      </c>
      <c r="C14" s="750">
        <f>SUM(C11:C13)</f>
        <v>2685</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25" t="s">
        <v>1462</v>
      </c>
      <c r="B16" s="1525"/>
      <c r="C16" s="1525"/>
      <c r="D16" s="1525"/>
      <c r="E16" s="1525"/>
      <c r="F16" s="1525"/>
      <c r="G16" s="1525"/>
      <c r="H16" s="983"/>
      <c r="I16" s="752"/>
      <c r="J16" s="746"/>
      <c r="K16" s="747"/>
      <c r="L16" s="186"/>
    </row>
    <row r="17" spans="1:14">
      <c r="J17" s="746" t="s">
        <v>1463</v>
      </c>
      <c r="K17" s="747"/>
      <c r="L17" s="186"/>
    </row>
    <row r="18" spans="1:14" s="723" customFormat="1" ht="20.25" customHeight="1" thickBot="1">
      <c r="A18" s="753"/>
      <c r="B18" s="754" t="s">
        <v>1464</v>
      </c>
      <c r="C18" s="755" t="s">
        <v>1465</v>
      </c>
      <c r="D18" s="1520" t="s">
        <v>1464</v>
      </c>
      <c r="E18" s="1521"/>
      <c r="F18" s="755" t="s">
        <v>1465</v>
      </c>
      <c r="J18" s="746"/>
      <c r="K18" s="747"/>
      <c r="L18" s="186"/>
    </row>
    <row r="19" spans="1:14" s="723" customFormat="1" ht="21" customHeight="1" thickBot="1">
      <c r="A19" s="756"/>
      <c r="B19" s="757" t="s">
        <v>1466</v>
      </c>
      <c r="C19" s="340">
        <v>815</v>
      </c>
      <c r="D19" s="757" t="s">
        <v>1467</v>
      </c>
      <c r="E19" s="757"/>
      <c r="F19" s="340">
        <v>478</v>
      </c>
      <c r="I19" s="723" t="str">
        <f t="shared" ref="I19:I25" si="0">IF(C19="","×","○")</f>
        <v>○</v>
      </c>
      <c r="J19" s="723" t="str">
        <f>IF(F19="","×","○")</f>
        <v>○</v>
      </c>
      <c r="K19" s="747"/>
      <c r="L19" s="186"/>
      <c r="M19" s="737">
        <v>0</v>
      </c>
      <c r="N19" s="745">
        <v>3000</v>
      </c>
    </row>
    <row r="20" spans="1:14" s="723" customFormat="1" ht="20.25" customHeight="1" thickBot="1">
      <c r="A20" s="756"/>
      <c r="B20" s="757" t="s">
        <v>1468</v>
      </c>
      <c r="C20" s="340">
        <v>344</v>
      </c>
      <c r="D20" s="757" t="s">
        <v>1469</v>
      </c>
      <c r="E20" s="757"/>
      <c r="F20" s="340">
        <v>504</v>
      </c>
      <c r="I20" s="723" t="str">
        <f t="shared" si="0"/>
        <v>○</v>
      </c>
      <c r="J20" s="723" t="str">
        <f t="shared" ref="J20:J33" si="1">IF(F20="","×","○")</f>
        <v>○</v>
      </c>
      <c r="K20" s="747"/>
      <c r="L20" s="186"/>
      <c r="M20" s="737">
        <v>0</v>
      </c>
      <c r="N20" s="745">
        <v>3000</v>
      </c>
    </row>
    <row r="21" spans="1:14" s="723" customFormat="1" ht="20.25" customHeight="1" thickBot="1">
      <c r="A21" s="756"/>
      <c r="B21" s="757" t="s">
        <v>1470</v>
      </c>
      <c r="C21" s="340">
        <v>651</v>
      </c>
      <c r="D21" s="1518" t="s">
        <v>1471</v>
      </c>
      <c r="E21" s="1519"/>
      <c r="F21" s="340">
        <v>143</v>
      </c>
      <c r="I21" s="723" t="str">
        <f t="shared" si="0"/>
        <v>○</v>
      </c>
      <c r="J21" s="723" t="str">
        <f t="shared" si="1"/>
        <v>○</v>
      </c>
      <c r="K21" s="747"/>
      <c r="L21" s="186"/>
      <c r="M21" s="737">
        <v>0</v>
      </c>
      <c r="N21" s="745">
        <v>3000</v>
      </c>
    </row>
    <row r="22" spans="1:14" s="723" customFormat="1" ht="20.25" customHeight="1" thickBot="1">
      <c r="A22" s="756"/>
      <c r="B22" s="758" t="s">
        <v>1472</v>
      </c>
      <c r="C22" s="340">
        <v>11</v>
      </c>
      <c r="D22" s="1518" t="s">
        <v>1473</v>
      </c>
      <c r="E22" s="1519"/>
      <c r="F22" s="340">
        <v>2</v>
      </c>
      <c r="I22" s="723" t="str">
        <f t="shared" si="0"/>
        <v>○</v>
      </c>
      <c r="J22" s="723" t="str">
        <f t="shared" si="1"/>
        <v>○</v>
      </c>
      <c r="K22" s="747"/>
      <c r="L22" s="186"/>
      <c r="M22" s="737">
        <v>0</v>
      </c>
      <c r="N22" s="745">
        <v>3000</v>
      </c>
    </row>
    <row r="23" spans="1:14" s="723" customFormat="1" ht="20.25" customHeight="1" thickBot="1">
      <c r="A23" s="756"/>
      <c r="B23" s="758" t="s">
        <v>1474</v>
      </c>
      <c r="C23" s="340">
        <v>640</v>
      </c>
      <c r="D23" s="759" t="s">
        <v>1475</v>
      </c>
      <c r="E23" s="760"/>
      <c r="F23" s="340">
        <v>535</v>
      </c>
      <c r="I23" s="723" t="str">
        <f t="shared" si="0"/>
        <v>○</v>
      </c>
      <c r="J23" s="723" t="str">
        <f t="shared" si="1"/>
        <v>○</v>
      </c>
      <c r="K23" s="747"/>
      <c r="L23" s="187"/>
      <c r="M23" s="737">
        <v>0</v>
      </c>
      <c r="N23" s="745">
        <v>3000</v>
      </c>
    </row>
    <row r="24" spans="1:14" s="723" customFormat="1" ht="20.25" customHeight="1" thickBot="1">
      <c r="A24" s="756"/>
      <c r="B24" s="758" t="s">
        <v>1476</v>
      </c>
      <c r="C24" s="340">
        <v>0</v>
      </c>
      <c r="D24" s="759" t="s">
        <v>1477</v>
      </c>
      <c r="E24" s="760"/>
      <c r="F24" s="340">
        <v>0</v>
      </c>
      <c r="I24" s="723" t="str">
        <f t="shared" si="0"/>
        <v>○</v>
      </c>
      <c r="J24" s="723" t="str">
        <f t="shared" si="1"/>
        <v>○</v>
      </c>
      <c r="K24" s="747"/>
      <c r="L24" s="186"/>
      <c r="M24" s="737">
        <v>0</v>
      </c>
      <c r="N24" s="745">
        <v>3000</v>
      </c>
    </row>
    <row r="25" spans="1:14" s="723" customFormat="1" ht="24" customHeight="1" thickBot="1">
      <c r="A25" s="756"/>
      <c r="B25" s="758" t="s">
        <v>1478</v>
      </c>
      <c r="C25" s="340">
        <v>0</v>
      </c>
      <c r="D25" s="759" t="s">
        <v>1479</v>
      </c>
      <c r="E25" s="757"/>
      <c r="F25" s="340">
        <v>98</v>
      </c>
      <c r="I25" s="723" t="str">
        <f t="shared" si="0"/>
        <v>○</v>
      </c>
      <c r="J25" s="723" t="str">
        <f t="shared" si="1"/>
        <v>○</v>
      </c>
      <c r="K25" s="747"/>
      <c r="L25" s="186"/>
      <c r="M25" s="737">
        <v>0</v>
      </c>
      <c r="N25" s="745">
        <v>3000</v>
      </c>
    </row>
    <row r="26" spans="1:14" s="723" customFormat="1" ht="24" customHeight="1" thickBot="1">
      <c r="A26" s="756"/>
      <c r="B26" s="757" t="s">
        <v>1480</v>
      </c>
      <c r="C26" s="340">
        <v>9</v>
      </c>
      <c r="D26" s="759" t="s">
        <v>1481</v>
      </c>
      <c r="E26" s="757"/>
      <c r="F26" s="340">
        <v>484</v>
      </c>
      <c r="I26" s="723" t="str">
        <f t="shared" ref="I26:I36" si="2">IF(C26="","×","○")</f>
        <v>○</v>
      </c>
      <c r="J26" s="723" t="str">
        <f t="shared" si="1"/>
        <v>○</v>
      </c>
      <c r="K26" s="747"/>
      <c r="L26" s="186"/>
      <c r="M26" s="737">
        <v>0</v>
      </c>
      <c r="N26" s="745">
        <v>3000</v>
      </c>
    </row>
    <row r="27" spans="1:14" s="723" customFormat="1" ht="24" customHeight="1" thickBot="1">
      <c r="A27" s="756"/>
      <c r="B27" s="757" t="s">
        <v>1482</v>
      </c>
      <c r="C27" s="340">
        <v>12</v>
      </c>
      <c r="D27" s="759" t="s">
        <v>1483</v>
      </c>
      <c r="E27" s="757"/>
      <c r="F27" s="340">
        <v>12</v>
      </c>
      <c r="I27" s="723" t="str">
        <f t="shared" si="2"/>
        <v>○</v>
      </c>
      <c r="J27" s="723" t="str">
        <f t="shared" si="1"/>
        <v>○</v>
      </c>
      <c r="K27" s="747"/>
      <c r="L27" s="186"/>
      <c r="M27" s="737">
        <v>0</v>
      </c>
      <c r="N27" s="745">
        <v>3000</v>
      </c>
    </row>
    <row r="28" spans="1:14" s="723" customFormat="1" ht="24" customHeight="1" thickBot="1">
      <c r="A28" s="756"/>
      <c r="B28" s="757" t="s">
        <v>1484</v>
      </c>
      <c r="C28" s="340">
        <v>26</v>
      </c>
      <c r="D28" s="759" t="s">
        <v>1485</v>
      </c>
      <c r="E28" s="757"/>
      <c r="F28" s="340">
        <v>115</v>
      </c>
      <c r="I28" s="723" t="str">
        <f t="shared" si="2"/>
        <v>○</v>
      </c>
      <c r="J28" s="723" t="str">
        <f t="shared" si="1"/>
        <v>○</v>
      </c>
      <c r="K28" s="747"/>
      <c r="L28" s="186"/>
      <c r="M28" s="737">
        <v>0</v>
      </c>
      <c r="N28" s="745">
        <v>3000</v>
      </c>
    </row>
    <row r="29" spans="1:14" s="723" customFormat="1" ht="24" customHeight="1" thickBot="1">
      <c r="A29" s="756"/>
      <c r="B29" s="757" t="s">
        <v>1486</v>
      </c>
      <c r="C29" s="340">
        <v>7</v>
      </c>
      <c r="D29" s="759" t="s">
        <v>1487</v>
      </c>
      <c r="E29" s="757"/>
      <c r="F29" s="340">
        <v>132</v>
      </c>
      <c r="I29" s="723" t="str">
        <f t="shared" si="2"/>
        <v>○</v>
      </c>
      <c r="J29" s="723" t="str">
        <f t="shared" si="1"/>
        <v>○</v>
      </c>
      <c r="K29" s="747"/>
      <c r="L29" s="186"/>
      <c r="M29" s="737">
        <v>0</v>
      </c>
      <c r="N29" s="745">
        <v>3000</v>
      </c>
    </row>
    <row r="30" spans="1:14" s="723" customFormat="1" ht="24" customHeight="1" thickBot="1">
      <c r="A30" s="756"/>
      <c r="B30" s="757" t="s">
        <v>1488</v>
      </c>
      <c r="C30" s="340">
        <v>3</v>
      </c>
      <c r="D30" s="759" t="s">
        <v>1489</v>
      </c>
      <c r="E30" s="757"/>
      <c r="F30" s="340">
        <v>17</v>
      </c>
      <c r="I30" s="723" t="str">
        <f t="shared" si="2"/>
        <v>○</v>
      </c>
      <c r="J30" s="723" t="str">
        <f t="shared" si="1"/>
        <v>○</v>
      </c>
      <c r="K30" s="747"/>
      <c r="L30" s="186"/>
      <c r="M30" s="737">
        <v>0</v>
      </c>
      <c r="N30" s="745">
        <v>3000</v>
      </c>
    </row>
    <row r="31" spans="1:14" s="723" customFormat="1" ht="24" customHeight="1" thickBot="1">
      <c r="A31" s="756"/>
      <c r="B31" s="757" t="s">
        <v>1490</v>
      </c>
      <c r="C31" s="340">
        <v>195</v>
      </c>
      <c r="D31" s="759" t="s">
        <v>1491</v>
      </c>
      <c r="E31" s="757"/>
      <c r="F31" s="340">
        <v>41</v>
      </c>
      <c r="I31" s="723" t="str">
        <f t="shared" si="2"/>
        <v>○</v>
      </c>
      <c r="J31" s="723" t="str">
        <f t="shared" si="1"/>
        <v>○</v>
      </c>
      <c r="K31" s="747"/>
      <c r="L31" s="186"/>
      <c r="M31" s="737">
        <v>0</v>
      </c>
      <c r="N31" s="745">
        <v>3000</v>
      </c>
    </row>
    <row r="32" spans="1:14" s="723" customFormat="1" ht="24" customHeight="1" thickBot="1">
      <c r="A32" s="756"/>
      <c r="B32" s="757" t="s">
        <v>1492</v>
      </c>
      <c r="C32" s="340">
        <v>305</v>
      </c>
      <c r="D32" s="759" t="s">
        <v>1493</v>
      </c>
      <c r="E32" s="757"/>
      <c r="F32" s="340">
        <v>0</v>
      </c>
      <c r="I32" s="723" t="str">
        <f t="shared" si="2"/>
        <v>○</v>
      </c>
      <c r="J32" s="723" t="str">
        <f t="shared" si="1"/>
        <v>○</v>
      </c>
      <c r="K32" s="744"/>
      <c r="L32" s="186"/>
      <c r="M32" s="737">
        <v>0</v>
      </c>
      <c r="N32" s="745">
        <v>3000</v>
      </c>
    </row>
    <row r="33" spans="1:14" s="723" customFormat="1" ht="24" customHeight="1" thickBot="1">
      <c r="A33" s="756"/>
      <c r="B33" s="757" t="s">
        <v>1494</v>
      </c>
      <c r="C33" s="340">
        <v>334</v>
      </c>
      <c r="D33" s="759" t="s">
        <v>1495</v>
      </c>
      <c r="E33" s="757"/>
      <c r="F33" s="340">
        <v>488</v>
      </c>
      <c r="I33" s="723" t="str">
        <f t="shared" si="2"/>
        <v>○</v>
      </c>
      <c r="J33" s="723" t="str">
        <f t="shared" si="1"/>
        <v>○</v>
      </c>
      <c r="K33" s="744"/>
      <c r="L33" s="186"/>
      <c r="M33" s="737">
        <v>0</v>
      </c>
      <c r="N33" s="745">
        <v>3000</v>
      </c>
    </row>
    <row r="34" spans="1:14" s="723" customFormat="1" ht="24" customHeight="1" thickBot="1">
      <c r="A34" s="756"/>
      <c r="B34" s="757" t="s">
        <v>1496</v>
      </c>
      <c r="C34" s="340">
        <v>47</v>
      </c>
      <c r="D34" s="1516"/>
      <c r="E34" s="1517"/>
      <c r="F34" s="340"/>
      <c r="I34" s="723" t="str">
        <f t="shared" si="2"/>
        <v>○</v>
      </c>
      <c r="K34" s="744"/>
      <c r="L34" s="186"/>
      <c r="M34" s="737">
        <v>0</v>
      </c>
      <c r="N34" s="745">
        <v>3000</v>
      </c>
    </row>
    <row r="35" spans="1:14" s="723" customFormat="1" ht="24" customHeight="1" thickBot="1">
      <c r="A35" s="756"/>
      <c r="B35" s="757" t="s">
        <v>1497</v>
      </c>
      <c r="C35" s="340">
        <v>691</v>
      </c>
      <c r="D35" s="1516"/>
      <c r="E35" s="1517"/>
      <c r="F35" s="340"/>
      <c r="I35" s="723" t="str">
        <f t="shared" si="2"/>
        <v>○</v>
      </c>
      <c r="K35" s="744"/>
      <c r="L35" s="186"/>
      <c r="M35" s="737">
        <v>0</v>
      </c>
      <c r="N35" s="745">
        <v>3000</v>
      </c>
    </row>
    <row r="36" spans="1:14" s="738" customFormat="1" ht="24" customHeight="1" thickBot="1">
      <c r="A36" s="756"/>
      <c r="B36" s="757" t="s">
        <v>1498</v>
      </c>
      <c r="C36" s="340">
        <v>500</v>
      </c>
      <c r="D36" s="1516"/>
      <c r="E36" s="1517"/>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9"/>
  <sheetViews>
    <sheetView view="pageBreakPreview" zoomScaleNormal="100" zoomScaleSheetLayoutView="100" workbookViewId="0">
      <selection activeCell="AA19" sqref="AA19"/>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30" t="s">
        <v>1525</v>
      </c>
      <c r="B1" s="1530"/>
      <c r="C1" s="1530"/>
      <c r="D1" s="1530"/>
      <c r="E1" s="1530"/>
      <c r="F1" s="1530"/>
      <c r="G1" s="1530"/>
      <c r="H1" s="1530"/>
      <c r="I1" s="1530"/>
      <c r="J1" s="1530"/>
      <c r="K1" s="1530"/>
      <c r="L1" s="1530"/>
      <c r="M1" s="1530"/>
      <c r="N1" s="1530"/>
      <c r="O1" s="1530"/>
      <c r="P1" s="1530"/>
      <c r="Q1" s="1530"/>
      <c r="R1" s="1530"/>
      <c r="S1" s="1530"/>
      <c r="T1" s="1530"/>
      <c r="U1" s="1530"/>
      <c r="V1" s="1530"/>
      <c r="W1" s="1530"/>
      <c r="Z1" s="100"/>
      <c r="AA1" s="724"/>
      <c r="AB1" s="766"/>
      <c r="AC1" s="767"/>
      <c r="AD1" s="768"/>
      <c r="AE1" s="768"/>
      <c r="AF1" s="768"/>
      <c r="AG1" s="768"/>
      <c r="AH1" s="768"/>
      <c r="AI1" s="768"/>
      <c r="AJ1" s="768"/>
      <c r="AK1" s="768"/>
    </row>
    <row r="2" spans="1:38" s="765" customFormat="1" ht="24.95" customHeight="1" thickTop="1" thickBot="1">
      <c r="A2" s="1236" t="s">
        <v>1348</v>
      </c>
      <c r="B2" s="1236"/>
      <c r="C2" s="1236"/>
      <c r="D2" s="1236"/>
      <c r="E2" s="1236"/>
      <c r="F2" s="1236"/>
      <c r="G2" s="1236"/>
      <c r="H2" s="1236"/>
      <c r="I2" s="1236"/>
      <c r="J2" s="1236"/>
      <c r="K2" s="1236"/>
      <c r="L2" s="1236"/>
      <c r="M2" s="1236"/>
      <c r="N2" s="1236"/>
      <c r="O2" s="1236"/>
      <c r="P2" s="1236"/>
      <c r="Q2" s="1236"/>
      <c r="R2" s="1236"/>
      <c r="S2" s="1236"/>
      <c r="T2" s="1236"/>
      <c r="U2" s="1236"/>
      <c r="V2" s="1255"/>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41"/>
      <c r="AG3" s="1541"/>
      <c r="AH3" s="1541"/>
      <c r="AI3" s="1541"/>
      <c r="AJ3" s="1541"/>
      <c r="AK3" s="1541"/>
      <c r="AL3" s="1541"/>
    </row>
    <row r="4" spans="1:38" ht="20.25" customHeight="1">
      <c r="D4" s="601" t="s">
        <v>1222</v>
      </c>
      <c r="E4" s="1237" t="str">
        <f>表紙!E2</f>
        <v>地方独立行政法人市立東大阪医療センター</v>
      </c>
      <c r="F4" s="1542"/>
      <c r="G4" s="1542"/>
      <c r="H4" s="1542"/>
      <c r="I4" s="1542"/>
      <c r="J4" s="1542"/>
      <c r="K4" s="1542"/>
      <c r="L4" s="1542"/>
      <c r="M4" s="1542"/>
      <c r="N4" s="1542"/>
      <c r="O4" s="1542"/>
      <c r="P4" s="1542"/>
      <c r="Q4" s="1542"/>
      <c r="R4" s="1542"/>
      <c r="S4" s="1542"/>
      <c r="T4" s="1542"/>
      <c r="U4" s="1542"/>
      <c r="V4" s="1542"/>
      <c r="W4" s="1238"/>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15" t="s">
        <v>2014</v>
      </c>
      <c r="D6" s="1416"/>
      <c r="E6" s="1416"/>
      <c r="F6" s="1416"/>
      <c r="G6" s="1416"/>
      <c r="H6" s="1416"/>
      <c r="I6" s="1416"/>
      <c r="J6" s="1416"/>
      <c r="K6" s="1416"/>
      <c r="L6" s="1416"/>
      <c r="M6" s="1416"/>
      <c r="N6" s="1416"/>
      <c r="O6" s="1416"/>
      <c r="P6" s="1416"/>
      <c r="Q6" s="1416"/>
      <c r="R6" s="1416"/>
      <c r="S6" s="1416"/>
      <c r="T6" s="1416"/>
      <c r="U6" s="1416"/>
      <c r="V6" s="1416"/>
      <c r="W6" s="1417"/>
      <c r="X6" s="733"/>
      <c r="Y6" s="733" t="str">
        <f>IF(C6="","×","○")</f>
        <v>○</v>
      </c>
      <c r="Z6" s="775"/>
      <c r="AA6" s="180"/>
      <c r="AB6" s="776"/>
    </row>
    <row r="7" spans="1:38" ht="25.5" customHeight="1" thickBot="1">
      <c r="A7" s="1365">
        <v>2</v>
      </c>
      <c r="B7" s="1543" t="s">
        <v>1527</v>
      </c>
      <c r="C7" s="1544"/>
      <c r="D7" s="1531" t="s">
        <v>2015</v>
      </c>
      <c r="E7" s="1532"/>
      <c r="F7" s="1532"/>
      <c r="G7" s="1532"/>
      <c r="H7" s="1532"/>
      <c r="I7" s="1532"/>
      <c r="J7" s="1532"/>
      <c r="K7" s="1532"/>
      <c r="L7" s="1532"/>
      <c r="M7" s="1533"/>
      <c r="N7" s="1340" t="s">
        <v>1365</v>
      </c>
      <c r="O7" s="1340"/>
      <c r="P7" s="1340"/>
      <c r="Q7" s="1333"/>
      <c r="R7" s="1334"/>
      <c r="S7" s="1334"/>
      <c r="T7" s="1334"/>
      <c r="U7" s="1334"/>
      <c r="V7" s="1334"/>
      <c r="W7" s="1335"/>
      <c r="X7" s="723"/>
      <c r="Y7" s="733" t="str">
        <f>IF(D7="","×","○")</f>
        <v>○</v>
      </c>
      <c r="AA7" s="180"/>
      <c r="AB7" s="776"/>
    </row>
    <row r="8" spans="1:38" ht="25.5" customHeight="1" thickBot="1">
      <c r="A8" s="1366"/>
      <c r="B8" s="1538" t="s">
        <v>1528</v>
      </c>
      <c r="C8" s="1539"/>
      <c r="D8" s="1540" t="s">
        <v>2016</v>
      </c>
      <c r="E8" s="1532"/>
      <c r="F8" s="1532"/>
      <c r="G8" s="1532"/>
      <c r="H8" s="1532"/>
      <c r="I8" s="1532"/>
      <c r="J8" s="1532"/>
      <c r="K8" s="1532"/>
      <c r="L8" s="1532"/>
      <c r="M8" s="1532"/>
      <c r="N8" s="1532"/>
      <c r="O8" s="1532"/>
      <c r="P8" s="1532"/>
      <c r="Q8" s="1532"/>
      <c r="R8" s="1532"/>
      <c r="S8" s="1532"/>
      <c r="T8" s="1532"/>
      <c r="U8" s="1532"/>
      <c r="V8" s="1532"/>
      <c r="W8" s="1533"/>
      <c r="Y8" s="733" t="str">
        <f>IF(D8="","×","○")</f>
        <v>○</v>
      </c>
      <c r="AA8" s="189"/>
      <c r="AB8" s="606"/>
    </row>
    <row r="9" spans="1:38" ht="25.5" customHeight="1" thickBot="1">
      <c r="A9" s="1503">
        <v>3</v>
      </c>
      <c r="B9" s="1131" t="s">
        <v>1529</v>
      </c>
      <c r="C9" s="40" t="s">
        <v>2018</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503"/>
      <c r="B10" s="780" t="s">
        <v>1530</v>
      </c>
      <c r="C10" s="40" t="s">
        <v>1393</v>
      </c>
      <c r="D10" s="781"/>
      <c r="W10" s="656"/>
      <c r="X10" s="723"/>
      <c r="Y10" s="733" t="str">
        <f>IF(AND(C9="実施",C10=""),"×","○")</f>
        <v>○</v>
      </c>
      <c r="AA10" s="189"/>
      <c r="AB10" s="606"/>
    </row>
    <row r="11" spans="1:38" ht="25.5" customHeight="1" thickBot="1">
      <c r="A11" s="1503">
        <v>4</v>
      </c>
      <c r="B11" s="782" t="s">
        <v>1531</v>
      </c>
      <c r="C11" s="40" t="s">
        <v>2018</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503"/>
      <c r="B12" s="1534" t="s">
        <v>1532</v>
      </c>
      <c r="C12" s="1535"/>
      <c r="D12" s="1531" t="s">
        <v>2017</v>
      </c>
      <c r="E12" s="1532"/>
      <c r="F12" s="1532"/>
      <c r="G12" s="1532"/>
      <c r="H12" s="1532"/>
      <c r="I12" s="1532"/>
      <c r="J12" s="1532"/>
      <c r="K12" s="1532"/>
      <c r="L12" s="1532"/>
      <c r="M12" s="1533"/>
      <c r="N12" s="1330" t="s">
        <v>1365</v>
      </c>
      <c r="O12" s="1331"/>
      <c r="P12" s="1332"/>
      <c r="Q12" s="1333"/>
      <c r="R12" s="1334"/>
      <c r="S12" s="1334"/>
      <c r="T12" s="1334"/>
      <c r="U12" s="1334"/>
      <c r="V12" s="1334"/>
      <c r="W12" s="1335"/>
      <c r="Y12" s="733" t="str">
        <f>IF(AND(C11="実施",D12=""),"×","○")</f>
        <v>○</v>
      </c>
      <c r="AA12" s="189"/>
      <c r="AB12" s="776"/>
    </row>
    <row r="13" spans="1:38" ht="25.5" customHeight="1" thickBot="1">
      <c r="A13" s="1503"/>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503"/>
      <c r="B14" s="788" t="s">
        <v>1534</v>
      </c>
      <c r="C14" s="40" t="s">
        <v>2019</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503"/>
      <c r="B15" s="1534" t="s">
        <v>1535</v>
      </c>
      <c r="C15" s="1535"/>
      <c r="D15" s="1531"/>
      <c r="E15" s="1532"/>
      <c r="F15" s="1532"/>
      <c r="G15" s="1532"/>
      <c r="H15" s="1532"/>
      <c r="I15" s="1532"/>
      <c r="J15" s="1532"/>
      <c r="K15" s="1532"/>
      <c r="L15" s="1532"/>
      <c r="M15" s="1532"/>
      <c r="N15" s="1532"/>
      <c r="O15" s="1532"/>
      <c r="P15" s="1532"/>
      <c r="Q15" s="1532"/>
      <c r="R15" s="1532"/>
      <c r="S15" s="1532"/>
      <c r="T15" s="1532"/>
      <c r="U15" s="1532"/>
      <c r="V15" s="1532"/>
      <c r="W15" s="1533"/>
      <c r="Y15" s="733" t="str">
        <f>IF(AND(C14="実施",D15=""),"×","○")</f>
        <v>○</v>
      </c>
      <c r="AA15" s="189"/>
      <c r="AB15" s="606"/>
    </row>
    <row r="16" spans="1:38" ht="25.5" customHeight="1" thickBot="1">
      <c r="A16" s="1503"/>
      <c r="B16" s="792" t="s">
        <v>1536</v>
      </c>
      <c r="C16" s="40" t="s">
        <v>2018</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503"/>
      <c r="B17" s="1536" t="s">
        <v>1537</v>
      </c>
      <c r="C17" s="1537"/>
      <c r="D17" s="1415" t="s">
        <v>2021</v>
      </c>
      <c r="E17" s="1416"/>
      <c r="F17" s="1416"/>
      <c r="G17" s="1416"/>
      <c r="H17" s="1416"/>
      <c r="I17" s="1416"/>
      <c r="J17" s="1416"/>
      <c r="K17" s="1416"/>
      <c r="L17" s="1416"/>
      <c r="M17" s="1416"/>
      <c r="N17" s="1416"/>
      <c r="O17" s="1416"/>
      <c r="P17" s="1416"/>
      <c r="Q17" s="1416"/>
      <c r="R17" s="1416"/>
      <c r="S17" s="1416"/>
      <c r="T17" s="1416"/>
      <c r="U17" s="1416"/>
      <c r="V17" s="1416"/>
      <c r="W17" s="1417"/>
      <c r="Y17" s="733" t="str">
        <f>IF(AND(C16="実施",D17=""),"×","○")</f>
        <v>○</v>
      </c>
      <c r="AA17" s="189"/>
      <c r="AB17" s="776"/>
    </row>
    <row r="18" spans="1:28" ht="25.5" customHeight="1" thickBot="1">
      <c r="A18" s="1503"/>
      <c r="B18" s="795" t="s">
        <v>1538</v>
      </c>
      <c r="C18" s="40" t="s">
        <v>2020</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200-000000000000}"/>
    <dataValidation type="custom" imeMode="disabled" allowBlank="1" showInputMessage="1" showErrorMessage="1" error="半角で入力してください" prompt="電話番号はハイフン「-」を含め、半角で入力_x000a_XXX-XXXX-XXXX" sqref="D15:W15 D12:M12 D7:M7" xr:uid="{00000000-0002-0000-1200-000001000000}">
      <formula1>LEN(D7)=LENB(D7)</formula1>
    </dataValidation>
    <dataValidation type="list" allowBlank="1" showInputMessage="1" showErrorMessage="1" sqref="C13 C10" xr:uid="{00000000-0002-0000-1200-000002000000}">
      <formula1>"必要,不要"</formula1>
    </dataValidation>
    <dataValidation type="list" allowBlank="1" showInputMessage="1" showErrorMessage="1" sqref="C9 C16 C11 C14 C18"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7:W17" xr:uid="{00000000-0002-0000-1200-000005000000}">
      <formula1>LEN(D17)=LENB(D17)</formula1>
    </dataValidation>
    <dataValidation type="custom" imeMode="disabled" allowBlank="1" showInputMessage="1" showErrorMessage="1" error="半角で入力してください" sqref="D8:W8" xr:uid="{00000000-0002-0000-1200-000006000000}">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61"/>
  <sheetViews>
    <sheetView showGridLines="0" view="pageBreakPreview" zoomScaleNormal="100" zoomScaleSheetLayoutView="100" workbookViewId="0">
      <selection activeCell="A58" sqref="A58:H61"/>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34" t="s">
        <v>1539</v>
      </c>
      <c r="B1" s="1234"/>
      <c r="C1" s="1234"/>
      <c r="D1" s="1234"/>
      <c r="E1" s="1234"/>
      <c r="F1" s="1234"/>
      <c r="G1" s="1234"/>
      <c r="H1" s="1234"/>
      <c r="I1" s="1234"/>
      <c r="L1" s="100"/>
      <c r="M1" s="202"/>
    </row>
    <row r="2" spans="1:15" s="796" customFormat="1" ht="24.95" customHeight="1" thickTop="1" thickBot="1">
      <c r="A2" s="1292" t="s">
        <v>1348</v>
      </c>
      <c r="B2" s="1292"/>
      <c r="C2" s="1292"/>
      <c r="D2" s="1292"/>
      <c r="E2" s="1292"/>
      <c r="F2" s="1292"/>
      <c r="G2" s="1292"/>
      <c r="H2" s="1293"/>
      <c r="I2" s="538" t="str">
        <f>IF(COUNTIF(K:K,"×")&gt;=1,"未入力あり","入力済")</f>
        <v>入力済</v>
      </c>
      <c r="J2" s="1229"/>
      <c r="K2" s="599"/>
      <c r="L2" s="100"/>
      <c r="M2" s="202"/>
    </row>
    <row r="3" spans="1:15" ht="4.7" customHeight="1" thickTop="1">
      <c r="F3" s="797"/>
      <c r="G3" s="797"/>
      <c r="H3" s="797"/>
      <c r="J3" s="1229"/>
      <c r="K3" s="599"/>
      <c r="L3" s="62"/>
    </row>
    <row r="4" spans="1:15" ht="20.100000000000001" customHeight="1">
      <c r="E4" s="601" t="s">
        <v>1222</v>
      </c>
      <c r="F4" s="1576" t="str">
        <f>表紙!E2</f>
        <v>地方独立行政法人市立東大阪医療センター</v>
      </c>
      <c r="G4" s="1577"/>
      <c r="H4" s="1577"/>
      <c r="I4" s="1578"/>
      <c r="J4" s="1229"/>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63" t="s">
        <v>1540</v>
      </c>
      <c r="B6" s="1563"/>
      <c r="C6" s="1563"/>
      <c r="D6" s="1563"/>
      <c r="E6" s="1563"/>
      <c r="F6" s="1563"/>
      <c r="G6" s="1563"/>
      <c r="H6" s="1563"/>
      <c r="I6" s="1563"/>
      <c r="J6" s="799"/>
      <c r="K6" s="799"/>
      <c r="M6" s="90"/>
    </row>
    <row r="7" spans="1:15" ht="23.25" customHeight="1">
      <c r="A7" s="800" t="s">
        <v>1541</v>
      </c>
      <c r="B7" s="800"/>
      <c r="C7" s="800"/>
      <c r="D7" s="800"/>
      <c r="E7" s="800"/>
      <c r="F7" s="800"/>
      <c r="G7" s="800"/>
      <c r="H7" s="799"/>
      <c r="I7" s="799"/>
      <c r="J7" s="799"/>
      <c r="K7" s="799"/>
      <c r="M7" s="90"/>
    </row>
    <row r="8" spans="1:15" ht="18.75" customHeight="1" thickBot="1">
      <c r="A8" s="1579" t="s">
        <v>1542</v>
      </c>
      <c r="B8" s="1580"/>
      <c r="C8" s="1580"/>
      <c r="D8" s="1580"/>
      <c r="E8" s="1580"/>
      <c r="F8" s="1581"/>
      <c r="G8" s="1132" t="s">
        <v>1543</v>
      </c>
      <c r="H8" s="799"/>
      <c r="I8" s="799"/>
      <c r="J8" s="799"/>
      <c r="K8" s="799"/>
      <c r="M8" s="90"/>
    </row>
    <row r="9" spans="1:15" ht="19.5" customHeight="1" thickBot="1">
      <c r="A9" s="1561" t="s">
        <v>1544</v>
      </c>
      <c r="B9" s="1562"/>
      <c r="C9" s="1562"/>
      <c r="D9" s="1562"/>
      <c r="E9" s="1562"/>
      <c r="F9" s="1562"/>
      <c r="G9" s="340">
        <v>4</v>
      </c>
      <c r="H9" s="801"/>
      <c r="I9" s="799"/>
      <c r="J9" s="799"/>
      <c r="K9" s="537" t="str">
        <f>IF(G9="","×","○")</f>
        <v>○</v>
      </c>
      <c r="M9" s="90"/>
      <c r="N9" s="737">
        <v>0</v>
      </c>
      <c r="O9" s="737">
        <v>20</v>
      </c>
    </row>
    <row r="10" spans="1:15" ht="19.5" customHeight="1">
      <c r="A10" s="1026"/>
      <c r="B10" s="1551" t="s">
        <v>1545</v>
      </c>
      <c r="C10" s="1552"/>
      <c r="D10" s="1552"/>
      <c r="E10" s="1552"/>
      <c r="F10" s="1552"/>
      <c r="G10" s="340">
        <v>1</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61" t="s">
        <v>1547</v>
      </c>
      <c r="B12" s="1562"/>
      <c r="C12" s="1562"/>
      <c r="D12" s="1562"/>
      <c r="E12" s="1562"/>
      <c r="F12" s="1562"/>
      <c r="G12" s="340">
        <v>0</v>
      </c>
      <c r="H12" s="799"/>
      <c r="I12" s="799"/>
      <c r="J12" s="799"/>
      <c r="K12" s="537" t="str">
        <f t="shared" si="0"/>
        <v>○</v>
      </c>
      <c r="M12" s="90"/>
      <c r="N12" s="737">
        <v>0</v>
      </c>
      <c r="O12" s="737">
        <v>20</v>
      </c>
    </row>
    <row r="13" spans="1:15" ht="19.5" customHeight="1">
      <c r="A13" s="1026"/>
      <c r="B13" s="1551" t="s">
        <v>1548</v>
      </c>
      <c r="C13" s="1552"/>
      <c r="D13" s="1552"/>
      <c r="E13" s="1552"/>
      <c r="F13" s="1552"/>
      <c r="G13" s="340">
        <v>0</v>
      </c>
      <c r="H13" s="799"/>
      <c r="I13" s="799"/>
      <c r="J13" s="799"/>
      <c r="K13" s="537" t="str">
        <f t="shared" si="0"/>
        <v>○</v>
      </c>
      <c r="M13" s="90"/>
      <c r="N13" s="737">
        <v>0</v>
      </c>
      <c r="O13" s="737">
        <v>20</v>
      </c>
    </row>
    <row r="14" spans="1:15" ht="19.5" customHeight="1">
      <c r="A14" s="802"/>
      <c r="B14" s="1143" t="s">
        <v>1546</v>
      </c>
      <c r="C14" s="803"/>
      <c r="D14" s="803"/>
      <c r="E14" s="803"/>
      <c r="F14" s="803"/>
      <c r="G14" s="340">
        <v>0</v>
      </c>
      <c r="H14" s="799"/>
      <c r="I14" s="799"/>
      <c r="J14" s="799"/>
      <c r="K14" s="537" t="str">
        <f t="shared" si="0"/>
        <v>○</v>
      </c>
      <c r="M14" s="90"/>
      <c r="N14" s="737">
        <v>0</v>
      </c>
      <c r="O14" s="737">
        <v>20</v>
      </c>
    </row>
    <row r="15" spans="1:15" ht="29.25" customHeight="1">
      <c r="A15" s="1556" t="s">
        <v>1549</v>
      </c>
      <c r="B15" s="1556"/>
      <c r="C15" s="1556"/>
      <c r="D15" s="1556"/>
      <c r="E15" s="1556"/>
      <c r="F15" s="1556"/>
      <c r="G15" s="1556"/>
      <c r="H15" s="799"/>
      <c r="I15" s="799"/>
      <c r="J15" s="799"/>
      <c r="M15" s="90"/>
    </row>
    <row r="16" spans="1:15" ht="19.5" customHeight="1" thickBot="1">
      <c r="A16" s="1579" t="s">
        <v>1542</v>
      </c>
      <c r="B16" s="1580"/>
      <c r="C16" s="1580"/>
      <c r="D16" s="1580"/>
      <c r="E16" s="1580"/>
      <c r="F16" s="1581"/>
      <c r="G16" s="1132" t="s">
        <v>1543</v>
      </c>
      <c r="H16" s="799"/>
      <c r="I16" s="799"/>
      <c r="J16" s="799"/>
      <c r="M16" s="90"/>
    </row>
    <row r="17" spans="1:15" ht="30.75" customHeight="1" thickBot="1">
      <c r="A17" s="1553" t="s">
        <v>1550</v>
      </c>
      <c r="B17" s="1554"/>
      <c r="C17" s="1554"/>
      <c r="D17" s="1554"/>
      <c r="E17" s="1554"/>
      <c r="F17" s="1555"/>
      <c r="G17" s="340">
        <v>2</v>
      </c>
      <c r="H17" s="799"/>
      <c r="I17" s="799"/>
      <c r="J17" s="799"/>
      <c r="K17" s="537" t="str">
        <f>IF(G17="","×","○")</f>
        <v>○</v>
      </c>
      <c r="M17" s="90"/>
      <c r="N17" s="737">
        <v>0</v>
      </c>
      <c r="O17" s="737">
        <v>20</v>
      </c>
    </row>
    <row r="18" spans="1:15" ht="19.5" customHeight="1" thickBot="1">
      <c r="A18" s="1027" t="s">
        <v>1551</v>
      </c>
      <c r="B18" s="804"/>
      <c r="C18" s="804"/>
      <c r="D18" s="804"/>
      <c r="E18" s="804"/>
      <c r="F18" s="804"/>
      <c r="G18" s="340">
        <v>6</v>
      </c>
      <c r="H18" s="799"/>
      <c r="I18" s="799"/>
      <c r="J18" s="799"/>
      <c r="K18" s="537" t="str">
        <f t="shared" ref="K18" si="1">IF(G18="","×","○")</f>
        <v>○</v>
      </c>
      <c r="M18" s="90"/>
      <c r="N18" s="737">
        <v>0</v>
      </c>
      <c r="O18" s="737">
        <v>20</v>
      </c>
    </row>
    <row r="19" spans="1:15" ht="19.5" customHeight="1" thickBot="1">
      <c r="A19" s="805" t="s">
        <v>1552</v>
      </c>
      <c r="B19" s="806"/>
      <c r="C19" s="1582" t="s">
        <v>2022</v>
      </c>
      <c r="D19" s="1583"/>
      <c r="E19" s="1583"/>
      <c r="F19" s="1583"/>
      <c r="G19" s="1584"/>
      <c r="H19" s="799"/>
      <c r="I19" s="799"/>
      <c r="J19" s="799"/>
      <c r="K19" s="733" t="str">
        <f>IF(AND(G18&gt;0,C19=""),"×","〇")</f>
        <v>〇</v>
      </c>
      <c r="M19" s="90"/>
    </row>
    <row r="20" spans="1:15" ht="19.5" customHeight="1">
      <c r="A20" s="1560" t="s">
        <v>1553</v>
      </c>
      <c r="B20" s="1560"/>
      <c r="C20" s="1560"/>
      <c r="D20" s="1560"/>
      <c r="E20" s="1560"/>
      <c r="F20" s="1560"/>
      <c r="G20" s="1560"/>
      <c r="H20" s="799"/>
      <c r="I20" s="799"/>
      <c r="J20" s="799"/>
      <c r="K20" s="733"/>
      <c r="M20" s="90"/>
    </row>
    <row r="21" spans="1:15" ht="72.75" customHeight="1">
      <c r="A21" s="1557" t="s">
        <v>1554</v>
      </c>
      <c r="B21" s="1557"/>
      <c r="C21" s="1557"/>
      <c r="D21" s="1557"/>
      <c r="E21" s="1557"/>
      <c r="F21" s="1557"/>
      <c r="G21" s="1557"/>
      <c r="H21" s="1556"/>
      <c r="I21" s="799"/>
      <c r="J21" s="799"/>
      <c r="M21" s="90"/>
    </row>
    <row r="22" spans="1:15" ht="42.75" customHeight="1">
      <c r="A22" s="807"/>
      <c r="B22" s="1142" t="s">
        <v>1555</v>
      </c>
      <c r="C22" s="1558" t="s">
        <v>1556</v>
      </c>
      <c r="D22" s="1559"/>
      <c r="E22" s="808" t="s">
        <v>1543</v>
      </c>
      <c r="F22" s="1547" t="s">
        <v>1557</v>
      </c>
      <c r="G22" s="1548"/>
      <c r="H22" s="808" t="s">
        <v>1558</v>
      </c>
      <c r="M22" s="183"/>
    </row>
    <row r="23" spans="1:15" s="812" customFormat="1" ht="15" customHeight="1">
      <c r="A23" s="809" t="s">
        <v>1559</v>
      </c>
      <c r="B23" s="810" t="s">
        <v>1560</v>
      </c>
      <c r="C23" s="1545" t="s">
        <v>1561</v>
      </c>
      <c r="D23" s="1546"/>
      <c r="E23" s="811">
        <v>3</v>
      </c>
      <c r="F23" s="1549">
        <v>2</v>
      </c>
      <c r="G23" s="1550"/>
      <c r="H23" s="811">
        <v>3</v>
      </c>
      <c r="K23" s="537"/>
      <c r="L23" s="813"/>
      <c r="M23" s="90"/>
    </row>
    <row r="24" spans="1:15" s="812" customFormat="1" ht="15" customHeight="1" thickBot="1">
      <c r="A24" s="814" t="s">
        <v>1559</v>
      </c>
      <c r="B24" s="815" t="s">
        <v>1562</v>
      </c>
      <c r="C24" s="1545" t="s">
        <v>1563</v>
      </c>
      <c r="D24" s="1546"/>
      <c r="E24" s="811">
        <v>2</v>
      </c>
      <c r="F24" s="1549">
        <v>1</v>
      </c>
      <c r="G24" s="1550"/>
      <c r="H24" s="811">
        <v>2</v>
      </c>
      <c r="K24" s="537"/>
      <c r="L24" s="813"/>
      <c r="M24" s="90"/>
    </row>
    <row r="25" spans="1:15" ht="22.5" customHeight="1" thickBot="1">
      <c r="A25" s="647">
        <v>1</v>
      </c>
      <c r="B25" s="816" t="s">
        <v>1564</v>
      </c>
      <c r="C25" s="1588" t="s">
        <v>1561</v>
      </c>
      <c r="D25" s="1592"/>
      <c r="E25" s="66">
        <v>1</v>
      </c>
      <c r="F25" s="1590">
        <v>1</v>
      </c>
      <c r="G25" s="1591"/>
      <c r="H25" s="66">
        <v>1</v>
      </c>
      <c r="K25" s="537" t="str">
        <f>IF(AND(E25&lt;&gt;"",F25&lt;&gt;"",H25&lt;&gt;""),"○","×")</f>
        <v>○</v>
      </c>
      <c r="M25" s="90"/>
    </row>
    <row r="26" spans="1:15" ht="22.5" customHeight="1" thickBot="1">
      <c r="A26" s="647">
        <v>2</v>
      </c>
      <c r="B26" s="816" t="s">
        <v>1564</v>
      </c>
      <c r="C26" s="1588" t="s">
        <v>1563</v>
      </c>
      <c r="D26" s="1592"/>
      <c r="E26" s="66">
        <v>1</v>
      </c>
      <c r="F26" s="1590">
        <v>1</v>
      </c>
      <c r="G26" s="1591"/>
      <c r="H26" s="66">
        <v>1</v>
      </c>
      <c r="K26" s="537" t="str">
        <f t="shared" ref="K26:K33" si="2">IF(AND(E26&lt;&gt;"",F26&lt;&gt;"",H26&lt;&gt;""),"○","×")</f>
        <v>○</v>
      </c>
      <c r="M26" s="90"/>
    </row>
    <row r="27" spans="1:15" ht="22.5" customHeight="1" thickBot="1">
      <c r="A27" s="647">
        <v>3</v>
      </c>
      <c r="B27" s="816" t="s">
        <v>1564</v>
      </c>
      <c r="C27" s="1588" t="s">
        <v>1565</v>
      </c>
      <c r="D27" s="1592"/>
      <c r="E27" s="66">
        <v>2</v>
      </c>
      <c r="F27" s="1590">
        <v>2</v>
      </c>
      <c r="G27" s="1591"/>
      <c r="H27" s="66">
        <v>2</v>
      </c>
      <c r="K27" s="537" t="str">
        <f t="shared" si="2"/>
        <v>○</v>
      </c>
      <c r="M27" s="90"/>
    </row>
    <row r="28" spans="1:15" ht="22.5" customHeight="1" thickBot="1">
      <c r="A28" s="647">
        <v>4</v>
      </c>
      <c r="B28" s="816" t="s">
        <v>1566</v>
      </c>
      <c r="C28" s="1588" t="s">
        <v>1561</v>
      </c>
      <c r="D28" s="1592"/>
      <c r="E28" s="66">
        <v>0</v>
      </c>
      <c r="F28" s="1590">
        <v>0</v>
      </c>
      <c r="G28" s="1591"/>
      <c r="H28" s="66">
        <v>0</v>
      </c>
      <c r="K28" s="537" t="str">
        <f t="shared" si="2"/>
        <v>○</v>
      </c>
      <c r="M28" s="90"/>
    </row>
    <row r="29" spans="1:15" ht="22.5" customHeight="1" thickBot="1">
      <c r="A29" s="647">
        <v>5</v>
      </c>
      <c r="B29" s="816" t="s">
        <v>1566</v>
      </c>
      <c r="C29" s="1588" t="s">
        <v>1563</v>
      </c>
      <c r="D29" s="1592"/>
      <c r="E29" s="66">
        <v>0</v>
      </c>
      <c r="F29" s="1590">
        <v>0</v>
      </c>
      <c r="G29" s="1591"/>
      <c r="H29" s="66">
        <v>0</v>
      </c>
      <c r="K29" s="537" t="str">
        <f t="shared" si="2"/>
        <v>○</v>
      </c>
      <c r="M29" s="90"/>
    </row>
    <row r="30" spans="1:15" ht="22.5" customHeight="1" thickBot="1">
      <c r="A30" s="647">
        <v>6</v>
      </c>
      <c r="B30" s="816" t="s">
        <v>1566</v>
      </c>
      <c r="C30" s="1588" t="s">
        <v>1565</v>
      </c>
      <c r="D30" s="1592"/>
      <c r="E30" s="66">
        <v>0</v>
      </c>
      <c r="F30" s="1590">
        <v>0</v>
      </c>
      <c r="G30" s="1591"/>
      <c r="H30" s="66">
        <v>0</v>
      </c>
      <c r="K30" s="537" t="str">
        <f t="shared" si="2"/>
        <v>○</v>
      </c>
      <c r="M30" s="90"/>
    </row>
    <row r="31" spans="1:15" ht="22.5" customHeight="1" thickBot="1">
      <c r="A31" s="647">
        <v>7</v>
      </c>
      <c r="B31" s="816" t="s">
        <v>1567</v>
      </c>
      <c r="C31" s="1588" t="s">
        <v>1561</v>
      </c>
      <c r="D31" s="1592"/>
      <c r="E31" s="66">
        <v>0</v>
      </c>
      <c r="F31" s="1590">
        <v>0</v>
      </c>
      <c r="G31" s="1591"/>
      <c r="H31" s="66">
        <v>0</v>
      </c>
      <c r="K31" s="537" t="str">
        <f>IF(AND(E31&lt;&gt;"",F31&lt;&gt;"",H31&lt;&gt;""),"○","×")</f>
        <v>○</v>
      </c>
      <c r="M31" s="90"/>
    </row>
    <row r="32" spans="1:15" ht="22.5" customHeight="1" thickBot="1">
      <c r="A32" s="647">
        <v>8</v>
      </c>
      <c r="B32" s="1133" t="s">
        <v>1567</v>
      </c>
      <c r="C32" s="1588" t="s">
        <v>1563</v>
      </c>
      <c r="D32" s="1592"/>
      <c r="E32" s="66">
        <v>1</v>
      </c>
      <c r="F32" s="1590">
        <v>1</v>
      </c>
      <c r="G32" s="1591"/>
      <c r="H32" s="66">
        <v>1</v>
      </c>
      <c r="K32" s="537" t="str">
        <f t="shared" si="2"/>
        <v>○</v>
      </c>
      <c r="M32" s="90"/>
    </row>
    <row r="33" spans="1:13" ht="22.5" customHeight="1" thickBot="1">
      <c r="A33" s="647">
        <v>9</v>
      </c>
      <c r="B33" s="1133" t="s">
        <v>1567</v>
      </c>
      <c r="C33" s="1588" t="s">
        <v>1565</v>
      </c>
      <c r="D33" s="1589"/>
      <c r="E33" s="66">
        <v>3</v>
      </c>
      <c r="F33" s="1590">
        <v>2</v>
      </c>
      <c r="G33" s="1591"/>
      <c r="H33" s="66">
        <v>3</v>
      </c>
      <c r="K33" s="537" t="str">
        <f t="shared" si="2"/>
        <v>○</v>
      </c>
      <c r="M33" s="90"/>
    </row>
    <row r="34" spans="1:13" ht="22.5" customHeight="1" thickBot="1">
      <c r="A34" s="647">
        <v>10</v>
      </c>
      <c r="B34" s="816" t="s">
        <v>1568</v>
      </c>
      <c r="C34" s="1593" t="s">
        <v>1561</v>
      </c>
      <c r="D34" s="1594"/>
      <c r="E34" s="66">
        <v>0</v>
      </c>
      <c r="F34" s="1590">
        <v>0</v>
      </c>
      <c r="G34" s="1591"/>
      <c r="H34" s="66">
        <v>0</v>
      </c>
      <c r="K34" s="537" t="str">
        <f t="shared" ref="K34:K36" si="3">IF(AND(E34&lt;&gt;"",F34&lt;&gt;"",H34&lt;&gt;""),"○","×")</f>
        <v>○</v>
      </c>
      <c r="M34" s="90"/>
    </row>
    <row r="35" spans="1:13" ht="22.5" customHeight="1" thickBot="1">
      <c r="A35" s="647">
        <v>11</v>
      </c>
      <c r="B35" s="1133" t="s">
        <v>1568</v>
      </c>
      <c r="C35" s="1588" t="s">
        <v>1563</v>
      </c>
      <c r="D35" s="1592"/>
      <c r="E35" s="66">
        <v>0</v>
      </c>
      <c r="F35" s="1590">
        <v>0</v>
      </c>
      <c r="G35" s="1591"/>
      <c r="H35" s="66">
        <v>0</v>
      </c>
      <c r="K35" s="537" t="str">
        <f>IF(AND(E35&lt;&gt;"",F35&lt;&gt;"",H35&lt;&gt;""),"○","×")</f>
        <v>○</v>
      </c>
      <c r="M35" s="90"/>
    </row>
    <row r="36" spans="1:13" ht="22.5" customHeight="1" thickBot="1">
      <c r="A36" s="647">
        <v>12</v>
      </c>
      <c r="B36" s="1133" t="s">
        <v>1568</v>
      </c>
      <c r="C36" s="1588" t="s">
        <v>1565</v>
      </c>
      <c r="D36" s="1592"/>
      <c r="E36" s="66">
        <v>0</v>
      </c>
      <c r="F36" s="1590">
        <v>0</v>
      </c>
      <c r="G36" s="1591"/>
      <c r="H36" s="66">
        <v>0</v>
      </c>
      <c r="K36" s="537" t="str">
        <f t="shared" si="3"/>
        <v>○</v>
      </c>
      <c r="M36" s="90"/>
    </row>
    <row r="37" spans="1:13" ht="22.5" customHeight="1" thickBot="1">
      <c r="A37" s="647">
        <v>13</v>
      </c>
      <c r="B37" s="118"/>
      <c r="C37" s="1586"/>
      <c r="D37" s="1587"/>
      <c r="E37" s="66"/>
      <c r="F37" s="1590"/>
      <c r="G37" s="1591"/>
      <c r="H37" s="66"/>
      <c r="M37" s="90"/>
    </row>
    <row r="38" spans="1:13" ht="22.5" customHeight="1" thickBot="1">
      <c r="A38" s="647">
        <v>14</v>
      </c>
      <c r="B38" s="118"/>
      <c r="C38" s="1586"/>
      <c r="D38" s="1587"/>
      <c r="E38" s="66"/>
      <c r="F38" s="1590"/>
      <c r="G38" s="1591"/>
      <c r="H38" s="66"/>
      <c r="M38" s="90"/>
    </row>
    <row r="39" spans="1:13" ht="22.5" customHeight="1" thickBot="1">
      <c r="A39" s="647">
        <v>15</v>
      </c>
      <c r="B39" s="118"/>
      <c r="C39" s="1586"/>
      <c r="D39" s="1587"/>
      <c r="E39" s="66"/>
      <c r="F39" s="1590"/>
      <c r="G39" s="1591"/>
      <c r="H39" s="66"/>
      <c r="M39" s="90"/>
    </row>
    <row r="40" spans="1:13" ht="22.5" customHeight="1" thickBot="1">
      <c r="A40" s="647">
        <v>16</v>
      </c>
      <c r="B40" s="118"/>
      <c r="C40" s="1586"/>
      <c r="D40" s="1587"/>
      <c r="E40" s="66"/>
      <c r="F40" s="1590"/>
      <c r="G40" s="1591"/>
      <c r="H40" s="66"/>
      <c r="M40" s="90"/>
    </row>
    <row r="41" spans="1:13" ht="22.5" customHeight="1" thickBot="1">
      <c r="A41" s="647">
        <v>17</v>
      </c>
      <c r="B41" s="118"/>
      <c r="C41" s="1586"/>
      <c r="D41" s="1587"/>
      <c r="E41" s="66"/>
      <c r="F41" s="1590"/>
      <c r="G41" s="1591"/>
      <c r="H41" s="66"/>
      <c r="M41" s="90"/>
    </row>
    <row r="42" spans="1:13" ht="22.5" customHeight="1" thickBot="1">
      <c r="A42" s="647">
        <v>18</v>
      </c>
      <c r="B42" s="118"/>
      <c r="C42" s="1586"/>
      <c r="D42" s="1587"/>
      <c r="E42" s="66"/>
      <c r="F42" s="1590"/>
      <c r="G42" s="1591"/>
      <c r="H42" s="66"/>
      <c r="M42" s="90"/>
    </row>
    <row r="43" spans="1:13" ht="22.5" customHeight="1" thickBot="1">
      <c r="A43" s="647">
        <v>19</v>
      </c>
      <c r="B43" s="118"/>
      <c r="C43" s="1586"/>
      <c r="D43" s="1587"/>
      <c r="E43" s="66"/>
      <c r="F43" s="1590"/>
      <c r="G43" s="1591"/>
      <c r="H43" s="66"/>
      <c r="M43" s="90"/>
    </row>
    <row r="44" spans="1:13" ht="22.5" customHeight="1" thickBot="1">
      <c r="A44" s="647">
        <v>20</v>
      </c>
      <c r="B44" s="118"/>
      <c r="C44" s="1586"/>
      <c r="D44" s="1587"/>
      <c r="E44" s="66"/>
      <c r="F44" s="1590"/>
      <c r="G44" s="1591"/>
      <c r="H44" s="66"/>
      <c r="M44" s="90"/>
    </row>
    <row r="45" spans="1:13" ht="22.5" customHeight="1" thickBot="1">
      <c r="A45" s="647">
        <v>21</v>
      </c>
      <c r="B45" s="118"/>
      <c r="C45" s="1586"/>
      <c r="D45" s="1587"/>
      <c r="E45" s="66"/>
      <c r="F45" s="1590"/>
      <c r="G45" s="1591"/>
      <c r="H45" s="66"/>
      <c r="M45" s="90"/>
    </row>
    <row r="46" spans="1:13" ht="22.5" customHeight="1" thickBot="1">
      <c r="A46" s="647">
        <v>22</v>
      </c>
      <c r="B46" s="118"/>
      <c r="C46" s="1586"/>
      <c r="D46" s="1587"/>
      <c r="E46" s="66"/>
      <c r="F46" s="1590"/>
      <c r="G46" s="1591"/>
      <c r="H46" s="66"/>
      <c r="M46" s="90"/>
    </row>
    <row r="47" spans="1:13" ht="22.5" customHeight="1" thickBot="1">
      <c r="A47" s="647">
        <v>23</v>
      </c>
      <c r="B47" s="118"/>
      <c r="C47" s="1586"/>
      <c r="D47" s="1587"/>
      <c r="E47" s="66"/>
      <c r="F47" s="1590"/>
      <c r="G47" s="1591"/>
      <c r="H47" s="66"/>
      <c r="M47" s="180"/>
    </row>
    <row r="48" spans="1:13" ht="33" customHeight="1">
      <c r="A48" s="1585" t="s">
        <v>1569</v>
      </c>
      <c r="B48" s="1585"/>
      <c r="C48" s="1585"/>
      <c r="D48" s="1585"/>
      <c r="E48" s="1585"/>
      <c r="F48" s="1585"/>
      <c r="G48" s="1585"/>
      <c r="H48" s="1585"/>
      <c r="I48" s="1585"/>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64" t="s">
        <v>1573</v>
      </c>
      <c r="B51" s="1565"/>
      <c r="C51" s="1565"/>
      <c r="D51" s="1565"/>
      <c r="E51" s="1565"/>
      <c r="F51" s="1565"/>
      <c r="G51" s="1565"/>
      <c r="H51" s="1566"/>
      <c r="M51" s="90"/>
    </row>
    <row r="52" spans="1:13" ht="20.100000000000001" customHeight="1">
      <c r="A52" s="1567" t="s">
        <v>2023</v>
      </c>
      <c r="B52" s="1568"/>
      <c r="C52" s="1568"/>
      <c r="D52" s="1568"/>
      <c r="E52" s="1568"/>
      <c r="F52" s="1568"/>
      <c r="G52" s="1568"/>
      <c r="H52" s="1569"/>
      <c r="K52" s="537" t="str">
        <f>IF(A52="","×","○")</f>
        <v>○</v>
      </c>
      <c r="M52" s="90"/>
    </row>
    <row r="53" spans="1:13" ht="20.100000000000001" customHeight="1">
      <c r="A53" s="1570"/>
      <c r="B53" s="1571"/>
      <c r="C53" s="1571"/>
      <c r="D53" s="1571"/>
      <c r="E53" s="1571"/>
      <c r="F53" s="1571"/>
      <c r="G53" s="1571"/>
      <c r="H53" s="1572"/>
      <c r="M53" s="90"/>
    </row>
    <row r="54" spans="1:13" ht="20.100000000000001" customHeight="1">
      <c r="A54" s="1570"/>
      <c r="B54" s="1571"/>
      <c r="C54" s="1571"/>
      <c r="D54" s="1571"/>
      <c r="E54" s="1571"/>
      <c r="F54" s="1571"/>
      <c r="G54" s="1571"/>
      <c r="H54" s="1572"/>
      <c r="M54" s="90"/>
    </row>
    <row r="55" spans="1:13" ht="20.100000000000001" customHeight="1" thickBot="1">
      <c r="A55" s="1573"/>
      <c r="B55" s="1574"/>
      <c r="C55" s="1574"/>
      <c r="D55" s="1574"/>
      <c r="E55" s="1574"/>
      <c r="F55" s="1574"/>
      <c r="G55" s="1574"/>
      <c r="H55" s="1575"/>
      <c r="M55" s="90"/>
    </row>
    <row r="56" spans="1:13" ht="24" customHeight="1">
      <c r="A56" s="1585" t="s">
        <v>1574</v>
      </c>
      <c r="B56" s="1585"/>
      <c r="C56" s="1585"/>
      <c r="D56" s="1585"/>
      <c r="E56" s="1585"/>
      <c r="F56" s="1585"/>
      <c r="G56" s="1585"/>
      <c r="H56" s="1585"/>
      <c r="I56" s="1585"/>
      <c r="J56" s="817"/>
      <c r="L56" s="555" t="s">
        <v>1570</v>
      </c>
      <c r="M56" s="90"/>
    </row>
    <row r="57" spans="1:13" ht="20.100000000000001" customHeight="1" thickBot="1">
      <c r="A57" s="1564" t="s">
        <v>1575</v>
      </c>
      <c r="B57" s="1565"/>
      <c r="C57" s="1565"/>
      <c r="D57" s="1565"/>
      <c r="E57" s="1565"/>
      <c r="F57" s="1565"/>
      <c r="G57" s="1565"/>
      <c r="H57" s="1566"/>
      <c r="M57" s="90"/>
    </row>
    <row r="58" spans="1:13" ht="20.100000000000001" customHeight="1">
      <c r="A58" s="1567" t="s">
        <v>2024</v>
      </c>
      <c r="B58" s="1568"/>
      <c r="C58" s="1568"/>
      <c r="D58" s="1568"/>
      <c r="E58" s="1568"/>
      <c r="F58" s="1568"/>
      <c r="G58" s="1568"/>
      <c r="H58" s="1569"/>
      <c r="K58" s="537" t="str">
        <f>IF(A58="","×","○")</f>
        <v>○</v>
      </c>
      <c r="M58" s="90"/>
    </row>
    <row r="59" spans="1:13" ht="20.100000000000001" customHeight="1">
      <c r="A59" s="1570"/>
      <c r="B59" s="1571"/>
      <c r="C59" s="1571"/>
      <c r="D59" s="1571"/>
      <c r="E59" s="1571"/>
      <c r="F59" s="1571"/>
      <c r="G59" s="1571"/>
      <c r="H59" s="1572"/>
      <c r="M59" s="90"/>
    </row>
    <row r="60" spans="1:13" ht="20.100000000000001" customHeight="1">
      <c r="A60" s="1570"/>
      <c r="B60" s="1571"/>
      <c r="C60" s="1571"/>
      <c r="D60" s="1571"/>
      <c r="E60" s="1571"/>
      <c r="F60" s="1571"/>
      <c r="G60" s="1571"/>
      <c r="H60" s="1572"/>
      <c r="M60" s="90"/>
    </row>
    <row r="61" spans="1:13" ht="20.100000000000001" customHeight="1" thickBot="1">
      <c r="A61" s="1573"/>
      <c r="B61" s="1574"/>
      <c r="C61" s="1574"/>
      <c r="D61" s="1574"/>
      <c r="E61" s="1574"/>
      <c r="F61" s="1574"/>
      <c r="G61" s="1574"/>
      <c r="H61" s="1575"/>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300-000000000000}"/>
    <dataValidation type="list" allowBlank="1" showInputMessage="1" showErrorMessage="1" sqref="B25:B36"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300-000002000000}">
      <formula1>0</formula1>
    </dataValidation>
    <dataValidation type="list" allowBlank="1" showInputMessage="1" showErrorMessage="1" sqref="C23:D24 C37:D47" xr:uid="{00000000-0002-0000-1300-000003000000}">
      <formula1>"専従,専任,その他"</formula1>
    </dataValidation>
    <dataValidation type="list" allowBlank="1" showInputMessage="1" showErrorMessage="1" sqref="B37:B47" xr:uid="{00000000-0002-0000-1300-000004000000}">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00000000-0002-0000-1300-000005000000}">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9" t="s">
        <v>150</v>
      </c>
      <c r="B1" s="1160"/>
      <c r="C1" s="1160"/>
      <c r="D1" s="1160"/>
      <c r="E1" s="1160"/>
      <c r="F1" s="1160"/>
      <c r="G1" s="1160"/>
      <c r="H1" s="1161"/>
      <c r="I1" s="129"/>
    </row>
    <row r="2" spans="1:9" ht="60" customHeight="1" thickBot="1">
      <c r="A2" s="131"/>
      <c r="B2" s="1162" t="s">
        <v>151</v>
      </c>
      <c r="C2" s="1162"/>
      <c r="D2" s="1162"/>
      <c r="E2" s="1162"/>
      <c r="F2" s="1162"/>
      <c r="G2" s="1162"/>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63" t="s">
        <v>158</v>
      </c>
      <c r="D8" s="1163"/>
      <c r="E8" s="1163"/>
      <c r="F8" s="1163"/>
      <c r="G8" s="1163"/>
      <c r="H8" s="139"/>
      <c r="I8" s="129"/>
    </row>
    <row r="9" spans="1:9" s="140" customFormat="1" ht="20.100000000000001" customHeight="1" thickBot="1">
      <c r="A9" s="1005"/>
      <c r="B9" s="142"/>
      <c r="C9" s="1164" t="s">
        <v>159</v>
      </c>
      <c r="D9" s="1165"/>
      <c r="E9" s="1165"/>
      <c r="F9" s="1165"/>
      <c r="G9" s="1165"/>
      <c r="H9" s="143"/>
      <c r="I9" s="1005"/>
    </row>
    <row r="10" spans="1:9" ht="39.950000000000003" customHeight="1" thickBot="1">
      <c r="A10" s="1004"/>
      <c r="B10" s="144"/>
      <c r="C10" s="1166" t="s">
        <v>160</v>
      </c>
      <c r="D10" s="1167"/>
      <c r="E10" s="1167"/>
      <c r="F10" s="1167"/>
      <c r="G10" s="1168"/>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9" t="s">
        <v>165</v>
      </c>
      <c r="D15" s="1169"/>
      <c r="E15" s="1169"/>
      <c r="F15" s="1169"/>
      <c r="G15" s="1169"/>
      <c r="H15" s="139"/>
      <c r="I15" s="129"/>
    </row>
    <row r="16" spans="1:9" ht="39.950000000000003" customHeight="1">
      <c r="A16" s="1004"/>
      <c r="B16" s="137"/>
      <c r="C16" s="1158" t="s">
        <v>166</v>
      </c>
      <c r="D16" s="1158"/>
      <c r="E16" s="1158"/>
      <c r="F16" s="1158"/>
      <c r="G16" s="1158"/>
      <c r="H16" s="139"/>
    </row>
    <row r="17" spans="1:8" ht="66.75" customHeight="1">
      <c r="A17" s="1004"/>
      <c r="B17" s="137"/>
      <c r="C17" s="1158" t="s">
        <v>167</v>
      </c>
      <c r="D17" s="1158"/>
      <c r="E17" s="1158"/>
      <c r="F17" s="1158"/>
      <c r="G17" s="1158"/>
      <c r="H17" s="139"/>
    </row>
    <row r="18" spans="1:8" ht="20.100000000000001" customHeight="1">
      <c r="A18" s="1008"/>
      <c r="B18" s="150" t="s">
        <v>163</v>
      </c>
      <c r="C18" s="154" t="s">
        <v>168</v>
      </c>
      <c r="D18" s="152"/>
      <c r="E18" s="152"/>
      <c r="F18" s="152"/>
      <c r="G18" s="152"/>
      <c r="H18" s="153"/>
    </row>
    <row r="19" spans="1:8" ht="39.950000000000003" customHeight="1">
      <c r="A19" s="1004"/>
      <c r="B19" s="137"/>
      <c r="C19" s="1171" t="s">
        <v>169</v>
      </c>
      <c r="D19" s="1171"/>
      <c r="E19" s="1171"/>
      <c r="F19" s="1171"/>
      <c r="G19" s="1171"/>
      <c r="H19" s="139"/>
    </row>
    <row r="20" spans="1:8" ht="39.950000000000003" customHeight="1" thickBot="1">
      <c r="A20" s="1004"/>
      <c r="B20" s="137"/>
      <c r="C20" s="1158" t="s">
        <v>170</v>
      </c>
      <c r="D20" s="1158"/>
      <c r="E20" s="1158"/>
      <c r="F20" s="1158"/>
      <c r="G20" s="1158"/>
      <c r="H20" s="139"/>
    </row>
    <row r="21" spans="1:8" ht="39.950000000000003" customHeight="1" thickBot="1">
      <c r="A21" s="1004"/>
      <c r="B21" s="137"/>
      <c r="C21" s="1172" t="s">
        <v>171</v>
      </c>
      <c r="D21" s="1173"/>
      <c r="E21" s="1173"/>
      <c r="F21" s="1173"/>
      <c r="G21" s="1174"/>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8" t="s">
        <v>173</v>
      </c>
      <c r="D24" s="1158"/>
      <c r="E24" s="1158"/>
      <c r="F24" s="1158"/>
      <c r="G24" s="1158"/>
      <c r="H24" s="139"/>
    </row>
    <row r="25" spans="1:8" ht="39.950000000000003" customHeight="1">
      <c r="A25" s="1004"/>
      <c r="B25" s="137"/>
      <c r="C25" s="1171" t="s">
        <v>174</v>
      </c>
      <c r="D25" s="1171"/>
      <c r="E25" s="1171"/>
      <c r="F25" s="1171"/>
      <c r="G25" s="1171"/>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8" t="s">
        <v>179</v>
      </c>
      <c r="D29" s="1158"/>
      <c r="E29" s="1158"/>
      <c r="F29" s="1158"/>
      <c r="G29" s="1158"/>
      <c r="H29" s="139"/>
    </row>
    <row r="30" spans="1:8" ht="39.950000000000003" customHeight="1" thickBot="1">
      <c r="A30" s="1004"/>
      <c r="B30" s="137"/>
      <c r="C30" s="1172" t="s">
        <v>180</v>
      </c>
      <c r="D30" s="1173"/>
      <c r="E30" s="1173"/>
      <c r="F30" s="1173"/>
      <c r="G30" s="1174"/>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70" t="s">
        <v>183</v>
      </c>
      <c r="D34" s="1170"/>
      <c r="E34" s="1170"/>
      <c r="F34" s="1170"/>
      <c r="G34" s="1170"/>
      <c r="H34" s="139"/>
    </row>
    <row r="35" spans="1:9" ht="39.950000000000003" customHeight="1">
      <c r="A35" s="1004"/>
      <c r="B35" s="144"/>
      <c r="C35" s="1158" t="s">
        <v>184</v>
      </c>
      <c r="D35" s="1158"/>
      <c r="E35" s="1158"/>
      <c r="F35" s="1158"/>
      <c r="G35" s="1158"/>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10"/>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B56" sqref="B56"/>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33" t="s">
        <v>1576</v>
      </c>
      <c r="B1" s="1233"/>
      <c r="C1" s="1233"/>
      <c r="D1" s="1233"/>
      <c r="E1" s="1233"/>
      <c r="F1" s="1233"/>
      <c r="G1" s="1233"/>
      <c r="H1" s="1233"/>
      <c r="K1" s="65"/>
    </row>
    <row r="2" spans="1:15" ht="31.5" customHeight="1" thickTop="1" thickBot="1">
      <c r="A2" s="1236" t="s">
        <v>1348</v>
      </c>
      <c r="B2" s="1236"/>
      <c r="C2" s="1236"/>
      <c r="D2" s="1236"/>
      <c r="E2" s="1236"/>
      <c r="F2" s="1236"/>
      <c r="G2" s="1255"/>
      <c r="H2" s="538" t="str">
        <f>IF(COUNTIF(J7:J46,"×")&gt;=1,"未入力あり","入力済")</f>
        <v>入力済</v>
      </c>
      <c r="I2" s="1603"/>
      <c r="J2" s="822"/>
      <c r="K2" s="65"/>
      <c r="M2" s="102"/>
    </row>
    <row r="3" spans="1:15" ht="5.0999999999999996" customHeight="1" thickTop="1">
      <c r="I3" s="1603"/>
      <c r="J3" s="822"/>
      <c r="K3" s="9"/>
    </row>
    <row r="4" spans="1:15" ht="20.100000000000001" customHeight="1">
      <c r="D4" s="601" t="s">
        <v>1222</v>
      </c>
      <c r="E4" s="1576" t="str">
        <f>表紙!$E$2</f>
        <v>地方独立行政法人市立東大阪医療センター</v>
      </c>
      <c r="F4" s="1577"/>
      <c r="G4" s="1577"/>
      <c r="H4" s="1578"/>
      <c r="I4" s="1603"/>
      <c r="J4" s="822"/>
      <c r="K4" s="65"/>
    </row>
    <row r="5" spans="1:15" ht="20.100000000000001" customHeight="1">
      <c r="D5" s="541" t="s">
        <v>1223</v>
      </c>
      <c r="E5" s="1" t="str">
        <f>+'事務局使用（発出時は非表示にすること）'!B3</f>
        <v>令和６年９月１日時点</v>
      </c>
      <c r="F5" s="541"/>
      <c r="I5" s="1603"/>
      <c r="J5" s="822"/>
      <c r="M5" s="193" t="s">
        <v>268</v>
      </c>
    </row>
    <row r="6" spans="1:15" s="586" customFormat="1" ht="18" customHeight="1" thickBot="1">
      <c r="A6" s="1291" t="s">
        <v>1577</v>
      </c>
      <c r="B6" s="1291"/>
      <c r="C6" s="1291"/>
      <c r="D6" s="1291"/>
      <c r="E6" s="1291"/>
      <c r="F6" s="1291"/>
      <c r="G6" s="1291"/>
      <c r="H6" s="1291"/>
      <c r="I6" s="1603"/>
      <c r="J6" s="822"/>
      <c r="L6" s="62"/>
      <c r="M6" s="90"/>
    </row>
    <row r="7" spans="1:15" s="586" customFormat="1" ht="18" customHeight="1" thickBot="1">
      <c r="A7" s="586" t="s">
        <v>1578</v>
      </c>
      <c r="D7" s="823"/>
      <c r="E7" s="1381">
        <v>9</v>
      </c>
      <c r="F7" s="1382"/>
      <c r="G7" s="1598" t="str">
        <f>G12</f>
        <v>（期間：令和５年１月１日～12月31日）</v>
      </c>
      <c r="H7" s="1291"/>
      <c r="J7" s="586" t="str">
        <f>IF(E7="","×","○")</f>
        <v>○</v>
      </c>
      <c r="L7" s="62"/>
      <c r="M7" s="90"/>
      <c r="N7" s="629">
        <v>0</v>
      </c>
      <c r="O7" s="637">
        <v>100</v>
      </c>
    </row>
    <row r="8" spans="1:15" s="586" customFormat="1" ht="53.25" customHeight="1" thickBot="1">
      <c r="A8" s="588" t="s">
        <v>1579</v>
      </c>
      <c r="B8" s="588"/>
      <c r="C8" s="588"/>
      <c r="D8" s="823"/>
      <c r="E8" s="1599" t="s">
        <v>2025</v>
      </c>
      <c r="F8" s="1600"/>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91" t="s">
        <v>1582</v>
      </c>
      <c r="B10" s="1541"/>
      <c r="C10" s="1541"/>
      <c r="D10" s="1601"/>
      <c r="E10" s="1597" t="s">
        <v>1935</v>
      </c>
      <c r="F10" s="1596"/>
      <c r="G10" s="823" t="s">
        <v>1583</v>
      </c>
      <c r="H10" s="823"/>
      <c r="J10" s="586" t="str">
        <f>IF(E10="","×","○")</f>
        <v>○</v>
      </c>
      <c r="L10" s="62"/>
      <c r="M10" s="90"/>
    </row>
    <row r="11" spans="1:15" s="586" customFormat="1" ht="32.25" customHeight="1" thickBot="1">
      <c r="A11" s="588" t="s">
        <v>1584</v>
      </c>
      <c r="B11" s="588"/>
      <c r="C11" s="588"/>
      <c r="D11" s="588"/>
      <c r="E11" s="1599" t="s">
        <v>2026</v>
      </c>
      <c r="F11" s="1600"/>
      <c r="G11" s="823" t="s">
        <v>1585</v>
      </c>
      <c r="H11" s="823"/>
      <c r="J11" s="586" t="str">
        <f>IF(AND(E10="はい",E11=""),"×","○")</f>
        <v>○</v>
      </c>
      <c r="L11" s="62"/>
      <c r="M11" s="90"/>
    </row>
    <row r="12" spans="1:15" s="586" customFormat="1" ht="28.5" customHeight="1" thickBot="1">
      <c r="A12" s="588" t="s">
        <v>1586</v>
      </c>
      <c r="B12" s="588"/>
      <c r="C12" s="588"/>
      <c r="D12" s="588"/>
      <c r="E12" s="1381">
        <v>48</v>
      </c>
      <c r="F12" s="1382"/>
      <c r="G12" s="1598" t="str">
        <f>G18</f>
        <v>（期間：令和５年１月１日～12月31日）</v>
      </c>
      <c r="H12" s="1291"/>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99" t="s">
        <v>2027</v>
      </c>
      <c r="F14" s="1600"/>
      <c r="G14" s="823" t="s">
        <v>1585</v>
      </c>
      <c r="H14" s="823"/>
      <c r="J14" s="586" t="str">
        <f>IF(E14="","×","○")</f>
        <v>○</v>
      </c>
      <c r="L14" s="62"/>
      <c r="M14" s="180"/>
    </row>
    <row r="15" spans="1:15" s="586" customFormat="1" ht="18" customHeight="1" thickBot="1">
      <c r="A15" s="588" t="s">
        <v>1589</v>
      </c>
      <c r="B15" s="588"/>
      <c r="C15" s="588"/>
      <c r="D15" s="823"/>
      <c r="E15" s="1597" t="s">
        <v>1935</v>
      </c>
      <c r="F15" s="1596"/>
      <c r="G15" s="823" t="s">
        <v>1583</v>
      </c>
      <c r="H15" s="823"/>
      <c r="J15" s="586" t="str">
        <f t="shared" ref="J15:J16" si="0">IF(E15="","×","○")</f>
        <v>○</v>
      </c>
      <c r="L15" s="62"/>
      <c r="M15" s="180"/>
    </row>
    <row r="16" spans="1:15" s="586" customFormat="1" ht="18" customHeight="1" thickBot="1">
      <c r="A16" s="588" t="s">
        <v>1590</v>
      </c>
      <c r="B16" s="588"/>
      <c r="C16" s="588"/>
      <c r="D16" s="823"/>
      <c r="E16" s="1597" t="s">
        <v>1935</v>
      </c>
      <c r="F16" s="1596"/>
      <c r="G16" s="823" t="s">
        <v>1583</v>
      </c>
      <c r="H16" s="823"/>
      <c r="J16" s="586" t="str">
        <f t="shared" si="0"/>
        <v>○</v>
      </c>
      <c r="L16" s="62"/>
      <c r="M16" s="180"/>
    </row>
    <row r="17" spans="1:15" s="586" customFormat="1" ht="18" customHeight="1" thickBot="1">
      <c r="A17" s="588" t="s">
        <v>1591</v>
      </c>
      <c r="B17" s="588"/>
      <c r="C17" s="588"/>
      <c r="D17" s="823"/>
      <c r="E17" s="1602"/>
      <c r="F17" s="1602"/>
      <c r="H17" s="823"/>
      <c r="L17" s="62"/>
      <c r="M17" s="180"/>
    </row>
    <row r="18" spans="1:15" s="586" customFormat="1" ht="18" customHeight="1" thickBot="1">
      <c r="A18" s="588" t="s">
        <v>1592</v>
      </c>
      <c r="B18" s="588"/>
      <c r="C18" s="588"/>
      <c r="D18" s="823"/>
      <c r="E18" s="1381">
        <v>0</v>
      </c>
      <c r="F18" s="1382"/>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81">
        <v>0</v>
      </c>
      <c r="F19" s="1382"/>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597" t="s">
        <v>1933</v>
      </c>
      <c r="F20" s="1596"/>
      <c r="G20" s="823" t="s">
        <v>1583</v>
      </c>
      <c r="H20" s="823"/>
      <c r="J20" s="586" t="str">
        <f>IF(E20="","×","○")</f>
        <v>○</v>
      </c>
      <c r="L20" s="62"/>
      <c r="M20" s="90"/>
    </row>
    <row r="21" spans="1:15" s="586" customFormat="1" ht="51" customHeight="1" thickBot="1">
      <c r="A21" s="588" t="s">
        <v>1595</v>
      </c>
      <c r="B21" s="588"/>
      <c r="C21" s="588"/>
      <c r="D21" s="823"/>
      <c r="E21" s="1599"/>
      <c r="F21" s="1600"/>
      <c r="G21" s="823" t="s">
        <v>1585</v>
      </c>
      <c r="H21" s="823"/>
      <c r="J21" s="586" t="str">
        <f>IF(AND(E20="はい",E21=""),"×","○")</f>
        <v>○</v>
      </c>
      <c r="L21" s="62"/>
      <c r="M21" s="90"/>
    </row>
    <row r="22" spans="1:15" s="586" customFormat="1" ht="18" customHeight="1" thickBot="1">
      <c r="A22" s="588" t="s">
        <v>1596</v>
      </c>
      <c r="B22" s="588"/>
      <c r="C22" s="588"/>
      <c r="D22" s="823"/>
      <c r="E22" s="1597" t="s">
        <v>1933</v>
      </c>
      <c r="F22" s="1596"/>
      <c r="G22" s="823" t="s">
        <v>1583</v>
      </c>
      <c r="H22" s="823"/>
      <c r="J22" s="586" t="str">
        <f>IF(E22="","×","○")</f>
        <v>○</v>
      </c>
      <c r="L22" s="62"/>
      <c r="M22" s="90"/>
    </row>
    <row r="23" spans="1:15" s="586" customFormat="1" ht="55.5" customHeight="1" thickBot="1">
      <c r="A23" s="588" t="s">
        <v>1597</v>
      </c>
      <c r="B23" s="588"/>
      <c r="C23" s="588"/>
      <c r="D23" s="823"/>
      <c r="E23" s="1599"/>
      <c r="F23" s="1600"/>
      <c r="G23" s="823" t="s">
        <v>1585</v>
      </c>
      <c r="H23" s="823"/>
      <c r="J23" s="586" t="str">
        <f>IF(AND(E22="はい",E23=""),"×","○")</f>
        <v>○</v>
      </c>
      <c r="L23" s="62"/>
      <c r="M23" s="90"/>
    </row>
    <row r="24" spans="1:15" s="586" customFormat="1" ht="18" customHeight="1" thickBot="1">
      <c r="A24" s="588" t="s">
        <v>1598</v>
      </c>
      <c r="B24" s="588"/>
      <c r="C24" s="588"/>
      <c r="D24" s="823"/>
      <c r="E24" s="1597" t="s">
        <v>1935</v>
      </c>
      <c r="F24" s="1596"/>
      <c r="G24" s="823" t="s">
        <v>1583</v>
      </c>
      <c r="H24" s="823"/>
      <c r="J24" s="586" t="str">
        <f t="shared" ref="J24:J28" si="1">IF(E24="","×","○")</f>
        <v>○</v>
      </c>
      <c r="L24" s="62"/>
      <c r="M24" s="90"/>
    </row>
    <row r="25" spans="1:15" s="586" customFormat="1" ht="18" customHeight="1" thickBot="1">
      <c r="A25" s="588" t="s">
        <v>1599</v>
      </c>
      <c r="B25" s="588"/>
      <c r="C25" s="588"/>
      <c r="D25" s="823"/>
      <c r="E25" s="1597" t="s">
        <v>1935</v>
      </c>
      <c r="F25" s="1596"/>
      <c r="G25" s="823" t="s">
        <v>1583</v>
      </c>
      <c r="H25" s="823"/>
      <c r="J25" s="586" t="str">
        <f t="shared" si="1"/>
        <v>○</v>
      </c>
      <c r="L25" s="62"/>
      <c r="M25" s="90"/>
    </row>
    <row r="26" spans="1:15" s="586" customFormat="1" ht="18" customHeight="1" thickBot="1">
      <c r="A26" s="588" t="s">
        <v>1600</v>
      </c>
      <c r="B26" s="588"/>
      <c r="C26" s="588"/>
      <c r="D26" s="823"/>
      <c r="E26" s="1597" t="s">
        <v>1935</v>
      </c>
      <c r="F26" s="1596"/>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595" t="s">
        <v>1935</v>
      </c>
      <c r="F28" s="1596"/>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81">
        <v>10</v>
      </c>
      <c r="F30" s="1382"/>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81">
        <v>23</v>
      </c>
      <c r="F31" s="1382"/>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81">
        <v>3</v>
      </c>
      <c r="F32" s="1382"/>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81">
        <v>0</v>
      </c>
      <c r="F33" s="1382"/>
      <c r="G33" s="586" t="str">
        <f>G32</f>
        <v>（期間：令和５年１月１日～12月31日）</v>
      </c>
      <c r="H33" s="823"/>
      <c r="J33" s="586" t="str">
        <f>IF(E33="","×","○")</f>
        <v>○</v>
      </c>
      <c r="L33" s="62"/>
      <c r="M33" s="90"/>
      <c r="N33" s="629">
        <v>0</v>
      </c>
      <c r="O33" s="637">
        <v>100</v>
      </c>
    </row>
    <row r="34" spans="1:15" s="586" customFormat="1" ht="16.5" customHeight="1" thickBot="1">
      <c r="A34" s="1613" t="s">
        <v>1608</v>
      </c>
      <c r="B34" s="1613"/>
      <c r="C34" s="1613"/>
      <c r="D34" s="1613"/>
      <c r="E34" s="1613"/>
      <c r="F34" s="1613"/>
      <c r="G34" s="1613"/>
      <c r="H34" s="1613"/>
      <c r="L34" s="62"/>
      <c r="M34" s="90"/>
    </row>
    <row r="35" spans="1:15" s="586" customFormat="1" ht="18" customHeight="1" thickBot="1">
      <c r="A35" s="588" t="s">
        <v>1609</v>
      </c>
      <c r="B35" s="588"/>
      <c r="C35" s="588"/>
      <c r="D35" s="823"/>
      <c r="E35" s="1381">
        <v>12</v>
      </c>
      <c r="F35" s="1382"/>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41" t="s">
        <v>1610</v>
      </c>
      <c r="B37" s="1541"/>
      <c r="C37" s="1541"/>
      <c r="D37" s="1541"/>
      <c r="E37" s="1541"/>
      <c r="F37" s="1541"/>
      <c r="G37" s="1541"/>
      <c r="L37" s="62"/>
      <c r="M37" s="90"/>
    </row>
    <row r="38" spans="1:15" s="586" customFormat="1" ht="13.5" customHeight="1">
      <c r="A38" s="1541" t="s">
        <v>1611</v>
      </c>
      <c r="B38" s="1541"/>
      <c r="C38" s="1541"/>
      <c r="D38" s="1541"/>
      <c r="E38" s="1541"/>
      <c r="F38" s="1541"/>
      <c r="G38" s="1541"/>
      <c r="L38" s="62"/>
      <c r="M38" s="90"/>
    </row>
    <row r="39" spans="1:15" s="586" customFormat="1" ht="13.5" customHeight="1">
      <c r="A39" s="1541" t="s">
        <v>1612</v>
      </c>
      <c r="B39" s="1541"/>
      <c r="C39" s="1541"/>
      <c r="D39" s="1541"/>
      <c r="E39" s="1541"/>
      <c r="F39" s="1541"/>
      <c r="G39" s="1541"/>
      <c r="L39" s="62"/>
      <c r="M39" s="90"/>
    </row>
    <row r="40" spans="1:15" s="586" customFormat="1" ht="13.5" customHeight="1">
      <c r="A40" s="1541" t="s">
        <v>1613</v>
      </c>
      <c r="B40" s="1541"/>
      <c r="C40" s="1541"/>
      <c r="D40" s="1541"/>
      <c r="E40" s="1541"/>
      <c r="F40" s="1541"/>
      <c r="G40" s="1541"/>
      <c r="L40" s="62"/>
      <c r="M40" s="90"/>
    </row>
    <row r="41" spans="1:15" ht="18" customHeight="1">
      <c r="A41" s="1503"/>
      <c r="B41" s="1365" t="s">
        <v>1614</v>
      </c>
      <c r="C41" s="1365"/>
      <c r="D41" s="1266" t="s">
        <v>1615</v>
      </c>
      <c r="E41" s="1277"/>
      <c r="F41" s="1277"/>
      <c r="G41" s="1278"/>
      <c r="H41" s="1606" t="s">
        <v>1616</v>
      </c>
      <c r="M41" s="90"/>
    </row>
    <row r="42" spans="1:15" ht="27.95" customHeight="1">
      <c r="A42" s="1503"/>
      <c r="B42" s="826" t="s">
        <v>1617</v>
      </c>
      <c r="C42" s="827" t="s">
        <v>1618</v>
      </c>
      <c r="D42" s="1502"/>
      <c r="E42" s="1604"/>
      <c r="F42" s="1604"/>
      <c r="G42" s="1605"/>
      <c r="H42" s="1606"/>
      <c r="M42" s="90"/>
    </row>
    <row r="43" spans="1:15" ht="18" customHeight="1">
      <c r="A43" s="828" t="s">
        <v>1559</v>
      </c>
      <c r="B43" s="829" t="s">
        <v>1619</v>
      </c>
      <c r="C43" s="830" t="s">
        <v>1620</v>
      </c>
      <c r="D43" s="1607" t="s">
        <v>1621</v>
      </c>
      <c r="E43" s="1608"/>
      <c r="F43" s="1608"/>
      <c r="G43" s="1609"/>
      <c r="H43" s="828" t="s">
        <v>1622</v>
      </c>
      <c r="M43" s="90"/>
    </row>
    <row r="44" spans="1:15" ht="27.95" customHeight="1">
      <c r="A44" s="828" t="s">
        <v>1559</v>
      </c>
      <c r="B44" s="829" t="s">
        <v>1619</v>
      </c>
      <c r="C44" s="830" t="s">
        <v>561</v>
      </c>
      <c r="D44" s="1607" t="s">
        <v>1623</v>
      </c>
      <c r="E44" s="1608"/>
      <c r="F44" s="1608"/>
      <c r="G44" s="1609"/>
      <c r="H44" s="828" t="s">
        <v>1622</v>
      </c>
      <c r="M44" s="90"/>
    </row>
    <row r="45" spans="1:15" ht="27.95" customHeight="1" thickBot="1">
      <c r="A45" s="828" t="s">
        <v>1559</v>
      </c>
      <c r="B45" s="1134" t="s">
        <v>1619</v>
      </c>
      <c r="C45" s="831" t="s">
        <v>1624</v>
      </c>
      <c r="D45" s="1610" t="s">
        <v>1625</v>
      </c>
      <c r="E45" s="1611"/>
      <c r="F45" s="1611"/>
      <c r="G45" s="1612"/>
      <c r="H45" s="1135" t="s">
        <v>1626</v>
      </c>
      <c r="M45" s="90"/>
    </row>
    <row r="46" spans="1:15" ht="31.5" customHeight="1" thickBot="1">
      <c r="A46" s="550">
        <v>1</v>
      </c>
      <c r="B46" s="58" t="s">
        <v>2028</v>
      </c>
      <c r="C46" s="58" t="s">
        <v>2039</v>
      </c>
      <c r="D46" s="1227" t="s">
        <v>2041</v>
      </c>
      <c r="E46" s="1298"/>
      <c r="F46" s="1298"/>
      <c r="G46" s="1228"/>
      <c r="H46" s="40" t="s">
        <v>1931</v>
      </c>
      <c r="J46" s="586" t="str">
        <f>IF(AND(E35&gt;0,OR(B46="",C46="",D46="",H46="")),"×","〇")</f>
        <v>〇</v>
      </c>
      <c r="M46" s="90"/>
    </row>
    <row r="47" spans="1:15" ht="31.5" customHeight="1" thickBot="1">
      <c r="A47" s="550">
        <v>2</v>
      </c>
      <c r="B47" s="58" t="s">
        <v>2029</v>
      </c>
      <c r="C47" s="58" t="s">
        <v>2039</v>
      </c>
      <c r="D47" s="1227" t="s">
        <v>2042</v>
      </c>
      <c r="E47" s="1298"/>
      <c r="F47" s="1298"/>
      <c r="G47" s="1228"/>
      <c r="H47" s="40" t="s">
        <v>1931</v>
      </c>
      <c r="J47" s="733"/>
      <c r="M47" s="90"/>
    </row>
    <row r="48" spans="1:15" ht="31.5" customHeight="1" thickBot="1">
      <c r="A48" s="550">
        <v>3</v>
      </c>
      <c r="B48" s="58" t="s">
        <v>2030</v>
      </c>
      <c r="C48" s="58" t="s">
        <v>2039</v>
      </c>
      <c r="D48" s="1227" t="s">
        <v>2043</v>
      </c>
      <c r="E48" s="1298"/>
      <c r="F48" s="1298"/>
      <c r="G48" s="1228"/>
      <c r="H48" s="40" t="s">
        <v>1931</v>
      </c>
      <c r="M48" s="90"/>
    </row>
    <row r="49" spans="1:13" ht="31.5" customHeight="1" thickBot="1">
      <c r="A49" s="550">
        <v>4</v>
      </c>
      <c r="B49" s="58" t="s">
        <v>2031</v>
      </c>
      <c r="C49" s="58" t="s">
        <v>2039</v>
      </c>
      <c r="D49" s="1227" t="s">
        <v>2044</v>
      </c>
      <c r="E49" s="1298"/>
      <c r="F49" s="1298"/>
      <c r="G49" s="1228"/>
      <c r="H49" s="40" t="s">
        <v>1931</v>
      </c>
      <c r="M49" s="90"/>
    </row>
    <row r="50" spans="1:13" ht="31.5" customHeight="1" thickBot="1">
      <c r="A50" s="550">
        <v>5</v>
      </c>
      <c r="B50" s="58" t="s">
        <v>2032</v>
      </c>
      <c r="C50" s="58" t="s">
        <v>2039</v>
      </c>
      <c r="D50" s="1227" t="s">
        <v>2045</v>
      </c>
      <c r="E50" s="1298"/>
      <c r="F50" s="1298"/>
      <c r="G50" s="1228"/>
      <c r="H50" s="40" t="s">
        <v>1931</v>
      </c>
      <c r="M50" s="90"/>
    </row>
    <row r="51" spans="1:13" ht="31.5" customHeight="1" thickBot="1">
      <c r="A51" s="550">
        <v>6</v>
      </c>
      <c r="B51" s="58" t="s">
        <v>2033</v>
      </c>
      <c r="C51" s="58" t="s">
        <v>2039</v>
      </c>
      <c r="D51" s="1227" t="s">
        <v>2046</v>
      </c>
      <c r="E51" s="1298"/>
      <c r="F51" s="1298"/>
      <c r="G51" s="1228"/>
      <c r="H51" s="40" t="s">
        <v>1931</v>
      </c>
      <c r="M51" s="90"/>
    </row>
    <row r="52" spans="1:13" ht="31.5" customHeight="1" thickBot="1">
      <c r="A52" s="550">
        <v>7</v>
      </c>
      <c r="B52" s="58" t="s">
        <v>2034</v>
      </c>
      <c r="C52" s="58" t="s">
        <v>2039</v>
      </c>
      <c r="D52" s="1227" t="s">
        <v>2046</v>
      </c>
      <c r="E52" s="1298"/>
      <c r="F52" s="1298"/>
      <c r="G52" s="1228"/>
      <c r="H52" s="40" t="s">
        <v>1931</v>
      </c>
      <c r="M52" s="90"/>
    </row>
    <row r="53" spans="1:13" ht="31.5" customHeight="1" thickBot="1">
      <c r="A53" s="550">
        <v>8</v>
      </c>
      <c r="B53" s="58" t="s">
        <v>2035</v>
      </c>
      <c r="C53" s="58" t="s">
        <v>561</v>
      </c>
      <c r="D53" s="1227" t="s">
        <v>2047</v>
      </c>
      <c r="E53" s="1298"/>
      <c r="F53" s="1298"/>
      <c r="G53" s="1228"/>
      <c r="H53" s="40" t="s">
        <v>1931</v>
      </c>
      <c r="M53" s="90"/>
    </row>
    <row r="54" spans="1:13" ht="31.5" customHeight="1" thickBot="1">
      <c r="A54" s="550">
        <v>9</v>
      </c>
      <c r="B54" s="58" t="s">
        <v>2036</v>
      </c>
      <c r="C54" s="58" t="s">
        <v>561</v>
      </c>
      <c r="D54" s="1227" t="s">
        <v>2048</v>
      </c>
      <c r="E54" s="1298"/>
      <c r="F54" s="1298"/>
      <c r="G54" s="1228"/>
      <c r="H54" s="40" t="s">
        <v>1622</v>
      </c>
      <c r="M54" s="90"/>
    </row>
    <row r="55" spans="1:13" ht="31.5" customHeight="1" thickBot="1">
      <c r="A55" s="550">
        <v>10</v>
      </c>
      <c r="B55" s="58" t="s">
        <v>2037</v>
      </c>
      <c r="C55" s="58" t="s">
        <v>2040</v>
      </c>
      <c r="D55" s="1227" t="s">
        <v>2049</v>
      </c>
      <c r="E55" s="1298"/>
      <c r="F55" s="1298"/>
      <c r="G55" s="1228"/>
      <c r="H55" s="40" t="s">
        <v>1931</v>
      </c>
      <c r="M55" s="90"/>
    </row>
    <row r="56" spans="1:13" ht="31.5" customHeight="1" thickBot="1">
      <c r="A56" s="550">
        <v>11</v>
      </c>
      <c r="B56" s="58" t="s">
        <v>2038</v>
      </c>
      <c r="C56" s="58" t="s">
        <v>2040</v>
      </c>
      <c r="D56" s="1227" t="s">
        <v>2049</v>
      </c>
      <c r="E56" s="1298"/>
      <c r="F56" s="1298"/>
      <c r="G56" s="1228"/>
      <c r="H56" s="40" t="s">
        <v>1931</v>
      </c>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9" sqref="W19"/>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59" t="s">
        <v>1627</v>
      </c>
      <c r="B1" s="1459"/>
      <c r="C1" s="1459"/>
      <c r="D1" s="1459"/>
      <c r="E1" s="1459"/>
      <c r="F1" s="1459"/>
      <c r="G1" s="1459"/>
      <c r="H1" s="1459"/>
      <c r="I1" s="1459"/>
      <c r="J1" s="1459"/>
      <c r="K1" s="1459"/>
      <c r="L1" s="1459"/>
      <c r="M1" s="1459"/>
      <c r="N1" s="1459"/>
      <c r="O1" s="1459"/>
      <c r="P1" s="1459"/>
      <c r="Q1" s="1459"/>
      <c r="R1" s="1459"/>
      <c r="S1" s="1459"/>
      <c r="T1" s="1459"/>
      <c r="U1" s="1459"/>
      <c r="V1" s="1459"/>
      <c r="W1" s="1459"/>
      <c r="Y1" s="65"/>
      <c r="Z1" s="65"/>
    </row>
    <row r="2" spans="1:30" ht="24.95" customHeight="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832" t="str">
        <f>IF(COUNTIF(Y15:Y43,"×")&gt;=1,"未入力あり","入力済")</f>
        <v>入力済</v>
      </c>
      <c r="X2" s="1603"/>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603"/>
      <c r="Y3" s="9"/>
      <c r="Z3" s="9"/>
    </row>
    <row r="4" spans="1:30" ht="20.25" customHeight="1">
      <c r="A4" s="582"/>
      <c r="B4" s="582"/>
      <c r="C4" s="582"/>
      <c r="D4" s="582"/>
      <c r="E4" s="834" t="s">
        <v>1451</v>
      </c>
      <c r="F4" s="1642" t="str">
        <f>表紙!E2</f>
        <v>地方独立行政法人市立東大阪医療センター</v>
      </c>
      <c r="G4" s="1643"/>
      <c r="H4" s="1643"/>
      <c r="I4" s="1643"/>
      <c r="J4" s="1643"/>
      <c r="K4" s="1643"/>
      <c r="L4" s="1643"/>
      <c r="M4" s="1643"/>
      <c r="N4" s="1643"/>
      <c r="O4" s="1643"/>
      <c r="P4" s="1643"/>
      <c r="Q4" s="1643"/>
      <c r="R4" s="1643"/>
      <c r="S4" s="1643"/>
      <c r="T4" s="1643"/>
      <c r="U4" s="1643"/>
      <c r="V4" s="1643"/>
      <c r="W4" s="1644"/>
      <c r="X4" s="1603"/>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603"/>
      <c r="Y5" s="588"/>
      <c r="Z5" s="588"/>
      <c r="AA5" s="193" t="s">
        <v>268</v>
      </c>
    </row>
    <row r="6" spans="1:30" s="798" customFormat="1" ht="42" customHeight="1">
      <c r="A6" s="835"/>
      <c r="B6" s="1640" t="s">
        <v>1628</v>
      </c>
      <c r="C6" s="1641"/>
      <c r="D6" s="1641"/>
      <c r="E6" s="1641"/>
      <c r="F6" s="1641"/>
      <c r="G6" s="1641"/>
      <c r="H6" s="1641"/>
      <c r="I6" s="1641"/>
      <c r="J6" s="1641"/>
      <c r="K6" s="1641"/>
      <c r="L6" s="1641"/>
      <c r="M6" s="1641"/>
      <c r="N6" s="1641"/>
      <c r="O6" s="1641"/>
      <c r="P6" s="1641"/>
      <c r="Q6" s="1641"/>
      <c r="R6" s="1641"/>
      <c r="S6" s="1641"/>
      <c r="T6" s="1641"/>
      <c r="U6" s="1641"/>
      <c r="V6" s="1641"/>
      <c r="W6" s="1641"/>
      <c r="AA6" s="90"/>
      <c r="AC6" s="835"/>
      <c r="AD6" s="836"/>
    </row>
    <row r="7" spans="1:30" s="798" customFormat="1" ht="20.100000000000001" customHeight="1">
      <c r="A7" s="835"/>
      <c r="B7" s="1045" t="s">
        <v>1629</v>
      </c>
      <c r="C7" s="1046" t="s">
        <v>1630</v>
      </c>
      <c r="D7" s="1046" t="s">
        <v>1631</v>
      </c>
      <c r="E7" s="1638" t="s">
        <v>1632</v>
      </c>
      <c r="F7" s="1638"/>
      <c r="G7" s="1638"/>
      <c r="H7" s="1638"/>
      <c r="I7" s="1638"/>
      <c r="J7" s="1638"/>
      <c r="K7" s="1638"/>
      <c r="L7" s="1638"/>
      <c r="M7" s="1638"/>
      <c r="N7" s="1638" t="s">
        <v>1633</v>
      </c>
      <c r="O7" s="1638"/>
      <c r="P7" s="1638"/>
      <c r="Q7" s="1638"/>
      <c r="R7" s="1638"/>
      <c r="S7" s="1638"/>
      <c r="T7" s="1638"/>
      <c r="U7" s="1638"/>
      <c r="V7" s="1638"/>
      <c r="W7" s="837"/>
      <c r="X7" s="837"/>
      <c r="Y7" s="837"/>
      <c r="Z7" s="837"/>
      <c r="AA7" s="90"/>
      <c r="AB7" s="837"/>
      <c r="AC7" s="837"/>
      <c r="AD7" s="836"/>
    </row>
    <row r="8" spans="1:30" s="798" customFormat="1" ht="99.95" customHeight="1">
      <c r="A8" s="835"/>
      <c r="B8" s="1047" t="s">
        <v>1634</v>
      </c>
      <c r="C8" s="1048" t="s">
        <v>1635</v>
      </c>
      <c r="D8" s="1048" t="s">
        <v>1636</v>
      </c>
      <c r="E8" s="1645" t="s">
        <v>1637</v>
      </c>
      <c r="F8" s="1646"/>
      <c r="G8" s="1646"/>
      <c r="H8" s="1646"/>
      <c r="I8" s="1646"/>
      <c r="J8" s="1646"/>
      <c r="K8" s="1646"/>
      <c r="L8" s="1646"/>
      <c r="M8" s="1647"/>
      <c r="N8" s="1639" t="s">
        <v>1638</v>
      </c>
      <c r="O8" s="1639"/>
      <c r="P8" s="1639"/>
      <c r="Q8" s="1639"/>
      <c r="R8" s="1639"/>
      <c r="S8" s="1639"/>
      <c r="T8" s="1639"/>
      <c r="U8" s="1639"/>
      <c r="V8" s="1639"/>
      <c r="W8" s="837"/>
      <c r="X8" s="837"/>
      <c r="Y8" s="837"/>
      <c r="Z8" s="837"/>
      <c r="AA8" s="90"/>
      <c r="AB8" s="837"/>
      <c r="AC8" s="837"/>
      <c r="AD8" s="836"/>
    </row>
    <row r="9" spans="1:30" s="798" customFormat="1" ht="50.1" customHeight="1">
      <c r="A9" s="835"/>
      <c r="B9" s="1045" t="s">
        <v>1639</v>
      </c>
      <c r="C9" s="1049" t="s">
        <v>1640</v>
      </c>
      <c r="D9" s="1045" t="s">
        <v>1641</v>
      </c>
      <c r="E9" s="1638" t="s">
        <v>1642</v>
      </c>
      <c r="F9" s="1638"/>
      <c r="G9" s="1638"/>
      <c r="H9" s="1638"/>
      <c r="I9" s="1638"/>
      <c r="J9" s="1638"/>
      <c r="K9" s="1638"/>
      <c r="L9" s="1638"/>
      <c r="M9" s="1638"/>
      <c r="N9" s="1638" t="s">
        <v>1643</v>
      </c>
      <c r="O9" s="1638"/>
      <c r="P9" s="1638"/>
      <c r="Q9" s="1638"/>
      <c r="R9" s="1638"/>
      <c r="S9" s="1638"/>
      <c r="T9" s="1638"/>
      <c r="U9" s="1638"/>
      <c r="V9" s="1638"/>
      <c r="W9" s="837"/>
      <c r="X9" s="837"/>
      <c r="Y9" s="837"/>
      <c r="Z9" s="837"/>
      <c r="AA9" s="90"/>
      <c r="AB9" s="837"/>
      <c r="AC9" s="837"/>
      <c r="AD9" s="836"/>
    </row>
    <row r="10" spans="1:30" s="798" customFormat="1" ht="50.1" customHeight="1">
      <c r="A10" s="835"/>
      <c r="B10" s="1639" t="s">
        <v>1644</v>
      </c>
      <c r="C10" s="1650" t="s">
        <v>1645</v>
      </c>
      <c r="D10" s="1650" t="s">
        <v>1646</v>
      </c>
      <c r="E10" s="1639" t="s">
        <v>1647</v>
      </c>
      <c r="F10" s="1639"/>
      <c r="G10" s="1639"/>
      <c r="H10" s="1639"/>
      <c r="I10" s="1639"/>
      <c r="J10" s="1639"/>
      <c r="K10" s="1639"/>
      <c r="L10" s="1639"/>
      <c r="M10" s="1653"/>
      <c r="N10" s="1639" t="s">
        <v>1648</v>
      </c>
      <c r="O10" s="1639"/>
      <c r="P10" s="1639"/>
      <c r="Q10" s="1639"/>
      <c r="R10" s="1639"/>
      <c r="S10" s="1639"/>
      <c r="T10" s="1639"/>
      <c r="U10" s="1639"/>
      <c r="V10" s="1639"/>
      <c r="W10" s="837"/>
      <c r="X10" s="837"/>
      <c r="Y10" s="837"/>
      <c r="Z10" s="837"/>
      <c r="AA10" s="90"/>
      <c r="AB10" s="837"/>
      <c r="AC10" s="837"/>
      <c r="AD10" s="836"/>
    </row>
    <row r="11" spans="1:30" s="798" customFormat="1" ht="20.100000000000001" customHeight="1">
      <c r="A11" s="835"/>
      <c r="B11" s="1639"/>
      <c r="C11" s="1651"/>
      <c r="D11" s="1651"/>
      <c r="E11" s="1638" t="s">
        <v>1649</v>
      </c>
      <c r="F11" s="1638"/>
      <c r="G11" s="1638"/>
      <c r="H11" s="1638"/>
      <c r="I11" s="1638"/>
      <c r="J11" s="1638"/>
      <c r="K11" s="1638"/>
      <c r="L11" s="1638"/>
      <c r="M11" s="1638"/>
      <c r="N11" s="1639"/>
      <c r="O11" s="1639"/>
      <c r="P11" s="1639"/>
      <c r="Q11" s="1639"/>
      <c r="R11" s="1639"/>
      <c r="S11" s="1639"/>
      <c r="T11" s="1639"/>
      <c r="U11" s="1639"/>
      <c r="V11" s="1639"/>
      <c r="W11" s="837"/>
      <c r="X11" s="837"/>
      <c r="Y11" s="837"/>
      <c r="Z11" s="837"/>
      <c r="AA11" s="90"/>
      <c r="AB11" s="837"/>
      <c r="AC11" s="837"/>
      <c r="AD11" s="836"/>
    </row>
    <row r="12" spans="1:30" s="798" customFormat="1" ht="50.1" customHeight="1">
      <c r="A12" s="835"/>
      <c r="B12" s="1639"/>
      <c r="C12" s="1652"/>
      <c r="D12" s="1652"/>
      <c r="E12" s="1653" t="s">
        <v>1650</v>
      </c>
      <c r="F12" s="1653"/>
      <c r="G12" s="1653"/>
      <c r="H12" s="1653"/>
      <c r="I12" s="1653"/>
      <c r="J12" s="1653"/>
      <c r="K12" s="1653"/>
      <c r="L12" s="1653"/>
      <c r="M12" s="1653"/>
      <c r="N12" s="1639"/>
      <c r="O12" s="1639"/>
      <c r="P12" s="1639"/>
      <c r="Q12" s="1639"/>
      <c r="R12" s="1639"/>
      <c r="S12" s="1639"/>
      <c r="T12" s="1639"/>
      <c r="U12" s="1639"/>
      <c r="V12" s="1639"/>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55" t="s">
        <v>1652</v>
      </c>
      <c r="C14" s="1655"/>
      <c r="D14" s="1655"/>
      <c r="E14" s="1655"/>
      <c r="F14" s="1655"/>
      <c r="G14" s="1655"/>
      <c r="H14" s="1655"/>
      <c r="I14" s="1655"/>
      <c r="J14" s="1655"/>
      <c r="K14" s="1655"/>
      <c r="L14" s="1655"/>
      <c r="M14" s="1655"/>
      <c r="N14" s="1655"/>
      <c r="O14" s="1655"/>
      <c r="P14" s="1655"/>
      <c r="Q14" s="1655"/>
      <c r="R14" s="1655"/>
      <c r="S14" s="1655"/>
      <c r="T14" s="1655"/>
      <c r="U14" s="1655"/>
      <c r="V14" s="1655"/>
      <c r="W14" s="1655"/>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1935</v>
      </c>
      <c r="Y15" s="586" t="str">
        <f>IF(W15="","×","○")</f>
        <v>○</v>
      </c>
      <c r="AA15" s="90"/>
    </row>
    <row r="16" spans="1:30" ht="25.5" customHeight="1" thickBot="1">
      <c r="A16" s="843">
        <v>2</v>
      </c>
      <c r="B16" s="1296" t="s">
        <v>1654</v>
      </c>
      <c r="C16" s="1297"/>
      <c r="D16" s="1415" t="s">
        <v>2051</v>
      </c>
      <c r="E16" s="1416"/>
      <c r="F16" s="1416"/>
      <c r="G16" s="1416"/>
      <c r="H16" s="1416"/>
      <c r="I16" s="1416"/>
      <c r="J16" s="1416"/>
      <c r="K16" s="1416"/>
      <c r="L16" s="1416"/>
      <c r="M16" s="1416"/>
      <c r="N16" s="1416"/>
      <c r="O16" s="1416"/>
      <c r="P16" s="1416"/>
      <c r="Q16" s="1416"/>
      <c r="R16" s="1416"/>
      <c r="S16" s="1416"/>
      <c r="T16" s="1416"/>
      <c r="U16" s="1416"/>
      <c r="V16" s="1416"/>
      <c r="W16" s="1417"/>
      <c r="Y16" s="588" t="str">
        <f>IF(AND($W$15="はい",D16=""),"×","○")</f>
        <v>○</v>
      </c>
      <c r="Z16" s="588"/>
      <c r="AA16" s="90"/>
    </row>
    <row r="17" spans="1:27" ht="25.5" customHeight="1" thickBot="1">
      <c r="A17" s="843">
        <v>3</v>
      </c>
      <c r="B17" s="1299" t="s">
        <v>1655</v>
      </c>
      <c r="C17" s="1626"/>
      <c r="D17" s="1627"/>
      <c r="E17" s="1627"/>
      <c r="F17" s="1627"/>
      <c r="G17" s="1627"/>
      <c r="H17" s="1627"/>
      <c r="I17" s="1627"/>
      <c r="J17" s="1627"/>
      <c r="K17" s="1627"/>
      <c r="L17" s="1627"/>
      <c r="M17" s="1627"/>
      <c r="N17" s="1355" t="s">
        <v>2050</v>
      </c>
      <c r="O17" s="1356"/>
      <c r="P17" s="1356"/>
      <c r="Q17" s="1356"/>
      <c r="R17" s="1356"/>
      <c r="S17" s="1356"/>
      <c r="T17" s="1356"/>
      <c r="U17" s="1356"/>
      <c r="V17" s="1656"/>
      <c r="W17" s="1657"/>
      <c r="Y17" s="588" t="str">
        <f>IF(AND($W$15="はい",N17=""),"×","○")</f>
        <v>○</v>
      </c>
      <c r="Z17" s="588"/>
      <c r="AA17" s="90"/>
    </row>
    <row r="18" spans="1:27" ht="50.1" customHeight="1" thickBot="1">
      <c r="A18" s="843">
        <v>4</v>
      </c>
      <c r="B18" s="1296" t="s">
        <v>1656</v>
      </c>
      <c r="C18" s="1297"/>
      <c r="D18" s="1227" t="s">
        <v>2052</v>
      </c>
      <c r="E18" s="1298"/>
      <c r="F18" s="1298"/>
      <c r="G18" s="1298"/>
      <c r="H18" s="1298"/>
      <c r="I18" s="1298"/>
      <c r="J18" s="1298"/>
      <c r="K18" s="1298"/>
      <c r="L18" s="1298"/>
      <c r="M18" s="1298"/>
      <c r="N18" s="1298"/>
      <c r="O18" s="1298"/>
      <c r="P18" s="1298"/>
      <c r="Q18" s="1298"/>
      <c r="R18" s="1298"/>
      <c r="S18" s="1298"/>
      <c r="T18" s="1298"/>
      <c r="U18" s="1298"/>
      <c r="V18" s="1298"/>
      <c r="W18" s="1228"/>
      <c r="Y18" s="588" t="str">
        <f>IF(AND($W$15="はい",D18=""),"×","○")</f>
        <v>○</v>
      </c>
      <c r="Z18" s="588"/>
      <c r="AA18" s="90"/>
    </row>
    <row r="19" spans="1:27" ht="25.5" customHeight="1" thickBot="1">
      <c r="A19" s="844">
        <v>5</v>
      </c>
      <c r="B19" s="1654" t="s">
        <v>1657</v>
      </c>
      <c r="C19" s="1624"/>
      <c r="D19" s="1625"/>
      <c r="E19" s="1625"/>
      <c r="F19" s="1625"/>
      <c r="G19" s="1625"/>
      <c r="H19" s="1625"/>
      <c r="I19" s="1625"/>
      <c r="J19" s="1625"/>
      <c r="K19" s="1625"/>
      <c r="L19" s="1625"/>
      <c r="M19" s="1625"/>
      <c r="N19" s="1625"/>
      <c r="O19" s="1625"/>
      <c r="P19" s="1625"/>
      <c r="Q19" s="1625"/>
      <c r="R19" s="1625"/>
      <c r="S19" s="1625"/>
      <c r="T19" s="1625"/>
      <c r="U19" s="1625"/>
      <c r="V19" s="1625"/>
      <c r="W19" s="40" t="s">
        <v>1935</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31" t="s">
        <v>1660</v>
      </c>
      <c r="C22" s="1632"/>
      <c r="D22" s="40" t="s">
        <v>1933</v>
      </c>
      <c r="E22" s="847" t="s">
        <v>1661</v>
      </c>
      <c r="F22" s="847"/>
      <c r="G22" s="847"/>
      <c r="H22" s="847"/>
      <c r="I22" s="847"/>
      <c r="J22" s="848"/>
      <c r="K22" s="1634" t="s">
        <v>1662</v>
      </c>
      <c r="L22" s="1634"/>
      <c r="M22" s="1634"/>
      <c r="N22" s="1634"/>
      <c r="O22" s="1634"/>
      <c r="P22" s="1634"/>
      <c r="Q22" s="1634"/>
      <c r="R22" s="1634"/>
      <c r="S22" s="1634"/>
      <c r="T22" s="1634"/>
      <c r="U22" s="1634"/>
      <c r="V22" s="1634"/>
      <c r="W22" s="1635"/>
      <c r="Y22" s="586" t="str">
        <f>IF(D22="","×","○")</f>
        <v>○</v>
      </c>
      <c r="AA22" s="90"/>
    </row>
    <row r="23" spans="1:27" ht="28.5" customHeight="1" thickBot="1">
      <c r="A23" s="843">
        <v>2</v>
      </c>
      <c r="B23" s="1303" t="s">
        <v>1663</v>
      </c>
      <c r="C23" s="1633"/>
      <c r="D23" s="42"/>
      <c r="E23" s="605" t="s">
        <v>1661</v>
      </c>
      <c r="F23" s="605"/>
      <c r="G23" s="605"/>
      <c r="H23" s="605"/>
      <c r="I23" s="605"/>
      <c r="J23" s="849"/>
      <c r="K23" s="1636"/>
      <c r="L23" s="1636"/>
      <c r="M23" s="1636"/>
      <c r="N23" s="1636"/>
      <c r="O23" s="1636"/>
      <c r="P23" s="1636"/>
      <c r="Q23" s="1636"/>
      <c r="R23" s="1636"/>
      <c r="S23" s="1636"/>
      <c r="T23" s="1636"/>
      <c r="U23" s="1636"/>
      <c r="V23" s="1636"/>
      <c r="W23" s="1637"/>
      <c r="Y23" s="588" t="str">
        <f>IF(AND($D$22="はい",D23=""),"×","○")</f>
        <v>○</v>
      </c>
      <c r="Z23" s="588"/>
      <c r="AA23" s="90"/>
    </row>
    <row r="24" spans="1:27" ht="25.5" customHeight="1" thickBot="1">
      <c r="A24" s="843">
        <v>3</v>
      </c>
      <c r="B24" s="1296" t="s">
        <v>1654</v>
      </c>
      <c r="C24" s="1297"/>
      <c r="D24" s="1415"/>
      <c r="E24" s="1416"/>
      <c r="F24" s="1416"/>
      <c r="G24" s="1416"/>
      <c r="H24" s="1416"/>
      <c r="I24" s="1416"/>
      <c r="J24" s="1416"/>
      <c r="K24" s="1416"/>
      <c r="L24" s="1416"/>
      <c r="M24" s="1416"/>
      <c r="N24" s="1416"/>
      <c r="O24" s="1416"/>
      <c r="P24" s="1416"/>
      <c r="Q24" s="1416"/>
      <c r="R24" s="1416"/>
      <c r="S24" s="1416"/>
      <c r="T24" s="1416"/>
      <c r="U24" s="1416"/>
      <c r="V24" s="1416"/>
      <c r="W24" s="1417"/>
      <c r="Y24" s="588" t="str">
        <f>IF(AND($D$22="はい",D24=""),"×","○")</f>
        <v>○</v>
      </c>
      <c r="Z24" s="588"/>
      <c r="AA24" s="90"/>
    </row>
    <row r="25" spans="1:27" ht="25.5" customHeight="1" thickBot="1">
      <c r="A25" s="843">
        <v>4</v>
      </c>
      <c r="B25" s="1296" t="s">
        <v>1664</v>
      </c>
      <c r="C25" s="1297"/>
      <c r="D25" s="1227"/>
      <c r="E25" s="1298"/>
      <c r="F25" s="1298"/>
      <c r="G25" s="1298"/>
      <c r="H25" s="1298"/>
      <c r="I25" s="1298"/>
      <c r="J25" s="1298"/>
      <c r="K25" s="1298"/>
      <c r="L25" s="1298"/>
      <c r="M25" s="1298"/>
      <c r="N25" s="1298"/>
      <c r="O25" s="1298"/>
      <c r="P25" s="1298"/>
      <c r="Q25" s="1298"/>
      <c r="R25" s="1298"/>
      <c r="S25" s="1298"/>
      <c r="T25" s="1298"/>
      <c r="U25" s="1298"/>
      <c r="V25" s="1298"/>
      <c r="W25" s="1228"/>
      <c r="Y25" s="588" t="str">
        <f>IF(AND($D$22="はい",D25=""),"×","○")</f>
        <v>○</v>
      </c>
      <c r="Z25" s="588"/>
      <c r="AA25" s="90"/>
    </row>
    <row r="26" spans="1:27" ht="25.5" customHeight="1" thickBot="1">
      <c r="A26" s="843">
        <v>5</v>
      </c>
      <c r="B26" s="1303" t="s">
        <v>1665</v>
      </c>
      <c r="C26" s="1304"/>
      <c r="D26" s="1227"/>
      <c r="E26" s="1298"/>
      <c r="F26" s="1298"/>
      <c r="G26" s="1298"/>
      <c r="H26" s="1298"/>
      <c r="I26" s="1298"/>
      <c r="J26" s="1298"/>
      <c r="K26" s="1298"/>
      <c r="L26" s="1298"/>
      <c r="M26" s="1298"/>
      <c r="N26" s="1298"/>
      <c r="O26" s="1298"/>
      <c r="P26" s="1298"/>
      <c r="Q26" s="1298"/>
      <c r="R26" s="1298"/>
      <c r="S26" s="1298"/>
      <c r="T26" s="1298"/>
      <c r="U26" s="1298"/>
      <c r="V26" s="1298"/>
      <c r="W26" s="1228"/>
      <c r="Y26" s="588" t="str">
        <f>IF(AND($D$22="はい",D26=""),"×","○")</f>
        <v>○</v>
      </c>
      <c r="Z26" s="588"/>
      <c r="AA26" s="90"/>
    </row>
    <row r="27" spans="1:27" ht="42.6" customHeight="1" thickBot="1">
      <c r="A27" s="843">
        <v>6</v>
      </c>
      <c r="B27" s="1648" t="s">
        <v>1666</v>
      </c>
      <c r="C27" s="1649"/>
      <c r="D27" s="44"/>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23" t="s">
        <v>1668</v>
      </c>
      <c r="C28" s="1624"/>
      <c r="D28" s="1625"/>
      <c r="E28" s="1625"/>
      <c r="F28" s="1625"/>
      <c r="G28" s="1625"/>
      <c r="H28" s="1625"/>
      <c r="I28" s="1625"/>
      <c r="J28" s="1625"/>
      <c r="K28" s="1625"/>
      <c r="L28" s="1625"/>
      <c r="M28" s="1625"/>
      <c r="N28" s="1625"/>
      <c r="O28" s="1625"/>
      <c r="P28" s="1625"/>
      <c r="Q28" s="1625"/>
      <c r="R28" s="1625"/>
      <c r="S28" s="1625"/>
      <c r="T28" s="1625"/>
      <c r="U28" s="1625"/>
      <c r="V28" s="1625"/>
      <c r="W28" s="40"/>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28" t="s">
        <v>1671</v>
      </c>
      <c r="C31" s="1629"/>
      <c r="D31" s="1630"/>
      <c r="E31" s="1630"/>
      <c r="F31" s="1630"/>
      <c r="G31" s="1630"/>
      <c r="H31" s="1630"/>
      <c r="I31" s="1630"/>
      <c r="J31" s="1630"/>
      <c r="K31" s="1630"/>
      <c r="L31" s="1630"/>
      <c r="M31" s="1630"/>
      <c r="N31" s="1630"/>
      <c r="O31" s="1630"/>
      <c r="P31" s="1630"/>
      <c r="Q31" s="1630"/>
      <c r="R31" s="1630"/>
      <c r="S31" s="1630"/>
      <c r="T31" s="1630"/>
      <c r="U31" s="1630"/>
      <c r="V31" s="1630"/>
      <c r="W31" s="40" t="s">
        <v>1933</v>
      </c>
      <c r="Y31" s="586" t="str">
        <f>IF(W31="","×","○")</f>
        <v>○</v>
      </c>
      <c r="AA31" s="90"/>
    </row>
    <row r="32" spans="1:27" ht="24" customHeight="1" thickBot="1">
      <c r="A32" s="843">
        <v>2</v>
      </c>
      <c r="B32" s="1296" t="s">
        <v>1654</v>
      </c>
      <c r="C32" s="1297"/>
      <c r="D32" s="1415"/>
      <c r="E32" s="1416"/>
      <c r="F32" s="1416"/>
      <c r="G32" s="1416"/>
      <c r="H32" s="1416"/>
      <c r="I32" s="1416"/>
      <c r="J32" s="1416"/>
      <c r="K32" s="1416"/>
      <c r="L32" s="1416"/>
      <c r="M32" s="1416"/>
      <c r="N32" s="1416"/>
      <c r="O32" s="1416"/>
      <c r="P32" s="1416"/>
      <c r="Q32" s="1416"/>
      <c r="R32" s="1416"/>
      <c r="S32" s="1416"/>
      <c r="T32" s="1416"/>
      <c r="U32" s="1416"/>
      <c r="V32" s="1416"/>
      <c r="W32" s="1417"/>
      <c r="Y32" s="588" t="str">
        <f>IF(AND($W$31="はい",D32=""),"×","○")</f>
        <v>○</v>
      </c>
      <c r="Z32" s="588"/>
      <c r="AA32" s="90"/>
    </row>
    <row r="33" spans="1:27" ht="25.5" customHeight="1" thickBot="1">
      <c r="A33" s="844">
        <v>3</v>
      </c>
      <c r="B33" s="1623" t="s">
        <v>1668</v>
      </c>
      <c r="C33" s="1624"/>
      <c r="D33" s="1625"/>
      <c r="E33" s="1625"/>
      <c r="F33" s="1625"/>
      <c r="G33" s="1625"/>
      <c r="H33" s="1625"/>
      <c r="I33" s="1625"/>
      <c r="J33" s="1625"/>
      <c r="K33" s="1625"/>
      <c r="L33" s="1625"/>
      <c r="M33" s="1625"/>
      <c r="N33" s="1625"/>
      <c r="O33" s="1625"/>
      <c r="P33" s="1625"/>
      <c r="Q33" s="1625"/>
      <c r="R33" s="1625"/>
      <c r="S33" s="1625"/>
      <c r="T33" s="1625"/>
      <c r="U33" s="1625"/>
      <c r="V33" s="1625"/>
      <c r="W33" s="40"/>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28" t="s">
        <v>1674</v>
      </c>
      <c r="C36" s="1629"/>
      <c r="D36" s="1630"/>
      <c r="E36" s="1630"/>
      <c r="F36" s="1630"/>
      <c r="G36" s="1630"/>
      <c r="H36" s="1630"/>
      <c r="I36" s="1630"/>
      <c r="J36" s="1630"/>
      <c r="K36" s="1630"/>
      <c r="L36" s="1630"/>
      <c r="M36" s="1630"/>
      <c r="N36" s="1630"/>
      <c r="O36" s="1630"/>
      <c r="P36" s="1630"/>
      <c r="Q36" s="1630"/>
      <c r="R36" s="1630"/>
      <c r="S36" s="1630"/>
      <c r="T36" s="1630"/>
      <c r="U36" s="1630"/>
      <c r="V36" s="1630"/>
      <c r="W36" s="40" t="s">
        <v>1933</v>
      </c>
      <c r="Y36" s="586" t="str">
        <f>IF(W36="","×","○")</f>
        <v>○</v>
      </c>
      <c r="AA36" s="90"/>
    </row>
    <row r="37" spans="1:27" ht="25.5" customHeight="1" thickBot="1">
      <c r="A37" s="843">
        <v>2</v>
      </c>
      <c r="B37" s="1296" t="s">
        <v>1654</v>
      </c>
      <c r="C37" s="1297"/>
      <c r="D37" s="1415"/>
      <c r="E37" s="1416"/>
      <c r="F37" s="1416"/>
      <c r="G37" s="1416"/>
      <c r="H37" s="1416"/>
      <c r="I37" s="1416"/>
      <c r="J37" s="1416"/>
      <c r="K37" s="1416"/>
      <c r="L37" s="1416"/>
      <c r="M37" s="1416"/>
      <c r="N37" s="1416"/>
      <c r="O37" s="1416"/>
      <c r="P37" s="1416"/>
      <c r="Q37" s="1416"/>
      <c r="R37" s="1416"/>
      <c r="S37" s="1416"/>
      <c r="T37" s="1416"/>
      <c r="U37" s="1416"/>
      <c r="V37" s="1416"/>
      <c r="W37" s="1417"/>
      <c r="Y37" s="588" t="str">
        <f>IF(AND($W$36="はい",D37=""),"×","○")</f>
        <v>○</v>
      </c>
      <c r="Z37" s="588"/>
      <c r="AA37" s="90"/>
    </row>
    <row r="38" spans="1:27" ht="20.25" customHeight="1" thickBot="1">
      <c r="A38" s="844">
        <v>3</v>
      </c>
      <c r="B38" s="1623" t="s">
        <v>1668</v>
      </c>
      <c r="C38" s="1624"/>
      <c r="D38" s="1625"/>
      <c r="E38" s="1625"/>
      <c r="F38" s="1625"/>
      <c r="G38" s="1625"/>
      <c r="H38" s="1625"/>
      <c r="I38" s="1625"/>
      <c r="J38" s="1625"/>
      <c r="K38" s="1625"/>
      <c r="L38" s="1625"/>
      <c r="M38" s="1625"/>
      <c r="N38" s="1625"/>
      <c r="O38" s="1625"/>
      <c r="P38" s="1625"/>
      <c r="Q38" s="1625"/>
      <c r="R38" s="1625"/>
      <c r="S38" s="1625"/>
      <c r="T38" s="1625"/>
      <c r="U38" s="1625"/>
      <c r="V38" s="1625"/>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28" t="s">
        <v>1677</v>
      </c>
      <c r="C41" s="1629"/>
      <c r="D41" s="1630"/>
      <c r="E41" s="1630"/>
      <c r="F41" s="1630"/>
      <c r="G41" s="1630"/>
      <c r="H41" s="1630"/>
      <c r="I41" s="1630"/>
      <c r="J41" s="1630"/>
      <c r="K41" s="1630"/>
      <c r="L41" s="1630"/>
      <c r="M41" s="1630"/>
      <c r="N41" s="1630"/>
      <c r="O41" s="1630"/>
      <c r="P41" s="1630"/>
      <c r="Q41" s="1630"/>
      <c r="R41" s="1630"/>
      <c r="S41" s="1630"/>
      <c r="T41" s="1630"/>
      <c r="U41" s="1630"/>
      <c r="V41" s="1630"/>
      <c r="W41" s="40" t="s">
        <v>1933</v>
      </c>
      <c r="Y41" s="586" t="str">
        <f>IF(W41="","×","○")</f>
        <v>○</v>
      </c>
      <c r="AA41" s="90"/>
    </row>
    <row r="42" spans="1:27" ht="25.5" customHeight="1" thickBot="1">
      <c r="A42" s="843">
        <v>2</v>
      </c>
      <c r="B42" s="1303" t="s">
        <v>1654</v>
      </c>
      <c r="C42" s="1304"/>
      <c r="D42" s="1415"/>
      <c r="E42" s="1416"/>
      <c r="F42" s="1416"/>
      <c r="G42" s="1416"/>
      <c r="H42" s="1416"/>
      <c r="I42" s="1416"/>
      <c r="J42" s="1416"/>
      <c r="K42" s="1416"/>
      <c r="L42" s="1416"/>
      <c r="M42" s="1416"/>
      <c r="N42" s="1416"/>
      <c r="O42" s="1416"/>
      <c r="P42" s="1416"/>
      <c r="Q42" s="1416"/>
      <c r="R42" s="1416"/>
      <c r="S42" s="1416"/>
      <c r="T42" s="1416"/>
      <c r="U42" s="1416"/>
      <c r="V42" s="1416"/>
      <c r="W42" s="1417"/>
      <c r="Y42" s="588" t="str">
        <f>IF(AND($W$41="はい",D42=""),"×","○")</f>
        <v>○</v>
      </c>
      <c r="Z42" s="588"/>
      <c r="AA42" s="90"/>
    </row>
    <row r="43" spans="1:27" ht="18" customHeight="1" thickBot="1">
      <c r="A43" s="844">
        <v>3</v>
      </c>
      <c r="B43" s="1623" t="s">
        <v>1668</v>
      </c>
      <c r="C43" s="1624"/>
      <c r="D43" s="1625"/>
      <c r="E43" s="1625"/>
      <c r="F43" s="1625"/>
      <c r="G43" s="1625"/>
      <c r="H43" s="1625"/>
      <c r="I43" s="1625"/>
      <c r="J43" s="1625"/>
      <c r="K43" s="1625"/>
      <c r="L43" s="1625"/>
      <c r="M43" s="1625"/>
      <c r="N43" s="1625"/>
      <c r="O43" s="1625"/>
      <c r="P43" s="1625"/>
      <c r="Q43" s="1625"/>
      <c r="R43" s="1625"/>
      <c r="S43" s="1625"/>
      <c r="T43" s="1625"/>
      <c r="U43" s="1625"/>
      <c r="V43" s="1625"/>
      <c r="W43" s="40"/>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14"/>
      <c r="B47" s="1615"/>
      <c r="C47" s="1615"/>
      <c r="D47" s="1615"/>
      <c r="E47" s="1615"/>
      <c r="F47" s="1615"/>
      <c r="G47" s="1615"/>
      <c r="H47" s="1615"/>
      <c r="I47" s="1615"/>
      <c r="J47" s="1615"/>
      <c r="K47" s="1615"/>
      <c r="L47" s="1615"/>
      <c r="M47" s="1615"/>
      <c r="N47" s="1615"/>
      <c r="O47" s="1615"/>
      <c r="P47" s="1615"/>
      <c r="Q47" s="1615"/>
      <c r="R47" s="1615"/>
      <c r="S47" s="1615"/>
      <c r="T47" s="1615"/>
      <c r="U47" s="1615"/>
      <c r="V47" s="1615"/>
      <c r="W47" s="1616"/>
      <c r="AA47" s="90"/>
    </row>
    <row r="48" spans="1:27">
      <c r="A48" s="1617"/>
      <c r="B48" s="1618"/>
      <c r="C48" s="1618"/>
      <c r="D48" s="1618"/>
      <c r="E48" s="1618"/>
      <c r="F48" s="1618"/>
      <c r="G48" s="1618"/>
      <c r="H48" s="1618"/>
      <c r="I48" s="1618"/>
      <c r="J48" s="1618"/>
      <c r="K48" s="1618"/>
      <c r="L48" s="1618"/>
      <c r="M48" s="1618"/>
      <c r="N48" s="1618"/>
      <c r="O48" s="1618"/>
      <c r="P48" s="1618"/>
      <c r="Q48" s="1618"/>
      <c r="R48" s="1618"/>
      <c r="S48" s="1618"/>
      <c r="T48" s="1618"/>
      <c r="U48" s="1618"/>
      <c r="V48" s="1618"/>
      <c r="W48" s="1619"/>
      <c r="AA48" s="90"/>
    </row>
    <row r="49" spans="1:27">
      <c r="A49" s="1617"/>
      <c r="B49" s="1618"/>
      <c r="C49" s="1618"/>
      <c r="D49" s="1618"/>
      <c r="E49" s="1618"/>
      <c r="F49" s="1618"/>
      <c r="G49" s="1618"/>
      <c r="H49" s="1618"/>
      <c r="I49" s="1618"/>
      <c r="J49" s="1618"/>
      <c r="K49" s="1618"/>
      <c r="L49" s="1618"/>
      <c r="M49" s="1618"/>
      <c r="N49" s="1618"/>
      <c r="O49" s="1618"/>
      <c r="P49" s="1618"/>
      <c r="Q49" s="1618"/>
      <c r="R49" s="1618"/>
      <c r="S49" s="1618"/>
      <c r="T49" s="1618"/>
      <c r="U49" s="1618"/>
      <c r="V49" s="1618"/>
      <c r="W49" s="1619"/>
      <c r="AA49" s="90"/>
    </row>
    <row r="50" spans="1:27">
      <c r="A50" s="1617"/>
      <c r="B50" s="1618"/>
      <c r="C50" s="1618"/>
      <c r="D50" s="1618"/>
      <c r="E50" s="1618"/>
      <c r="F50" s="1618"/>
      <c r="G50" s="1618"/>
      <c r="H50" s="1618"/>
      <c r="I50" s="1618"/>
      <c r="J50" s="1618"/>
      <c r="K50" s="1618"/>
      <c r="L50" s="1618"/>
      <c r="M50" s="1618"/>
      <c r="N50" s="1618"/>
      <c r="O50" s="1618"/>
      <c r="P50" s="1618"/>
      <c r="Q50" s="1618"/>
      <c r="R50" s="1618"/>
      <c r="S50" s="1618"/>
      <c r="T50" s="1618"/>
      <c r="U50" s="1618"/>
      <c r="V50" s="1618"/>
      <c r="W50" s="1619"/>
      <c r="AA50" s="90"/>
    </row>
    <row r="51" spans="1:27">
      <c r="A51" s="1617"/>
      <c r="B51" s="1618"/>
      <c r="C51" s="1618"/>
      <c r="D51" s="1618"/>
      <c r="E51" s="1618"/>
      <c r="F51" s="1618"/>
      <c r="G51" s="1618"/>
      <c r="H51" s="1618"/>
      <c r="I51" s="1618"/>
      <c r="J51" s="1618"/>
      <c r="K51" s="1618"/>
      <c r="L51" s="1618"/>
      <c r="M51" s="1618"/>
      <c r="N51" s="1618"/>
      <c r="O51" s="1618"/>
      <c r="P51" s="1618"/>
      <c r="Q51" s="1618"/>
      <c r="R51" s="1618"/>
      <c r="S51" s="1618"/>
      <c r="T51" s="1618"/>
      <c r="U51" s="1618"/>
      <c r="V51" s="1618"/>
      <c r="W51" s="1619"/>
      <c r="AA51" s="90"/>
    </row>
    <row r="52" spans="1:27">
      <c r="A52" s="1617"/>
      <c r="B52" s="1618"/>
      <c r="C52" s="1618"/>
      <c r="D52" s="1618"/>
      <c r="E52" s="1618"/>
      <c r="F52" s="1618"/>
      <c r="G52" s="1618"/>
      <c r="H52" s="1618"/>
      <c r="I52" s="1618"/>
      <c r="J52" s="1618"/>
      <c r="K52" s="1618"/>
      <c r="L52" s="1618"/>
      <c r="M52" s="1618"/>
      <c r="N52" s="1618"/>
      <c r="O52" s="1618"/>
      <c r="P52" s="1618"/>
      <c r="Q52" s="1618"/>
      <c r="R52" s="1618"/>
      <c r="S52" s="1618"/>
      <c r="T52" s="1618"/>
      <c r="U52" s="1618"/>
      <c r="V52" s="1618"/>
      <c r="W52" s="1619"/>
      <c r="AA52" s="90"/>
    </row>
    <row r="53" spans="1:27">
      <c r="A53" s="1617"/>
      <c r="B53" s="1618"/>
      <c r="C53" s="1618"/>
      <c r="D53" s="1618"/>
      <c r="E53" s="1618"/>
      <c r="F53" s="1618"/>
      <c r="G53" s="1618"/>
      <c r="H53" s="1618"/>
      <c r="I53" s="1618"/>
      <c r="J53" s="1618"/>
      <c r="K53" s="1618"/>
      <c r="L53" s="1618"/>
      <c r="M53" s="1618"/>
      <c r="N53" s="1618"/>
      <c r="O53" s="1618"/>
      <c r="P53" s="1618"/>
      <c r="Q53" s="1618"/>
      <c r="R53" s="1618"/>
      <c r="S53" s="1618"/>
      <c r="T53" s="1618"/>
      <c r="U53" s="1618"/>
      <c r="V53" s="1618"/>
      <c r="W53" s="1619"/>
      <c r="AA53" s="90"/>
    </row>
    <row r="54" spans="1:27">
      <c r="A54" s="1617"/>
      <c r="B54" s="1618"/>
      <c r="C54" s="1618"/>
      <c r="D54" s="1618"/>
      <c r="E54" s="1618"/>
      <c r="F54" s="1618"/>
      <c r="G54" s="1618"/>
      <c r="H54" s="1618"/>
      <c r="I54" s="1618"/>
      <c r="J54" s="1618"/>
      <c r="K54" s="1618"/>
      <c r="L54" s="1618"/>
      <c r="M54" s="1618"/>
      <c r="N54" s="1618"/>
      <c r="O54" s="1618"/>
      <c r="P54" s="1618"/>
      <c r="Q54" s="1618"/>
      <c r="R54" s="1618"/>
      <c r="S54" s="1618"/>
      <c r="T54" s="1618"/>
      <c r="U54" s="1618"/>
      <c r="V54" s="1618"/>
      <c r="W54" s="1619"/>
      <c r="AA54" s="90"/>
    </row>
    <row r="55" spans="1:27">
      <c r="A55" s="1617"/>
      <c r="B55" s="1618"/>
      <c r="C55" s="1618"/>
      <c r="D55" s="1618"/>
      <c r="E55" s="1618"/>
      <c r="F55" s="1618"/>
      <c r="G55" s="1618"/>
      <c r="H55" s="1618"/>
      <c r="I55" s="1618"/>
      <c r="J55" s="1618"/>
      <c r="K55" s="1618"/>
      <c r="L55" s="1618"/>
      <c r="M55" s="1618"/>
      <c r="N55" s="1618"/>
      <c r="O55" s="1618"/>
      <c r="P55" s="1618"/>
      <c r="Q55" s="1618"/>
      <c r="R55" s="1618"/>
      <c r="S55" s="1618"/>
      <c r="T55" s="1618"/>
      <c r="U55" s="1618"/>
      <c r="V55" s="1618"/>
      <c r="W55" s="1619"/>
      <c r="AA55" s="90"/>
    </row>
    <row r="56" spans="1:27">
      <c r="A56" s="1617"/>
      <c r="B56" s="1618"/>
      <c r="C56" s="1618"/>
      <c r="D56" s="1618"/>
      <c r="E56" s="1618"/>
      <c r="F56" s="1618"/>
      <c r="G56" s="1618"/>
      <c r="H56" s="1618"/>
      <c r="I56" s="1618"/>
      <c r="J56" s="1618"/>
      <c r="K56" s="1618"/>
      <c r="L56" s="1618"/>
      <c r="M56" s="1618"/>
      <c r="N56" s="1618"/>
      <c r="O56" s="1618"/>
      <c r="P56" s="1618"/>
      <c r="Q56" s="1618"/>
      <c r="R56" s="1618"/>
      <c r="S56" s="1618"/>
      <c r="T56" s="1618"/>
      <c r="U56" s="1618"/>
      <c r="V56" s="1618"/>
      <c r="W56" s="1619"/>
      <c r="AA56" s="90"/>
    </row>
    <row r="57" spans="1:27">
      <c r="A57" s="1617"/>
      <c r="B57" s="1618"/>
      <c r="C57" s="1618"/>
      <c r="D57" s="1618"/>
      <c r="E57" s="1618"/>
      <c r="F57" s="1618"/>
      <c r="G57" s="1618"/>
      <c r="H57" s="1618"/>
      <c r="I57" s="1618"/>
      <c r="J57" s="1618"/>
      <c r="K57" s="1618"/>
      <c r="L57" s="1618"/>
      <c r="M57" s="1618"/>
      <c r="N57" s="1618"/>
      <c r="O57" s="1618"/>
      <c r="P57" s="1618"/>
      <c r="Q57" s="1618"/>
      <c r="R57" s="1618"/>
      <c r="S57" s="1618"/>
      <c r="T57" s="1618"/>
      <c r="U57" s="1618"/>
      <c r="V57" s="1618"/>
      <c r="W57" s="1619"/>
      <c r="AA57" s="90"/>
    </row>
    <row r="58" spans="1:27">
      <c r="A58" s="1617"/>
      <c r="B58" s="1618"/>
      <c r="C58" s="1618"/>
      <c r="D58" s="1618"/>
      <c r="E58" s="1618"/>
      <c r="F58" s="1618"/>
      <c r="G58" s="1618"/>
      <c r="H58" s="1618"/>
      <c r="I58" s="1618"/>
      <c r="J58" s="1618"/>
      <c r="K58" s="1618"/>
      <c r="L58" s="1618"/>
      <c r="M58" s="1618"/>
      <c r="N58" s="1618"/>
      <c r="O58" s="1618"/>
      <c r="P58" s="1618"/>
      <c r="Q58" s="1618"/>
      <c r="R58" s="1618"/>
      <c r="S58" s="1618"/>
      <c r="T58" s="1618"/>
      <c r="U58" s="1618"/>
      <c r="V58" s="1618"/>
      <c r="W58" s="1619"/>
      <c r="AA58" s="90"/>
    </row>
    <row r="59" spans="1:27">
      <c r="A59" s="1617"/>
      <c r="B59" s="1618"/>
      <c r="C59" s="1618"/>
      <c r="D59" s="1618"/>
      <c r="E59" s="1618"/>
      <c r="F59" s="1618"/>
      <c r="G59" s="1618"/>
      <c r="H59" s="1618"/>
      <c r="I59" s="1618"/>
      <c r="J59" s="1618"/>
      <c r="K59" s="1618"/>
      <c r="L59" s="1618"/>
      <c r="M59" s="1618"/>
      <c r="N59" s="1618"/>
      <c r="O59" s="1618"/>
      <c r="P59" s="1618"/>
      <c r="Q59" s="1618"/>
      <c r="R59" s="1618"/>
      <c r="S59" s="1618"/>
      <c r="T59" s="1618"/>
      <c r="U59" s="1618"/>
      <c r="V59" s="1618"/>
      <c r="W59" s="1619"/>
      <c r="AA59" s="90"/>
    </row>
    <row r="60" spans="1:27">
      <c r="A60" s="1617"/>
      <c r="B60" s="1618"/>
      <c r="C60" s="1618"/>
      <c r="D60" s="1618"/>
      <c r="E60" s="1618"/>
      <c r="F60" s="1618"/>
      <c r="G60" s="1618"/>
      <c r="H60" s="1618"/>
      <c r="I60" s="1618"/>
      <c r="J60" s="1618"/>
      <c r="K60" s="1618"/>
      <c r="L60" s="1618"/>
      <c r="M60" s="1618"/>
      <c r="N60" s="1618"/>
      <c r="O60" s="1618"/>
      <c r="P60" s="1618"/>
      <c r="Q60" s="1618"/>
      <c r="R60" s="1618"/>
      <c r="S60" s="1618"/>
      <c r="T60" s="1618"/>
      <c r="U60" s="1618"/>
      <c r="V60" s="1618"/>
      <c r="W60" s="1619"/>
      <c r="AA60" s="90"/>
    </row>
    <row r="61" spans="1:27">
      <c r="A61" s="1617"/>
      <c r="B61" s="1618"/>
      <c r="C61" s="1618"/>
      <c r="D61" s="1618"/>
      <c r="E61" s="1618"/>
      <c r="F61" s="1618"/>
      <c r="G61" s="1618"/>
      <c r="H61" s="1618"/>
      <c r="I61" s="1618"/>
      <c r="J61" s="1618"/>
      <c r="K61" s="1618"/>
      <c r="L61" s="1618"/>
      <c r="M61" s="1618"/>
      <c r="N61" s="1618"/>
      <c r="O61" s="1618"/>
      <c r="P61" s="1618"/>
      <c r="Q61" s="1618"/>
      <c r="R61" s="1618"/>
      <c r="S61" s="1618"/>
      <c r="T61" s="1618"/>
      <c r="U61" s="1618"/>
      <c r="V61" s="1618"/>
      <c r="W61" s="1619"/>
      <c r="AA61" s="90"/>
    </row>
    <row r="62" spans="1:27" ht="12.75" thickBot="1">
      <c r="A62" s="1620"/>
      <c r="B62" s="1621"/>
      <c r="C62" s="1621"/>
      <c r="D62" s="1621"/>
      <c r="E62" s="1621"/>
      <c r="F62" s="1621"/>
      <c r="G62" s="1621"/>
      <c r="H62" s="1621"/>
      <c r="I62" s="1621"/>
      <c r="J62" s="1621"/>
      <c r="K62" s="1621"/>
      <c r="L62" s="1621"/>
      <c r="M62" s="1621"/>
      <c r="N62" s="1621"/>
      <c r="O62" s="1621"/>
      <c r="P62" s="1621"/>
      <c r="Q62" s="1621"/>
      <c r="R62" s="1621"/>
      <c r="S62" s="1621"/>
      <c r="T62" s="1621"/>
      <c r="U62" s="1621"/>
      <c r="V62" s="1621"/>
      <c r="W62" s="1622"/>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"尿路ストーマ,結腸ストーマ"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Normal="100" zoomScaleSheetLayoutView="100" workbookViewId="0">
      <selection activeCell="K15" sqref="K15"/>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34" t="s">
        <v>1681</v>
      </c>
      <c r="B1" s="1659"/>
      <c r="C1" s="1659"/>
      <c r="D1" s="1659"/>
      <c r="E1" s="1659"/>
      <c r="F1" s="1659"/>
      <c r="G1" s="1659"/>
      <c r="J1" s="65"/>
    </row>
    <row r="2" spans="1:11" ht="35.1" customHeight="1" thickBot="1">
      <c r="A2" s="1236" t="s">
        <v>1348</v>
      </c>
      <c r="B2" s="1236"/>
      <c r="C2" s="1236"/>
      <c r="D2" s="1236"/>
      <c r="E2" s="1236"/>
      <c r="F2" s="1255"/>
      <c r="G2" s="832" t="str">
        <f>IF(COUNTIF(I12,"×")&gt;=1,"未入力あり","入力済")</f>
        <v>入力済</v>
      </c>
      <c r="H2" s="1603"/>
      <c r="I2" s="822"/>
      <c r="J2" s="65"/>
    </row>
    <row r="3" spans="1:11" ht="5.0999999999999996" customHeight="1">
      <c r="A3" s="559"/>
      <c r="B3" s="559"/>
      <c r="C3" s="559"/>
      <c r="D3" s="559"/>
      <c r="E3" s="559"/>
      <c r="F3" s="559"/>
      <c r="G3" s="559"/>
      <c r="H3" s="1603"/>
      <c r="I3" s="822"/>
      <c r="J3" s="9"/>
    </row>
    <row r="4" spans="1:11" ht="20.100000000000001" customHeight="1">
      <c r="A4" s="559"/>
      <c r="B4" s="559"/>
      <c r="C4" s="559" t="s">
        <v>1682</v>
      </c>
      <c r="D4" s="559"/>
      <c r="E4" s="559"/>
      <c r="F4" s="834" t="s">
        <v>1222</v>
      </c>
      <c r="G4" s="854" t="str">
        <f>表紙!E2</f>
        <v>地方独立行政法人市立東大阪医療センター</v>
      </c>
      <c r="H4" s="1603"/>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63" t="s">
        <v>1683</v>
      </c>
      <c r="B6" s="1663"/>
      <c r="C6" s="1663"/>
      <c r="D6" s="1663"/>
      <c r="E6" s="1663"/>
      <c r="F6" s="1663"/>
      <c r="G6" s="1663"/>
      <c r="K6" s="90"/>
    </row>
    <row r="7" spans="1:11" ht="65.25" customHeight="1">
      <c r="A7" s="1664" t="s">
        <v>1684</v>
      </c>
      <c r="B7" s="1665"/>
      <c r="C7" s="1665"/>
      <c r="D7" s="1665"/>
      <c r="E7" s="1665"/>
      <c r="F7" s="1665"/>
      <c r="G7" s="1665"/>
      <c r="K7" s="90"/>
    </row>
    <row r="8" spans="1:11" ht="27.95" customHeight="1">
      <c r="A8" s="1660"/>
      <c r="B8" s="1661" t="s">
        <v>1685</v>
      </c>
      <c r="C8" s="1662" t="s">
        <v>1686</v>
      </c>
      <c r="D8" s="1662" t="s">
        <v>1687</v>
      </c>
      <c r="E8" s="1658" t="s">
        <v>1688</v>
      </c>
      <c r="F8" s="1658" t="s">
        <v>1689</v>
      </c>
      <c r="G8" s="544" t="s">
        <v>1690</v>
      </c>
      <c r="K8" s="90"/>
    </row>
    <row r="9" spans="1:11" ht="18" customHeight="1">
      <c r="A9" s="1660"/>
      <c r="B9" s="1661"/>
      <c r="C9" s="1662"/>
      <c r="D9" s="1662"/>
      <c r="E9" s="1658"/>
      <c r="F9" s="1658"/>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18</v>
      </c>
      <c r="D12" s="53">
        <v>17</v>
      </c>
      <c r="E12" s="52" t="s">
        <v>1789</v>
      </c>
      <c r="F12" s="52" t="s">
        <v>2053</v>
      </c>
      <c r="G12" s="51" t="s">
        <v>2054</v>
      </c>
      <c r="H12" s="866"/>
      <c r="I12" s="681" t="str">
        <f>IF(AND(B12&lt;&gt;"",C12&lt;&gt;"",D12&lt;&gt;"",E12&lt;&gt;"",F12&lt;&gt;"",G12&lt;&gt;""),"○","×")</f>
        <v>○</v>
      </c>
      <c r="K12" s="90"/>
    </row>
    <row r="13" spans="1:11" ht="36" customHeight="1" thickBot="1">
      <c r="A13" s="865">
        <v>2</v>
      </c>
      <c r="B13" s="52" t="s">
        <v>1692</v>
      </c>
      <c r="C13" s="53">
        <v>1</v>
      </c>
      <c r="D13" s="53">
        <v>0</v>
      </c>
      <c r="E13" s="52" t="s">
        <v>1789</v>
      </c>
      <c r="F13" s="52" t="s">
        <v>2055</v>
      </c>
      <c r="G13" s="51" t="s">
        <v>2056</v>
      </c>
      <c r="K13" s="90"/>
    </row>
    <row r="14" spans="1:11" ht="36" customHeight="1" thickBot="1">
      <c r="A14" s="865">
        <v>3</v>
      </c>
      <c r="B14" s="52" t="s">
        <v>1695</v>
      </c>
      <c r="C14" s="53">
        <v>0</v>
      </c>
      <c r="D14" s="53">
        <v>6</v>
      </c>
      <c r="E14" s="52" t="s">
        <v>2057</v>
      </c>
      <c r="F14" s="52" t="s">
        <v>2055</v>
      </c>
      <c r="G14" s="51" t="s">
        <v>2054</v>
      </c>
      <c r="K14" s="90"/>
    </row>
    <row r="15" spans="1:11" ht="36" customHeight="1" thickBot="1">
      <c r="A15" s="865">
        <v>4</v>
      </c>
      <c r="B15" s="52"/>
      <c r="C15" s="53"/>
      <c r="D15" s="53"/>
      <c r="E15" s="52"/>
      <c r="F15" s="52"/>
      <c r="G15" s="51"/>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54" t="s">
        <v>1699</v>
      </c>
      <c r="B1" s="1254"/>
      <c r="C1" s="1254"/>
      <c r="D1" s="1254"/>
      <c r="E1" s="1254"/>
      <c r="F1" s="1254"/>
      <c r="G1" s="1254"/>
      <c r="H1" s="1254"/>
      <c r="I1" s="1254"/>
      <c r="J1" s="1254"/>
      <c r="K1" s="1254"/>
      <c r="L1" s="1254"/>
      <c r="M1" s="1254"/>
      <c r="N1" s="1254"/>
      <c r="O1" s="1254"/>
      <c r="P1" s="1254"/>
      <c r="Q1" s="1254"/>
      <c r="R1" s="1254"/>
      <c r="S1" s="1254"/>
      <c r="T1" s="1254"/>
      <c r="U1" s="1254"/>
      <c r="V1" s="1254"/>
      <c r="W1" s="1254"/>
      <c r="Y1" s="65"/>
      <c r="Z1" s="100"/>
    </row>
    <row r="2" spans="1:29" ht="24.95" customHeight="1" thickBot="1">
      <c r="A2" s="1693" t="s">
        <v>1348</v>
      </c>
      <c r="B2" s="1693"/>
      <c r="C2" s="1693"/>
      <c r="D2" s="1693"/>
      <c r="E2" s="1693"/>
      <c r="F2" s="1693"/>
      <c r="G2" s="1693"/>
      <c r="H2" s="1693"/>
      <c r="I2" s="1693"/>
      <c r="J2" s="1693"/>
      <c r="K2" s="1693"/>
      <c r="L2" s="1693"/>
      <c r="M2" s="1693"/>
      <c r="N2" s="1693"/>
      <c r="O2" s="1693"/>
      <c r="P2" s="1693"/>
      <c r="Q2" s="1693"/>
      <c r="R2" s="1693"/>
      <c r="S2" s="1694"/>
      <c r="T2" s="1690" t="str">
        <f>IF(COUNTIF(Y7:Y35,"×")&gt;=1,"未入力あり","入力済")</f>
        <v>入力済</v>
      </c>
      <c r="U2" s="1691"/>
      <c r="V2" s="1691"/>
      <c r="W2" s="1692"/>
      <c r="X2" s="1603"/>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603"/>
    </row>
    <row r="4" spans="1:29" ht="20.100000000000001" customHeight="1">
      <c r="A4" s="582"/>
      <c r="B4" s="582"/>
      <c r="C4" s="582"/>
      <c r="D4" s="868" t="s">
        <v>1222</v>
      </c>
      <c r="E4" s="1687" t="str">
        <f>表紙!E2</f>
        <v>地方独立行政法人市立東大阪医療センター</v>
      </c>
      <c r="F4" s="1688"/>
      <c r="G4" s="1688"/>
      <c r="H4" s="1688"/>
      <c r="I4" s="1688"/>
      <c r="J4" s="1688"/>
      <c r="K4" s="1688"/>
      <c r="L4" s="1688"/>
      <c r="M4" s="1688"/>
      <c r="N4" s="1688"/>
      <c r="O4" s="1688"/>
      <c r="P4" s="1688"/>
      <c r="Q4" s="1688"/>
      <c r="R4" s="1688"/>
      <c r="S4" s="1688"/>
      <c r="T4" s="1688"/>
      <c r="U4" s="1688"/>
      <c r="V4" s="1688"/>
      <c r="W4" s="1689"/>
      <c r="X4" s="1603"/>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701" t="s">
        <v>1702</v>
      </c>
      <c r="C6" s="1701"/>
      <c r="D6" s="1701"/>
      <c r="E6" s="1701"/>
      <c r="F6" s="1701"/>
      <c r="G6" s="1701"/>
      <c r="H6" s="1701"/>
      <c r="I6" s="1701"/>
      <c r="J6" s="1701"/>
      <c r="K6" s="1701"/>
      <c r="L6" s="1701"/>
      <c r="M6" s="1701"/>
      <c r="N6" s="1701"/>
      <c r="O6" s="1701"/>
      <c r="P6" s="1701"/>
      <c r="Q6" s="1701"/>
      <c r="R6" s="1701"/>
      <c r="S6" s="1701"/>
      <c r="T6" s="1701"/>
      <c r="U6" s="1701"/>
      <c r="V6" s="1701"/>
      <c r="W6" s="1701"/>
      <c r="Z6" s="872"/>
      <c r="AA6" s="178"/>
    </row>
    <row r="7" spans="1:29" ht="21" customHeight="1" thickBot="1">
      <c r="A7" s="1409">
        <v>1</v>
      </c>
      <c r="B7" s="1698" t="s">
        <v>1703</v>
      </c>
      <c r="C7" s="1699"/>
      <c r="D7" s="1699"/>
      <c r="E7" s="1699"/>
      <c r="F7" s="1699"/>
      <c r="G7" s="1699"/>
      <c r="H7" s="1699"/>
      <c r="I7" s="1699"/>
      <c r="J7" s="1699"/>
      <c r="K7" s="1699"/>
      <c r="L7" s="1700"/>
      <c r="M7" s="1358" t="s">
        <v>2058</v>
      </c>
      <c r="N7" s="1670"/>
      <c r="O7" s="1670"/>
      <c r="P7" s="1670"/>
      <c r="Q7" s="1670"/>
      <c r="R7" s="1670"/>
      <c r="S7" s="1670"/>
      <c r="T7" s="1670"/>
      <c r="U7" s="1670"/>
      <c r="V7" s="1670"/>
      <c r="W7" s="1671"/>
      <c r="X7" s="588"/>
      <c r="Y7" s="586" t="str">
        <f>IF(M7="","×","○")</f>
        <v>○</v>
      </c>
      <c r="Z7" s="872"/>
      <c r="AA7" s="178"/>
    </row>
    <row r="8" spans="1:29" ht="15" customHeight="1" thickBot="1">
      <c r="A8" s="1317"/>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17"/>
      <c r="B9" s="1117" t="s">
        <v>1705</v>
      </c>
      <c r="C9" s="1052"/>
      <c r="D9" s="876"/>
      <c r="E9" s="1672" t="s">
        <v>1706</v>
      </c>
      <c r="F9" s="1672"/>
      <c r="G9" s="1673"/>
      <c r="H9" s="1674" t="s">
        <v>1343</v>
      </c>
      <c r="I9" s="1675"/>
      <c r="J9" s="1676" t="s">
        <v>1707</v>
      </c>
      <c r="K9" s="1677"/>
      <c r="L9" s="1674" t="s">
        <v>1343</v>
      </c>
      <c r="M9" s="1675"/>
      <c r="N9" s="1676" t="s">
        <v>1708</v>
      </c>
      <c r="O9" s="1678"/>
      <c r="P9" s="1677"/>
      <c r="Q9" s="1674" t="s">
        <v>1343</v>
      </c>
      <c r="R9" s="1675"/>
      <c r="S9" s="1676" t="s">
        <v>1709</v>
      </c>
      <c r="T9" s="1678"/>
      <c r="U9" s="1678"/>
      <c r="V9" s="1677"/>
      <c r="W9" s="54" t="s">
        <v>1343</v>
      </c>
      <c r="X9" s="588"/>
      <c r="Y9" s="588" t="str">
        <f>IF(AND(M7="臨床試験専用の窓口がある",AND(H9="",L9="",Q9="",W9="")),"×","○")</f>
        <v>○</v>
      </c>
      <c r="Z9" s="872"/>
      <c r="AA9" s="178"/>
    </row>
    <row r="10" spans="1:29" ht="21" customHeight="1" thickBot="1">
      <c r="A10" s="1317"/>
      <c r="B10" s="1414" t="s">
        <v>1363</v>
      </c>
      <c r="C10" s="1414"/>
      <c r="D10" s="1415" t="s">
        <v>2060</v>
      </c>
      <c r="E10" s="1416"/>
      <c r="F10" s="1416"/>
      <c r="G10" s="1416"/>
      <c r="H10" s="1416"/>
      <c r="I10" s="1416"/>
      <c r="J10" s="1416"/>
      <c r="K10" s="1416"/>
      <c r="L10" s="1416"/>
      <c r="M10" s="1416"/>
      <c r="N10" s="1416"/>
      <c r="O10" s="1416"/>
      <c r="P10" s="1416"/>
      <c r="Q10" s="1416"/>
      <c r="R10" s="1416"/>
      <c r="S10" s="1416"/>
      <c r="T10" s="1416"/>
      <c r="U10" s="1416"/>
      <c r="V10" s="1416"/>
      <c r="W10" s="1417"/>
      <c r="X10" s="588"/>
      <c r="Y10" s="588" t="str">
        <f>IF(AND(H9="○",D10=""),"×","○")</f>
        <v>○</v>
      </c>
      <c r="Z10" s="872"/>
      <c r="AA10" s="178"/>
    </row>
    <row r="11" spans="1:29" ht="54" customHeight="1" thickBot="1">
      <c r="A11" s="1317"/>
      <c r="B11" s="1679" t="s">
        <v>1710</v>
      </c>
      <c r="C11" s="877" t="s">
        <v>1359</v>
      </c>
      <c r="D11" s="1227" t="s">
        <v>2061</v>
      </c>
      <c r="E11" s="1298"/>
      <c r="F11" s="1298"/>
      <c r="G11" s="1298"/>
      <c r="H11" s="1298"/>
      <c r="I11" s="1298"/>
      <c r="J11" s="1298"/>
      <c r="K11" s="1298"/>
      <c r="L11" s="1298"/>
      <c r="M11" s="1298"/>
      <c r="N11" s="1298"/>
      <c r="O11" s="1298"/>
      <c r="P11" s="1298"/>
      <c r="Q11" s="1298"/>
      <c r="R11" s="1298"/>
      <c r="S11" s="1298"/>
      <c r="T11" s="1298"/>
      <c r="U11" s="1298"/>
      <c r="V11" s="1298"/>
      <c r="W11" s="1228"/>
      <c r="X11" s="588"/>
      <c r="Y11" s="588"/>
      <c r="Z11" s="872"/>
      <c r="AA11" s="178"/>
    </row>
    <row r="12" spans="1:29" ht="21" customHeight="1" thickBot="1">
      <c r="A12" s="1317"/>
      <c r="B12" s="1680"/>
      <c r="C12" s="878" t="s">
        <v>1384</v>
      </c>
      <c r="D12" s="1315" t="s">
        <v>2062</v>
      </c>
      <c r="E12" s="1298"/>
      <c r="F12" s="1298"/>
      <c r="G12" s="1298"/>
      <c r="H12" s="1298"/>
      <c r="I12" s="1298"/>
      <c r="J12" s="1298"/>
      <c r="K12" s="1298"/>
      <c r="L12" s="1298"/>
      <c r="M12" s="1298"/>
      <c r="N12" s="1298"/>
      <c r="O12" s="1298"/>
      <c r="P12" s="1298"/>
      <c r="Q12" s="1298"/>
      <c r="R12" s="1298"/>
      <c r="S12" s="1298"/>
      <c r="T12" s="1298"/>
      <c r="U12" s="1298"/>
      <c r="V12" s="1298"/>
      <c r="W12" s="1228"/>
      <c r="X12" s="588"/>
      <c r="Y12" s="588"/>
      <c r="Z12" s="872"/>
      <c r="AA12" s="178"/>
    </row>
    <row r="13" spans="1:29" ht="21" customHeight="1" thickBot="1">
      <c r="A13" s="1318"/>
      <c r="B13" s="1681" t="s">
        <v>1364</v>
      </c>
      <c r="C13" s="1682"/>
      <c r="D13" s="1531" t="s">
        <v>2063</v>
      </c>
      <c r="E13" s="1532"/>
      <c r="F13" s="1532"/>
      <c r="G13" s="1532"/>
      <c r="H13" s="1532"/>
      <c r="I13" s="1532"/>
      <c r="J13" s="1533"/>
      <c r="K13" s="1666" t="s">
        <v>1365</v>
      </c>
      <c r="L13" s="1666"/>
      <c r="M13" s="1666"/>
      <c r="N13" s="1333"/>
      <c r="O13" s="1334"/>
      <c r="P13" s="1334"/>
      <c r="Q13" s="1334"/>
      <c r="R13" s="1334"/>
      <c r="S13" s="1334"/>
      <c r="T13" s="1334"/>
      <c r="U13" s="1334"/>
      <c r="V13" s="1334"/>
      <c r="W13" s="1335"/>
      <c r="X13" s="588"/>
      <c r="Y13" s="588" t="str">
        <f>IF(AND(L9="○",D13=""),"×","○")</f>
        <v>○</v>
      </c>
      <c r="Z13" s="872"/>
      <c r="AA13" s="178"/>
    </row>
    <row r="14" spans="1:29" ht="21.75" customHeight="1">
      <c r="A14" s="1409">
        <v>2</v>
      </c>
      <c r="B14" s="1667" t="s">
        <v>1711</v>
      </c>
      <c r="C14" s="1668"/>
      <c r="D14" s="1668"/>
      <c r="E14" s="1668"/>
      <c r="F14" s="1668"/>
      <c r="G14" s="1668"/>
      <c r="H14" s="1668"/>
      <c r="I14" s="1668"/>
      <c r="J14" s="1668"/>
      <c r="K14" s="1668"/>
      <c r="L14" s="1686"/>
      <c r="M14" s="1695" t="s">
        <v>2064</v>
      </c>
      <c r="N14" s="1696"/>
      <c r="O14" s="1696"/>
      <c r="P14" s="1696"/>
      <c r="Q14" s="1696"/>
      <c r="R14" s="1696"/>
      <c r="S14" s="1696"/>
      <c r="T14" s="1696"/>
      <c r="U14" s="1696"/>
      <c r="V14" s="1696"/>
      <c r="W14" s="1697"/>
      <c r="X14" s="588"/>
      <c r="Y14" s="586" t="str">
        <f>IF(M14="","×","○")</f>
        <v>○</v>
      </c>
      <c r="Z14" s="872"/>
      <c r="AA14" s="178"/>
    </row>
    <row r="15" spans="1:29" ht="15" customHeight="1" thickBot="1">
      <c r="A15" s="1317"/>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17"/>
      <c r="B16" s="1117" t="s">
        <v>1705</v>
      </c>
      <c r="C16" s="1052"/>
      <c r="D16" s="876"/>
      <c r="E16" s="1672" t="s">
        <v>1706</v>
      </c>
      <c r="F16" s="1672"/>
      <c r="G16" s="1673"/>
      <c r="H16" s="1674"/>
      <c r="I16" s="1675"/>
      <c r="J16" s="1676" t="s">
        <v>1707</v>
      </c>
      <c r="K16" s="1677"/>
      <c r="L16" s="1674"/>
      <c r="M16" s="1675"/>
      <c r="N16" s="1676" t="s">
        <v>1708</v>
      </c>
      <c r="O16" s="1678"/>
      <c r="P16" s="1677"/>
      <c r="Q16" s="1674"/>
      <c r="R16" s="1675"/>
      <c r="S16" s="1676" t="s">
        <v>1709</v>
      </c>
      <c r="T16" s="1678"/>
      <c r="U16" s="1678"/>
      <c r="V16" s="1677"/>
      <c r="W16" s="54"/>
      <c r="Y16" s="588" t="str">
        <f>IF(AND(M14="臨床試験専用の窓口がある",AND(H16="",L16="",Q16="",W16="")),"×","○")</f>
        <v>○</v>
      </c>
      <c r="Z16" s="881"/>
      <c r="AA16" s="886"/>
      <c r="AC16" s="882"/>
    </row>
    <row r="17" spans="1:27" ht="21" customHeight="1" thickBot="1">
      <c r="A17" s="1317"/>
      <c r="B17" s="1414" t="s">
        <v>1363</v>
      </c>
      <c r="C17" s="1414"/>
      <c r="D17" s="1415"/>
      <c r="E17" s="1416"/>
      <c r="F17" s="1416"/>
      <c r="G17" s="1416"/>
      <c r="H17" s="1416"/>
      <c r="I17" s="1416"/>
      <c r="J17" s="1416"/>
      <c r="K17" s="1416"/>
      <c r="L17" s="1416"/>
      <c r="M17" s="1416"/>
      <c r="N17" s="1416"/>
      <c r="O17" s="1416"/>
      <c r="P17" s="1416"/>
      <c r="Q17" s="1416"/>
      <c r="R17" s="1416"/>
      <c r="S17" s="1416"/>
      <c r="T17" s="1416"/>
      <c r="U17" s="1416"/>
      <c r="V17" s="1416"/>
      <c r="W17" s="1417"/>
      <c r="Y17" s="588" t="str">
        <f>IF(AND(H16="○",D17=""),"×","○")</f>
        <v>○</v>
      </c>
      <c r="Z17" s="872"/>
      <c r="AA17" s="178"/>
    </row>
    <row r="18" spans="1:27" ht="53.25" customHeight="1" thickBot="1">
      <c r="A18" s="1317"/>
      <c r="B18" s="1679" t="s">
        <v>1710</v>
      </c>
      <c r="C18" s="877" t="s">
        <v>1359</v>
      </c>
      <c r="D18" s="1227"/>
      <c r="E18" s="1298"/>
      <c r="F18" s="1298"/>
      <c r="G18" s="1298"/>
      <c r="H18" s="1298"/>
      <c r="I18" s="1298"/>
      <c r="J18" s="1298"/>
      <c r="K18" s="1298"/>
      <c r="L18" s="1298"/>
      <c r="M18" s="1298"/>
      <c r="N18" s="1298"/>
      <c r="O18" s="1298"/>
      <c r="P18" s="1298"/>
      <c r="Q18" s="1298"/>
      <c r="R18" s="1298"/>
      <c r="S18" s="1298"/>
      <c r="T18" s="1298"/>
      <c r="U18" s="1298"/>
      <c r="V18" s="1298"/>
      <c r="W18" s="1228"/>
      <c r="Y18" s="588"/>
      <c r="Z18" s="872"/>
      <c r="AA18" s="178"/>
    </row>
    <row r="19" spans="1:27" ht="21" customHeight="1" thickBot="1">
      <c r="A19" s="1317"/>
      <c r="B19" s="1680"/>
      <c r="C19" s="878" t="s">
        <v>1384</v>
      </c>
      <c r="D19" s="1227"/>
      <c r="E19" s="1298"/>
      <c r="F19" s="1298"/>
      <c r="G19" s="1298"/>
      <c r="H19" s="1298"/>
      <c r="I19" s="1298"/>
      <c r="J19" s="1298"/>
      <c r="K19" s="1298"/>
      <c r="L19" s="1298"/>
      <c r="M19" s="1298"/>
      <c r="N19" s="1298"/>
      <c r="O19" s="1298"/>
      <c r="P19" s="1298"/>
      <c r="Q19" s="1298"/>
      <c r="R19" s="1298"/>
      <c r="S19" s="1298"/>
      <c r="T19" s="1298"/>
      <c r="U19" s="1298"/>
      <c r="V19" s="1298"/>
      <c r="W19" s="1228"/>
      <c r="Z19" s="872"/>
      <c r="AA19" s="178"/>
    </row>
    <row r="20" spans="1:27" ht="30" customHeight="1" thickBot="1">
      <c r="A20" s="1318"/>
      <c r="B20" s="1681" t="s">
        <v>1364</v>
      </c>
      <c r="C20" s="1682"/>
      <c r="D20" s="1531"/>
      <c r="E20" s="1532"/>
      <c r="F20" s="1532"/>
      <c r="G20" s="1532"/>
      <c r="H20" s="1532"/>
      <c r="I20" s="1532"/>
      <c r="J20" s="1533"/>
      <c r="K20" s="1666" t="s">
        <v>1365</v>
      </c>
      <c r="L20" s="1666"/>
      <c r="M20" s="1666"/>
      <c r="N20" s="1333"/>
      <c r="O20" s="1334"/>
      <c r="P20" s="1334"/>
      <c r="Q20" s="1334"/>
      <c r="R20" s="1334"/>
      <c r="S20" s="1334"/>
      <c r="T20" s="1334"/>
      <c r="U20" s="1334"/>
      <c r="V20" s="1334"/>
      <c r="W20" s="1335"/>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09">
        <v>1</v>
      </c>
      <c r="B22" s="1353" t="s">
        <v>1714</v>
      </c>
      <c r="C22" s="1354"/>
      <c r="D22" s="1354"/>
      <c r="E22" s="1354"/>
      <c r="F22" s="1354"/>
      <c r="G22" s="1354"/>
      <c r="H22" s="1354"/>
      <c r="I22" s="1354"/>
      <c r="J22" s="1354"/>
      <c r="K22" s="1354"/>
      <c r="L22" s="1685"/>
      <c r="M22" s="1358" t="s">
        <v>2065</v>
      </c>
      <c r="N22" s="1670"/>
      <c r="O22" s="1670"/>
      <c r="P22" s="1670"/>
      <c r="Q22" s="1670"/>
      <c r="R22" s="1670"/>
      <c r="S22" s="1670"/>
      <c r="T22" s="1670"/>
      <c r="U22" s="1670"/>
      <c r="V22" s="1670"/>
      <c r="W22" s="1671"/>
      <c r="Y22" s="586" t="str">
        <f>IF(M22="","×","○")</f>
        <v>○</v>
      </c>
      <c r="Z22" s="872"/>
      <c r="AA22" s="178"/>
    </row>
    <row r="23" spans="1:27" ht="24" customHeight="1" thickBot="1">
      <c r="A23" s="1683"/>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83"/>
      <c r="B24" s="1117" t="s">
        <v>1705</v>
      </c>
      <c r="C24" s="1052"/>
      <c r="D24" s="876"/>
      <c r="E24" s="1672" t="s">
        <v>1706</v>
      </c>
      <c r="F24" s="1672"/>
      <c r="G24" s="1673"/>
      <c r="H24" s="1674" t="s">
        <v>1343</v>
      </c>
      <c r="I24" s="1675"/>
      <c r="J24" s="1676" t="s">
        <v>1707</v>
      </c>
      <c r="K24" s="1677"/>
      <c r="L24" s="1674" t="s">
        <v>1343</v>
      </c>
      <c r="M24" s="1675"/>
      <c r="N24" s="1676" t="s">
        <v>1708</v>
      </c>
      <c r="O24" s="1678"/>
      <c r="P24" s="1677"/>
      <c r="Q24" s="1674" t="s">
        <v>1343</v>
      </c>
      <c r="R24" s="1675"/>
      <c r="S24" s="1676" t="s">
        <v>1709</v>
      </c>
      <c r="T24" s="1678"/>
      <c r="U24" s="1678"/>
      <c r="V24" s="1677"/>
      <c r="W24" s="54" t="s">
        <v>1343</v>
      </c>
      <c r="Y24" s="588" t="str">
        <f>IF(AND(M22="治験専用の窓口がある",AND(H24="",L24="",Q24="",W24="")),"×","○")</f>
        <v>○</v>
      </c>
      <c r="Z24" s="872"/>
      <c r="AA24" s="178"/>
    </row>
    <row r="25" spans="1:27" ht="24" customHeight="1" thickBot="1">
      <c r="A25" s="1683"/>
      <c r="B25" s="1414" t="s">
        <v>1363</v>
      </c>
      <c r="C25" s="1414"/>
      <c r="D25" s="1415" t="s">
        <v>2059</v>
      </c>
      <c r="E25" s="1416"/>
      <c r="F25" s="1416"/>
      <c r="G25" s="1416"/>
      <c r="H25" s="1416"/>
      <c r="I25" s="1416"/>
      <c r="J25" s="1416"/>
      <c r="K25" s="1416"/>
      <c r="L25" s="1416"/>
      <c r="M25" s="1416"/>
      <c r="N25" s="1416"/>
      <c r="O25" s="1416"/>
      <c r="P25" s="1416"/>
      <c r="Q25" s="1416"/>
      <c r="R25" s="1416"/>
      <c r="S25" s="1416"/>
      <c r="T25" s="1416"/>
      <c r="U25" s="1416"/>
      <c r="V25" s="1416"/>
      <c r="W25" s="1417"/>
      <c r="Y25" s="588" t="str">
        <f>IF(AND(H24="○",D25=""),"×","○")</f>
        <v>○</v>
      </c>
      <c r="Z25" s="872"/>
      <c r="AA25" s="178"/>
    </row>
    <row r="26" spans="1:27" ht="54" customHeight="1" thickBot="1">
      <c r="A26" s="1683"/>
      <c r="B26" s="1679" t="s">
        <v>1710</v>
      </c>
      <c r="C26" s="877" t="s">
        <v>1359</v>
      </c>
      <c r="D26" s="1227" t="s">
        <v>2061</v>
      </c>
      <c r="E26" s="1298"/>
      <c r="F26" s="1298"/>
      <c r="G26" s="1298"/>
      <c r="H26" s="1298"/>
      <c r="I26" s="1298"/>
      <c r="J26" s="1298"/>
      <c r="K26" s="1298"/>
      <c r="L26" s="1298"/>
      <c r="M26" s="1298"/>
      <c r="N26" s="1298"/>
      <c r="O26" s="1298"/>
      <c r="P26" s="1298"/>
      <c r="Q26" s="1298"/>
      <c r="R26" s="1298"/>
      <c r="S26" s="1298"/>
      <c r="T26" s="1298"/>
      <c r="U26" s="1298"/>
      <c r="V26" s="1298"/>
      <c r="W26" s="1228"/>
      <c r="Z26" s="872"/>
      <c r="AA26" s="178"/>
    </row>
    <row r="27" spans="1:27" ht="24" customHeight="1" thickBot="1">
      <c r="A27" s="1683"/>
      <c r="B27" s="1680"/>
      <c r="C27" s="878" t="s">
        <v>1384</v>
      </c>
      <c r="D27" s="1315" t="s">
        <v>2066</v>
      </c>
      <c r="E27" s="1298"/>
      <c r="F27" s="1298"/>
      <c r="G27" s="1298"/>
      <c r="H27" s="1298"/>
      <c r="I27" s="1298"/>
      <c r="J27" s="1298"/>
      <c r="K27" s="1298"/>
      <c r="L27" s="1298"/>
      <c r="M27" s="1298"/>
      <c r="N27" s="1298"/>
      <c r="O27" s="1298"/>
      <c r="P27" s="1298"/>
      <c r="Q27" s="1298"/>
      <c r="R27" s="1298"/>
      <c r="S27" s="1298"/>
      <c r="T27" s="1298"/>
      <c r="U27" s="1298"/>
      <c r="V27" s="1298"/>
      <c r="W27" s="1228"/>
      <c r="Z27" s="872"/>
      <c r="AA27" s="178"/>
    </row>
    <row r="28" spans="1:27" ht="24" customHeight="1" thickBot="1">
      <c r="A28" s="1684"/>
      <c r="B28" s="1681" t="s">
        <v>1364</v>
      </c>
      <c r="C28" s="1682"/>
      <c r="D28" s="1531" t="s">
        <v>2063</v>
      </c>
      <c r="E28" s="1532"/>
      <c r="F28" s="1532"/>
      <c r="G28" s="1532"/>
      <c r="H28" s="1532"/>
      <c r="I28" s="1532"/>
      <c r="J28" s="1533"/>
      <c r="K28" s="1666" t="s">
        <v>1365</v>
      </c>
      <c r="L28" s="1666"/>
      <c r="M28" s="1666"/>
      <c r="N28" s="1333"/>
      <c r="O28" s="1334"/>
      <c r="P28" s="1334"/>
      <c r="Q28" s="1334"/>
      <c r="R28" s="1334"/>
      <c r="S28" s="1334"/>
      <c r="T28" s="1334"/>
      <c r="U28" s="1334"/>
      <c r="V28" s="1334"/>
      <c r="W28" s="1335"/>
      <c r="Y28" s="588" t="str">
        <f>IF(AND(L24="○",D28=""),"×","○")</f>
        <v>○</v>
      </c>
      <c r="Z28" s="872"/>
      <c r="AA28" s="178"/>
    </row>
    <row r="29" spans="1:27" ht="21" customHeight="1" thickBot="1">
      <c r="A29" s="1409">
        <v>2</v>
      </c>
      <c r="B29" s="1667" t="s">
        <v>1716</v>
      </c>
      <c r="C29" s="1668"/>
      <c r="D29" s="1668"/>
      <c r="E29" s="1668"/>
      <c r="F29" s="1668"/>
      <c r="G29" s="1668"/>
      <c r="H29" s="1668"/>
      <c r="I29" s="1668"/>
      <c r="J29" s="1668"/>
      <c r="K29" s="1668"/>
      <c r="L29" s="1669"/>
      <c r="M29" s="1358" t="s">
        <v>2064</v>
      </c>
      <c r="N29" s="1670"/>
      <c r="O29" s="1670"/>
      <c r="P29" s="1670"/>
      <c r="Q29" s="1670"/>
      <c r="R29" s="1670"/>
      <c r="S29" s="1670"/>
      <c r="T29" s="1670"/>
      <c r="U29" s="1670"/>
      <c r="V29" s="1670"/>
      <c r="W29" s="1671"/>
      <c r="Y29" s="586" t="str">
        <f>IF(M29="","×","○")</f>
        <v>○</v>
      </c>
      <c r="Z29" s="872"/>
      <c r="AA29" s="178"/>
    </row>
    <row r="30" spans="1:27" ht="24" customHeight="1" thickBot="1">
      <c r="A30" s="1317"/>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17"/>
      <c r="B31" s="1117" t="s">
        <v>1705</v>
      </c>
      <c r="C31" s="1052"/>
      <c r="D31" s="876"/>
      <c r="E31" s="1672" t="s">
        <v>1706</v>
      </c>
      <c r="F31" s="1672"/>
      <c r="G31" s="1673"/>
      <c r="H31" s="1674"/>
      <c r="I31" s="1675"/>
      <c r="J31" s="1676" t="s">
        <v>1707</v>
      </c>
      <c r="K31" s="1677"/>
      <c r="L31" s="1674"/>
      <c r="M31" s="1675"/>
      <c r="N31" s="1676" t="s">
        <v>1708</v>
      </c>
      <c r="O31" s="1678"/>
      <c r="P31" s="1677"/>
      <c r="Q31" s="1674"/>
      <c r="R31" s="1675"/>
      <c r="S31" s="1676" t="s">
        <v>1709</v>
      </c>
      <c r="T31" s="1678"/>
      <c r="U31" s="1678"/>
      <c r="V31" s="1677"/>
      <c r="W31" s="54"/>
      <c r="Y31" s="588" t="str">
        <f>IF(AND(M29="治験専用の窓口がある",AND(H31="",L31="",Q31="",W31="")),"×","○")</f>
        <v>○</v>
      </c>
      <c r="Z31" s="872"/>
      <c r="AA31" s="178"/>
    </row>
    <row r="32" spans="1:27" ht="24" customHeight="1" thickBot="1">
      <c r="A32" s="1317"/>
      <c r="B32" s="1414" t="s">
        <v>1363</v>
      </c>
      <c r="C32" s="1414"/>
      <c r="D32" s="1415"/>
      <c r="E32" s="1416"/>
      <c r="F32" s="1416"/>
      <c r="G32" s="1416"/>
      <c r="H32" s="1416"/>
      <c r="I32" s="1416"/>
      <c r="J32" s="1416"/>
      <c r="K32" s="1416"/>
      <c r="L32" s="1416"/>
      <c r="M32" s="1416"/>
      <c r="N32" s="1416"/>
      <c r="O32" s="1416"/>
      <c r="P32" s="1416"/>
      <c r="Q32" s="1416"/>
      <c r="R32" s="1416"/>
      <c r="S32" s="1416"/>
      <c r="T32" s="1416"/>
      <c r="U32" s="1416"/>
      <c r="V32" s="1416"/>
      <c r="W32" s="1417"/>
      <c r="Y32" s="588" t="str">
        <f>IF(AND(H31="○",D32=""),"×","○")</f>
        <v>○</v>
      </c>
      <c r="Z32" s="872"/>
      <c r="AA32" s="178"/>
    </row>
    <row r="33" spans="1:27" ht="53.25" customHeight="1" thickBot="1">
      <c r="A33" s="1317"/>
      <c r="B33" s="1679" t="s">
        <v>1710</v>
      </c>
      <c r="C33" s="877" t="s">
        <v>1359</v>
      </c>
      <c r="D33" s="1227"/>
      <c r="E33" s="1298"/>
      <c r="F33" s="1298"/>
      <c r="G33" s="1298"/>
      <c r="H33" s="1298"/>
      <c r="I33" s="1298"/>
      <c r="J33" s="1298"/>
      <c r="K33" s="1298"/>
      <c r="L33" s="1298"/>
      <c r="M33" s="1298"/>
      <c r="N33" s="1298"/>
      <c r="O33" s="1298"/>
      <c r="P33" s="1298"/>
      <c r="Q33" s="1298"/>
      <c r="R33" s="1298"/>
      <c r="S33" s="1298"/>
      <c r="T33" s="1298"/>
      <c r="U33" s="1298"/>
      <c r="V33" s="1298"/>
      <c r="W33" s="1228"/>
      <c r="Z33" s="872"/>
      <c r="AA33" s="178"/>
    </row>
    <row r="34" spans="1:27" ht="24" customHeight="1" thickBot="1">
      <c r="A34" s="1317"/>
      <c r="B34" s="1680"/>
      <c r="C34" s="878" t="s">
        <v>1384</v>
      </c>
      <c r="D34" s="1227"/>
      <c r="E34" s="1298"/>
      <c r="F34" s="1298"/>
      <c r="G34" s="1298"/>
      <c r="H34" s="1298"/>
      <c r="I34" s="1298"/>
      <c r="J34" s="1298"/>
      <c r="K34" s="1298"/>
      <c r="L34" s="1298"/>
      <c r="M34" s="1298"/>
      <c r="N34" s="1298"/>
      <c r="O34" s="1298"/>
      <c r="P34" s="1298"/>
      <c r="Q34" s="1298"/>
      <c r="R34" s="1298"/>
      <c r="S34" s="1298"/>
      <c r="T34" s="1298"/>
      <c r="U34" s="1298"/>
      <c r="V34" s="1298"/>
      <c r="W34" s="1228"/>
      <c r="Z34" s="872"/>
      <c r="AA34" s="178"/>
    </row>
    <row r="35" spans="1:27" ht="24" customHeight="1" thickBot="1">
      <c r="A35" s="1317"/>
      <c r="B35" s="1681" t="s">
        <v>1364</v>
      </c>
      <c r="C35" s="1682"/>
      <c r="D35" s="1531"/>
      <c r="E35" s="1532"/>
      <c r="F35" s="1532"/>
      <c r="G35" s="1532"/>
      <c r="H35" s="1532"/>
      <c r="I35" s="1532"/>
      <c r="J35" s="1533"/>
      <c r="K35" s="1666" t="s">
        <v>1365</v>
      </c>
      <c r="L35" s="1666"/>
      <c r="M35" s="1666"/>
      <c r="N35" s="1333"/>
      <c r="O35" s="1334"/>
      <c r="P35" s="1334"/>
      <c r="Q35" s="1334"/>
      <c r="R35" s="1334"/>
      <c r="S35" s="1334"/>
      <c r="T35" s="1334"/>
      <c r="U35" s="1334"/>
      <c r="V35" s="1334"/>
      <c r="W35" s="1335"/>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0"/>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00000000-0004-0000-1700-000000000000}"/>
    <hyperlink ref="D27" r:id="rId2" xr:uid="{00000000-0004-0000-1700-000001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3"/>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54" t="s">
        <v>1717</v>
      </c>
      <c r="B1" s="1254"/>
      <c r="C1" s="1254"/>
      <c r="D1" s="1254"/>
      <c r="E1" s="1254"/>
      <c r="F1" s="1254"/>
      <c r="G1" s="1254"/>
      <c r="H1" s="1254"/>
      <c r="I1" s="1254"/>
      <c r="J1" s="1254"/>
      <c r="K1" s="1254"/>
      <c r="L1" s="1254"/>
      <c r="M1" s="1254"/>
      <c r="N1" s="1254"/>
      <c r="O1" s="1254"/>
      <c r="P1" s="1254"/>
      <c r="Q1" s="1254"/>
      <c r="R1" s="1254"/>
      <c r="S1" s="1254"/>
      <c r="T1" s="1254"/>
      <c r="U1" s="1254"/>
      <c r="V1" s="1254"/>
      <c r="W1" s="1254"/>
      <c r="Z1" s="100"/>
    </row>
    <row r="2" spans="1:27" ht="24.95" customHeight="1" thickBot="1">
      <c r="A2" s="1292" t="s">
        <v>1348</v>
      </c>
      <c r="B2" s="1292"/>
      <c r="C2" s="1292"/>
      <c r="D2" s="1292"/>
      <c r="E2" s="1292"/>
      <c r="F2" s="1292"/>
      <c r="G2" s="1292"/>
      <c r="H2" s="1292"/>
      <c r="I2" s="1292"/>
      <c r="J2" s="1292"/>
      <c r="K2" s="1292"/>
      <c r="L2" s="1292"/>
      <c r="M2" s="1292"/>
      <c r="N2" s="1292"/>
      <c r="O2" s="1292"/>
      <c r="P2" s="1292"/>
      <c r="Q2" s="1292"/>
      <c r="R2" s="1292"/>
      <c r="S2" s="1292"/>
      <c r="T2" s="1706"/>
      <c r="U2" s="1703" t="str">
        <f>IF(COUNTIF(Y14:Y24,"×")&gt;=1,"未入力あり","入力済")</f>
        <v>入力済</v>
      </c>
      <c r="V2" s="1704"/>
      <c r="W2" s="1705"/>
      <c r="X2" s="1603"/>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603"/>
      <c r="Y3" s="822"/>
    </row>
    <row r="4" spans="1:27" ht="20.100000000000001" customHeight="1">
      <c r="A4" s="582"/>
      <c r="B4" s="582"/>
      <c r="C4" s="582"/>
      <c r="D4" s="868" t="s">
        <v>1222</v>
      </c>
      <c r="E4" s="1687" t="str">
        <f>表紙!E2</f>
        <v>地方独立行政法人市立東大阪医療センター</v>
      </c>
      <c r="F4" s="1688"/>
      <c r="G4" s="1688"/>
      <c r="H4" s="1688"/>
      <c r="I4" s="1688"/>
      <c r="J4" s="1688"/>
      <c r="K4" s="1688"/>
      <c r="L4" s="1688"/>
      <c r="M4" s="1688"/>
      <c r="N4" s="1688"/>
      <c r="O4" s="1688"/>
      <c r="P4" s="1688"/>
      <c r="Q4" s="1688"/>
      <c r="R4" s="1688"/>
      <c r="S4" s="1688"/>
      <c r="T4" s="1688"/>
      <c r="U4" s="1688"/>
      <c r="V4" s="1688"/>
      <c r="W4" s="1689"/>
      <c r="X4" s="1603"/>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702" t="s">
        <v>1720</v>
      </c>
      <c r="C9" s="1702"/>
      <c r="D9" s="1702"/>
      <c r="E9" s="1702"/>
      <c r="F9" s="1702"/>
      <c r="G9" s="1702"/>
      <c r="H9" s="1702"/>
      <c r="I9" s="1702"/>
      <c r="J9" s="1702"/>
      <c r="K9" s="1702"/>
      <c r="L9" s="1702"/>
      <c r="M9" s="1702"/>
      <c r="N9" s="1702"/>
      <c r="O9" s="1702"/>
      <c r="P9" s="1702"/>
      <c r="Q9" s="1702"/>
      <c r="R9" s="1702"/>
      <c r="S9" s="1702"/>
      <c r="T9" s="1702"/>
      <c r="U9" s="1702"/>
      <c r="V9" s="1702"/>
      <c r="W9" s="1702"/>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09">
        <v>1</v>
      </c>
      <c r="B14" s="1719" t="s">
        <v>1725</v>
      </c>
      <c r="C14" s="1719"/>
      <c r="D14" s="1415" t="s">
        <v>2067</v>
      </c>
      <c r="E14" s="1416"/>
      <c r="F14" s="1416"/>
      <c r="G14" s="1416"/>
      <c r="H14" s="1416"/>
      <c r="I14" s="1416"/>
      <c r="J14" s="1416"/>
      <c r="K14" s="1416"/>
      <c r="L14" s="1416"/>
      <c r="M14" s="1416"/>
      <c r="N14" s="1416"/>
      <c r="O14" s="1416"/>
      <c r="P14" s="1416"/>
      <c r="Q14" s="1416"/>
      <c r="R14" s="1416"/>
      <c r="S14" s="1416"/>
      <c r="T14" s="1416"/>
      <c r="U14" s="1416"/>
      <c r="V14" s="1416"/>
      <c r="W14" s="1417"/>
      <c r="X14" s="588"/>
      <c r="Y14" s="586" t="str">
        <f>IF(D14="","×","○")</f>
        <v>○</v>
      </c>
      <c r="Z14" s="125"/>
      <c r="AA14" s="90"/>
    </row>
    <row r="15" spans="1:27" ht="21" customHeight="1" thickBot="1">
      <c r="A15" s="1714"/>
      <c r="B15" s="1413" t="s">
        <v>1726</v>
      </c>
      <c r="C15" s="1718"/>
      <c r="D15" s="1327" t="s">
        <v>2068</v>
      </c>
      <c r="E15" s="1328"/>
      <c r="F15" s="1328"/>
      <c r="G15" s="1328"/>
      <c r="H15" s="1328"/>
      <c r="I15" s="1328"/>
      <c r="J15" s="1328"/>
      <c r="K15" s="1328"/>
      <c r="L15" s="1328"/>
      <c r="M15" s="1328"/>
      <c r="N15" s="1328"/>
      <c r="O15" s="1328"/>
      <c r="P15" s="1328"/>
      <c r="Q15" s="1328"/>
      <c r="R15" s="1328"/>
      <c r="S15" s="1328"/>
      <c r="T15" s="1328"/>
      <c r="U15" s="1328"/>
      <c r="V15" s="1328"/>
      <c r="W15" s="1329"/>
      <c r="X15" s="588"/>
      <c r="Y15" s="586" t="str">
        <f>IF(D15="","×","○")</f>
        <v>○</v>
      </c>
      <c r="Z15" s="125"/>
      <c r="AA15" s="90"/>
    </row>
    <row r="16" spans="1:27" ht="21" customHeight="1" thickBot="1">
      <c r="A16" s="1715"/>
      <c r="B16" s="1681" t="s">
        <v>1364</v>
      </c>
      <c r="C16" s="1682"/>
      <c r="D16" s="1531" t="s">
        <v>2063</v>
      </c>
      <c r="E16" s="1532"/>
      <c r="F16" s="1532"/>
      <c r="G16" s="1532"/>
      <c r="H16" s="1532"/>
      <c r="I16" s="1532"/>
      <c r="J16" s="1533"/>
      <c r="K16" s="1666" t="s">
        <v>1365</v>
      </c>
      <c r="L16" s="1666"/>
      <c r="M16" s="1666"/>
      <c r="N16" s="1333"/>
      <c r="O16" s="1334"/>
      <c r="P16" s="1334"/>
      <c r="Q16" s="1334"/>
      <c r="R16" s="1334"/>
      <c r="S16" s="1334"/>
      <c r="T16" s="1334"/>
      <c r="U16" s="1334"/>
      <c r="V16" s="1334"/>
      <c r="W16" s="1335"/>
      <c r="X16" s="588"/>
      <c r="Y16" s="586" t="str">
        <f>IF(D16="","×","○")</f>
        <v>○</v>
      </c>
      <c r="Z16" s="125"/>
      <c r="AA16" s="90"/>
    </row>
    <row r="17" spans="1:27" ht="21" customHeight="1" thickBot="1">
      <c r="A17" s="1716">
        <v>2</v>
      </c>
      <c r="B17" s="1414" t="s">
        <v>1725</v>
      </c>
      <c r="C17" s="1414"/>
      <c r="D17" s="1415" t="s">
        <v>2069</v>
      </c>
      <c r="E17" s="1416"/>
      <c r="F17" s="1416"/>
      <c r="G17" s="1416"/>
      <c r="H17" s="1416"/>
      <c r="I17" s="1416"/>
      <c r="J17" s="1416"/>
      <c r="K17" s="1416"/>
      <c r="L17" s="1416"/>
      <c r="M17" s="1416"/>
      <c r="N17" s="1416"/>
      <c r="O17" s="1416"/>
      <c r="P17" s="1416"/>
      <c r="Q17" s="1416"/>
      <c r="R17" s="1416"/>
      <c r="S17" s="1416"/>
      <c r="T17" s="1416"/>
      <c r="U17" s="1416"/>
      <c r="V17" s="1416"/>
      <c r="W17" s="1417"/>
      <c r="X17" s="588"/>
      <c r="Z17" s="125"/>
      <c r="AA17" s="90"/>
    </row>
    <row r="18" spans="1:27" ht="21" customHeight="1" thickBot="1">
      <c r="A18" s="1716"/>
      <c r="B18" s="1413" t="s">
        <v>1726</v>
      </c>
      <c r="C18" s="1718"/>
      <c r="D18" s="1327" t="s">
        <v>2070</v>
      </c>
      <c r="E18" s="1328"/>
      <c r="F18" s="1328"/>
      <c r="G18" s="1328"/>
      <c r="H18" s="1328"/>
      <c r="I18" s="1328"/>
      <c r="J18" s="1328"/>
      <c r="K18" s="1328"/>
      <c r="L18" s="1328"/>
      <c r="M18" s="1328"/>
      <c r="N18" s="1328"/>
      <c r="O18" s="1328"/>
      <c r="P18" s="1328"/>
      <c r="Q18" s="1328"/>
      <c r="R18" s="1328"/>
      <c r="S18" s="1328"/>
      <c r="T18" s="1328"/>
      <c r="U18" s="1328"/>
      <c r="V18" s="1328"/>
      <c r="W18" s="1329"/>
      <c r="X18" s="588"/>
      <c r="Z18" s="125"/>
      <c r="AA18" s="90"/>
    </row>
    <row r="19" spans="1:27" ht="21" customHeight="1" thickBot="1">
      <c r="A19" s="1717"/>
      <c r="B19" s="1681" t="s">
        <v>1364</v>
      </c>
      <c r="C19" s="1682"/>
      <c r="D19" s="1531" t="s">
        <v>1926</v>
      </c>
      <c r="E19" s="1532"/>
      <c r="F19" s="1532"/>
      <c r="G19" s="1532"/>
      <c r="H19" s="1532"/>
      <c r="I19" s="1532"/>
      <c r="J19" s="1533"/>
      <c r="K19" s="1666" t="s">
        <v>1365</v>
      </c>
      <c r="L19" s="1666"/>
      <c r="M19" s="1666"/>
      <c r="N19" s="1333"/>
      <c r="O19" s="1334"/>
      <c r="P19" s="1334"/>
      <c r="Q19" s="1334"/>
      <c r="R19" s="1334"/>
      <c r="S19" s="1334"/>
      <c r="T19" s="1334"/>
      <c r="U19" s="1334"/>
      <c r="V19" s="1334"/>
      <c r="W19" s="1335"/>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707" t="s">
        <v>1728</v>
      </c>
      <c r="B23" s="1707"/>
      <c r="C23" s="1707"/>
      <c r="D23" s="1707"/>
      <c r="E23" s="1707"/>
      <c r="F23" s="1707"/>
      <c r="G23" s="1707"/>
      <c r="H23" s="1707"/>
      <c r="I23" s="1707"/>
      <c r="J23" s="1708"/>
      <c r="K23" s="1708"/>
      <c r="AA23" s="90"/>
    </row>
    <row r="24" spans="1:27" ht="25.5" customHeight="1" thickBot="1">
      <c r="A24" s="1709" t="s">
        <v>1729</v>
      </c>
      <c r="B24" s="1710"/>
      <c r="C24" s="1710"/>
      <c r="D24" s="1710"/>
      <c r="E24" s="1710"/>
      <c r="F24" s="1710"/>
      <c r="G24" s="1710"/>
      <c r="H24" s="1710"/>
      <c r="I24" s="1711"/>
      <c r="J24" s="1712" t="s">
        <v>1935</v>
      </c>
      <c r="K24" s="1713"/>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800-000000000000}">
      <formula1>LEN(D16)=LENB(D16)</formula1>
    </dataValidation>
    <dataValidation allowBlank="1" showInputMessage="1" showErrorMessage="1" prompt="表紙シートの病院名を反映" sqref="E4:W4" xr:uid="{00000000-0002-0000-1800-000001000000}"/>
    <dataValidation imeMode="disabled" allowBlank="1" showInputMessage="1" showErrorMessage="1" prompt="内線番号を半角で入力" sqref="N16 N19" xr:uid="{00000000-0002-0000-1800-000002000000}"/>
    <dataValidation type="custom" imeMode="disabled" allowBlank="1" showInputMessage="1" showErrorMessage="1" error="半角で入力してください" sqref="D15:W15 D18:W18" xr:uid="{00000000-0002-0000-1800-000003000000}">
      <formula1>LEN(D15)=LENB(D15)</formula1>
    </dataValidation>
    <dataValidation type="list" allowBlank="1" showInputMessage="1" showErrorMessage="1" sqref="J24:K24" xr:uid="{00000000-0002-0000-18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34" t="s">
        <v>1730</v>
      </c>
      <c r="B1" s="1234"/>
      <c r="C1" s="1234"/>
      <c r="D1" s="1234"/>
      <c r="E1" s="1234"/>
      <c r="F1" s="1234"/>
      <c r="G1" s="1234"/>
      <c r="H1" s="1234"/>
      <c r="I1" s="1234"/>
      <c r="J1" s="1234"/>
      <c r="K1" s="1234"/>
      <c r="L1" s="1234"/>
      <c r="M1" s="1234"/>
      <c r="N1" s="1234"/>
      <c r="O1" s="1234"/>
      <c r="P1" s="898"/>
      <c r="Q1" s="701"/>
      <c r="R1" s="100"/>
      <c r="S1" s="702"/>
    </row>
    <row r="2" spans="1:19" ht="24.95" customHeight="1" thickBot="1">
      <c r="A2" s="1292" t="s">
        <v>1348</v>
      </c>
      <c r="B2" s="1292"/>
      <c r="C2" s="1292"/>
      <c r="D2" s="1292"/>
      <c r="E2" s="1292"/>
      <c r="F2" s="1292"/>
      <c r="G2" s="1292"/>
      <c r="H2" s="1292"/>
      <c r="I2" s="1292"/>
      <c r="J2" s="1292"/>
      <c r="K2" s="1292"/>
      <c r="L2" s="1292"/>
      <c r="M2" s="1292"/>
      <c r="N2" s="1292"/>
      <c r="O2" s="899" t="str">
        <f>IF(COUNTIF(Q7:Q14,"×")&gt;=1,"未入力あり","入力済")</f>
        <v>入力済</v>
      </c>
      <c r="P2" s="1229"/>
      <c r="Q2" s="1229"/>
      <c r="R2" s="100"/>
    </row>
    <row r="3" spans="1:19" ht="5.0999999999999996" customHeight="1">
      <c r="A3" s="586"/>
      <c r="B3" s="586"/>
      <c r="C3" s="586"/>
      <c r="D3" s="586"/>
      <c r="E3" s="586"/>
      <c r="F3" s="586"/>
      <c r="G3" s="586"/>
      <c r="H3" s="586"/>
      <c r="I3" s="586"/>
      <c r="J3" s="586"/>
      <c r="K3" s="586"/>
      <c r="L3" s="586"/>
      <c r="M3" s="586"/>
      <c r="N3" s="586"/>
      <c r="O3" s="606"/>
      <c r="P3" s="1229"/>
      <c r="Q3" s="1229"/>
    </row>
    <row r="4" spans="1:19" ht="20.25" customHeight="1">
      <c r="A4" s="586"/>
      <c r="B4" s="586"/>
      <c r="C4" s="586"/>
      <c r="D4" s="586"/>
      <c r="E4" s="586"/>
      <c r="F4" s="870" t="s">
        <v>1222</v>
      </c>
      <c r="G4" s="1730" t="str">
        <f>表紙!E2</f>
        <v>地方独立行政法人市立東大阪医療センター</v>
      </c>
      <c r="H4" s="1731"/>
      <c r="I4" s="1731"/>
      <c r="J4" s="1731"/>
      <c r="K4" s="1731"/>
      <c r="L4" s="1731"/>
      <c r="M4" s="1731"/>
      <c r="N4" s="1731"/>
      <c r="O4" s="1732"/>
      <c r="P4" s="1229"/>
      <c r="Q4" s="1229"/>
      <c r="R4" s="100"/>
    </row>
    <row r="5" spans="1:19" ht="15.75" customHeight="1">
      <c r="A5" s="586"/>
      <c r="B5" s="586"/>
      <c r="C5" s="586"/>
      <c r="D5" s="586"/>
      <c r="E5" s="586"/>
      <c r="F5" s="870"/>
      <c r="L5" s="62"/>
      <c r="M5" s="62"/>
      <c r="N5" s="723"/>
      <c r="O5" s="887" t="str">
        <f>+'事務局使用（発出時は非表示にすること）'!B3</f>
        <v>令和６年９月１日時点</v>
      </c>
      <c r="P5" s="1229"/>
      <c r="Q5" s="1229"/>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23" t="s">
        <v>1731</v>
      </c>
      <c r="C7" s="1724"/>
      <c r="D7" s="1724"/>
      <c r="E7" s="1724"/>
      <c r="F7" s="1724"/>
      <c r="G7" s="1724"/>
      <c r="H7" s="1725"/>
      <c r="I7" s="1485" t="s">
        <v>1935</v>
      </c>
      <c r="J7" s="1486"/>
      <c r="K7" s="1486"/>
      <c r="L7" s="1486"/>
      <c r="M7" s="1487"/>
      <c r="N7" s="62"/>
      <c r="O7" s="62"/>
      <c r="P7" s="62"/>
      <c r="Q7" s="586" t="str">
        <f>IF(I7="","×","○")</f>
        <v>○</v>
      </c>
      <c r="S7" s="180"/>
    </row>
    <row r="8" spans="1:19" ht="39" customHeight="1" thickBot="1">
      <c r="A8" s="1105">
        <v>2</v>
      </c>
      <c r="B8" s="1723" t="s">
        <v>1732</v>
      </c>
      <c r="C8" s="1726"/>
      <c r="D8" s="1726"/>
      <c r="E8" s="1726"/>
      <c r="F8" s="1726"/>
      <c r="G8" s="1726"/>
      <c r="H8" s="1727"/>
      <c r="I8" s="1485" t="s">
        <v>1933</v>
      </c>
      <c r="J8" s="1486"/>
      <c r="K8" s="1486"/>
      <c r="L8" s="1486"/>
      <c r="M8" s="1487"/>
      <c r="N8" s="62"/>
      <c r="O8" s="62"/>
      <c r="P8" s="62"/>
      <c r="Q8" s="586" t="str">
        <f t="shared" ref="Q8:Q14" si="0">IF(I8="","×","○")</f>
        <v>○</v>
      </c>
      <c r="S8" s="180"/>
    </row>
    <row r="9" spans="1:19" ht="39" customHeight="1" thickBot="1">
      <c r="A9" s="1105">
        <v>3</v>
      </c>
      <c r="B9" s="1723" t="s">
        <v>1733</v>
      </c>
      <c r="C9" s="1728"/>
      <c r="D9" s="1728"/>
      <c r="E9" s="1728"/>
      <c r="F9" s="1728"/>
      <c r="G9" s="1728"/>
      <c r="H9" s="1729"/>
      <c r="I9" s="1485" t="s">
        <v>1935</v>
      </c>
      <c r="J9" s="1486"/>
      <c r="K9" s="1486"/>
      <c r="L9" s="1486"/>
      <c r="M9" s="1487"/>
      <c r="N9" s="62"/>
      <c r="O9" s="62"/>
      <c r="P9" s="62"/>
      <c r="Q9" s="586" t="str">
        <f t="shared" si="0"/>
        <v>○</v>
      </c>
      <c r="S9" s="180"/>
    </row>
    <row r="10" spans="1:19" ht="39" customHeight="1" thickBot="1">
      <c r="A10" s="1105">
        <v>4</v>
      </c>
      <c r="B10" s="1723" t="s">
        <v>1734</v>
      </c>
      <c r="C10" s="1724"/>
      <c r="D10" s="1724"/>
      <c r="E10" s="1724"/>
      <c r="F10" s="1724"/>
      <c r="G10" s="1724"/>
      <c r="H10" s="1725"/>
      <c r="I10" s="1485" t="s">
        <v>1935</v>
      </c>
      <c r="J10" s="1486"/>
      <c r="K10" s="1486"/>
      <c r="L10" s="1486"/>
      <c r="M10" s="1487"/>
      <c r="N10" s="62"/>
      <c r="O10" s="62"/>
      <c r="P10" s="62"/>
      <c r="Q10" s="586" t="str">
        <f t="shared" si="0"/>
        <v>○</v>
      </c>
      <c r="S10" s="180"/>
    </row>
    <row r="11" spans="1:19" ht="39" customHeight="1" thickBot="1">
      <c r="A11" s="1105">
        <v>5</v>
      </c>
      <c r="B11" s="1723" t="s">
        <v>1735</v>
      </c>
      <c r="C11" s="1724"/>
      <c r="D11" s="1724"/>
      <c r="E11" s="1724"/>
      <c r="F11" s="1724"/>
      <c r="G11" s="1724"/>
      <c r="H11" s="1725"/>
      <c r="I11" s="1485" t="s">
        <v>1933</v>
      </c>
      <c r="J11" s="1486"/>
      <c r="K11" s="1486"/>
      <c r="L11" s="1486"/>
      <c r="M11" s="1487"/>
      <c r="N11" s="62"/>
      <c r="O11" s="62"/>
      <c r="P11" s="62"/>
      <c r="Q11" s="586" t="str">
        <f t="shared" si="0"/>
        <v>○</v>
      </c>
      <c r="S11" s="180"/>
    </row>
    <row r="12" spans="1:19" ht="39" customHeight="1" thickBot="1">
      <c r="A12" s="647">
        <v>6</v>
      </c>
      <c r="B12" s="1720" t="s">
        <v>1736</v>
      </c>
      <c r="C12" s="1721"/>
      <c r="D12" s="1721"/>
      <c r="E12" s="1721"/>
      <c r="F12" s="1721"/>
      <c r="G12" s="1721"/>
      <c r="H12" s="1722"/>
      <c r="I12" s="1485" t="s">
        <v>1935</v>
      </c>
      <c r="J12" s="1486"/>
      <c r="K12" s="1486"/>
      <c r="L12" s="1486"/>
      <c r="M12" s="1487"/>
      <c r="N12" s="62"/>
      <c r="O12" s="62"/>
      <c r="P12" s="62"/>
      <c r="Q12" s="586" t="str">
        <f t="shared" si="0"/>
        <v>○</v>
      </c>
      <c r="S12" s="180"/>
    </row>
    <row r="13" spans="1:19" ht="39" customHeight="1" thickBot="1">
      <c r="A13" s="1105">
        <v>7</v>
      </c>
      <c r="B13" s="1723" t="s">
        <v>1737</v>
      </c>
      <c r="C13" s="1724"/>
      <c r="D13" s="1724"/>
      <c r="E13" s="1724"/>
      <c r="F13" s="1724"/>
      <c r="G13" s="1724"/>
      <c r="H13" s="1725"/>
      <c r="I13" s="1485" t="s">
        <v>1933</v>
      </c>
      <c r="J13" s="1486"/>
      <c r="K13" s="1486"/>
      <c r="L13" s="1486"/>
      <c r="M13" s="1487"/>
      <c r="N13" s="62"/>
      <c r="O13" s="62"/>
      <c r="P13" s="62"/>
      <c r="Q13" s="586" t="str">
        <f t="shared" si="0"/>
        <v>○</v>
      </c>
      <c r="S13" s="180"/>
    </row>
    <row r="14" spans="1:19" ht="39" customHeight="1" thickBot="1">
      <c r="A14" s="647">
        <v>8</v>
      </c>
      <c r="B14" s="1720" t="s">
        <v>1738</v>
      </c>
      <c r="C14" s="1721"/>
      <c r="D14" s="1721"/>
      <c r="E14" s="1721"/>
      <c r="F14" s="1721"/>
      <c r="G14" s="1721"/>
      <c r="H14" s="1722"/>
      <c r="I14" s="1485" t="s">
        <v>1935</v>
      </c>
      <c r="J14" s="1486"/>
      <c r="K14" s="1486"/>
      <c r="L14" s="1486"/>
      <c r="M14" s="1487"/>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0"/>
  <dataValidations count="2">
    <dataValidation type="list" allowBlank="1" showInputMessage="1" showErrorMessage="1" error="選択肢から選んでください" sqref="I7:I14" xr:uid="{00000000-0002-0000-1900-000000000000}">
      <formula1>"はい,いいえ"</formula1>
    </dataValidation>
    <dataValidation allowBlank="1" showInputMessage="1" showErrorMessage="1" prompt="表紙シートの病院名を反映" sqref="G4:O4" xr:uid="{00000000-0002-0000-1900-000001000000}"/>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theme="0"/>
    <pageSetUpPr fitToPage="1"/>
  </sheetPr>
  <dimension ref="A1:M42"/>
  <sheetViews>
    <sheetView showGridLines="0" view="pageBreakPreview" zoomScaleNormal="100" zoomScaleSheetLayoutView="100" workbookViewId="0">
      <selection activeCell="M38" sqref="M3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33" t="s">
        <v>1739</v>
      </c>
      <c r="B1" s="1733"/>
      <c r="C1" s="1733"/>
      <c r="D1" s="1733"/>
      <c r="E1" s="1733"/>
      <c r="F1" s="1733"/>
      <c r="G1" s="1733"/>
      <c r="H1" s="1733"/>
      <c r="I1" s="1733"/>
      <c r="L1" s="100"/>
    </row>
    <row r="2" spans="1:13" ht="24.95" customHeight="1" thickTop="1" thickBot="1">
      <c r="A2" s="1236" t="s">
        <v>1348</v>
      </c>
      <c r="B2" s="1236"/>
      <c r="C2" s="1236"/>
      <c r="D2" s="1236"/>
      <c r="E2" s="1236"/>
      <c r="F2" s="1236"/>
      <c r="G2" s="1236"/>
      <c r="H2" s="1236"/>
      <c r="I2" s="538" t="str">
        <f>IF(COUNTIF(K6:K38,"×")&gt;=1,"未入力あり","入力済")</f>
        <v>入力済</v>
      </c>
      <c r="J2" s="1739"/>
      <c r="K2" s="539"/>
      <c r="L2" s="100"/>
    </row>
    <row r="3" spans="1:13" ht="15" thickTop="1">
      <c r="A3" s="900"/>
      <c r="B3" s="900"/>
      <c r="C3" s="900"/>
      <c r="D3" s="900"/>
      <c r="E3" s="900"/>
      <c r="F3" s="900"/>
      <c r="G3" s="900"/>
      <c r="H3" s="900"/>
      <c r="I3" s="901"/>
      <c r="J3" s="1739"/>
      <c r="K3" s="539"/>
      <c r="L3" s="100"/>
    </row>
    <row r="4" spans="1:13" s="904" customFormat="1" ht="20.100000000000001" customHeight="1">
      <c r="A4" s="902"/>
      <c r="B4" s="902"/>
      <c r="C4" s="902"/>
      <c r="D4" s="902"/>
      <c r="E4" s="902"/>
      <c r="F4" s="903" t="s">
        <v>1740</v>
      </c>
      <c r="G4" s="1734" t="str">
        <f>表紙!E2</f>
        <v>地方独立行政法人市立東大阪医療センター</v>
      </c>
      <c r="H4" s="1735"/>
      <c r="I4" s="1736"/>
      <c r="J4" s="1739"/>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1935</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37" t="s">
        <v>1743</v>
      </c>
      <c r="D8" s="1737"/>
      <c r="E8" s="1737"/>
      <c r="F8" s="1737"/>
      <c r="G8" s="1737"/>
      <c r="H8" s="1737"/>
      <c r="I8" s="1737"/>
      <c r="M8" s="90"/>
    </row>
    <row r="9" spans="1:13" ht="50.25" customHeight="1">
      <c r="A9" s="907"/>
      <c r="B9" s="907"/>
      <c r="C9" s="1738" t="s">
        <v>1744</v>
      </c>
      <c r="D9" s="1738"/>
      <c r="E9" s="1738"/>
      <c r="F9" s="1738"/>
      <c r="G9" s="1738"/>
      <c r="H9" s="1738"/>
      <c r="I9" s="1738"/>
      <c r="M9" s="90"/>
    </row>
    <row r="10" spans="1:13" ht="25.5" customHeight="1">
      <c r="A10" s="907"/>
      <c r="B10" s="907"/>
      <c r="C10" s="1738" t="s">
        <v>1745</v>
      </c>
      <c r="D10" s="1738"/>
      <c r="E10" s="1738"/>
      <c r="F10" s="1738"/>
      <c r="G10" s="1738"/>
      <c r="H10" s="1738"/>
      <c r="I10" s="1738"/>
      <c r="M10" s="90"/>
    </row>
    <row r="11" spans="1:13" ht="30" customHeight="1">
      <c r="A11" s="907"/>
      <c r="B11" s="907"/>
      <c r="C11" s="1759" t="s">
        <v>1746</v>
      </c>
      <c r="D11" s="1759"/>
      <c r="E11" s="1759"/>
      <c r="F11" s="1759"/>
      <c r="G11" s="1759"/>
      <c r="H11" s="1759"/>
      <c r="I11" s="1759"/>
      <c r="M11" s="90"/>
    </row>
    <row r="12" spans="1:13" ht="18" customHeight="1">
      <c r="A12" s="1742"/>
      <c r="B12" s="1743"/>
      <c r="C12" s="1752" t="s">
        <v>1747</v>
      </c>
      <c r="D12" s="1754" t="s">
        <v>1748</v>
      </c>
      <c r="E12" s="1754" t="s">
        <v>1749</v>
      </c>
      <c r="F12" s="1756" t="s">
        <v>1750</v>
      </c>
      <c r="G12" s="1757"/>
      <c r="H12" s="1757"/>
      <c r="I12" s="1758"/>
      <c r="M12" s="90"/>
    </row>
    <row r="13" spans="1:13" ht="18" customHeight="1" thickBot="1">
      <c r="A13" s="1744"/>
      <c r="B13" s="1745"/>
      <c r="C13" s="1753"/>
      <c r="D13" s="1755"/>
      <c r="E13" s="1755"/>
      <c r="F13" s="1750" t="s">
        <v>1751</v>
      </c>
      <c r="G13" s="1751"/>
      <c r="H13" s="908" t="s">
        <v>1752</v>
      </c>
      <c r="I13" s="909" t="s">
        <v>1753</v>
      </c>
      <c r="M13" s="90"/>
    </row>
    <row r="14" spans="1:13" ht="27" customHeight="1" thickBot="1">
      <c r="A14" s="550">
        <v>1</v>
      </c>
      <c r="B14" s="910" t="s">
        <v>1754</v>
      </c>
      <c r="C14" s="1151" t="s">
        <v>312</v>
      </c>
      <c r="D14" s="50" t="s">
        <v>1789</v>
      </c>
      <c r="E14" s="52" t="s">
        <v>2071</v>
      </c>
      <c r="F14" s="1747" t="s">
        <v>2072</v>
      </c>
      <c r="G14" s="1748"/>
      <c r="H14" s="1152" t="s">
        <v>2072</v>
      </c>
      <c r="I14" s="1153" t="s">
        <v>2072</v>
      </c>
      <c r="J14" s="343"/>
      <c r="K14" s="60" t="str">
        <f>IF(AND(H6="はい",OR(C14="",D14="",E14="",F14="",H14="",I14="")),"×","○")</f>
        <v>○</v>
      </c>
      <c r="M14" s="90"/>
    </row>
    <row r="15" spans="1:13" ht="27" customHeight="1" thickBot="1">
      <c r="A15" s="550">
        <v>2</v>
      </c>
      <c r="B15" s="1769"/>
      <c r="C15" s="1151" t="s">
        <v>1567</v>
      </c>
      <c r="D15" s="50" t="s">
        <v>1789</v>
      </c>
      <c r="E15" s="52" t="s">
        <v>2073</v>
      </c>
      <c r="F15" s="1747" t="s">
        <v>2074</v>
      </c>
      <c r="G15" s="1748"/>
      <c r="H15" s="1152" t="s">
        <v>2075</v>
      </c>
      <c r="I15" s="1153">
        <v>43814</v>
      </c>
      <c r="M15" s="90"/>
    </row>
    <row r="16" spans="1:13" ht="27" customHeight="1" thickBot="1">
      <c r="A16" s="550">
        <v>3</v>
      </c>
      <c r="B16" s="1770"/>
      <c r="C16" s="1151" t="s">
        <v>1567</v>
      </c>
      <c r="D16" s="50" t="s">
        <v>1789</v>
      </c>
      <c r="E16" s="52" t="s">
        <v>2073</v>
      </c>
      <c r="F16" s="1747"/>
      <c r="G16" s="1748"/>
      <c r="H16" s="1152"/>
      <c r="I16" s="128"/>
      <c r="M16" s="90"/>
    </row>
    <row r="17" spans="1:13" ht="27" customHeight="1" thickBot="1">
      <c r="A17" s="550">
        <v>4</v>
      </c>
      <c r="B17" s="1770"/>
      <c r="C17" s="1151" t="s">
        <v>1565</v>
      </c>
      <c r="D17" s="50" t="s">
        <v>1789</v>
      </c>
      <c r="E17" s="52" t="s">
        <v>2076</v>
      </c>
      <c r="F17" s="1747" t="s">
        <v>2074</v>
      </c>
      <c r="G17" s="1748"/>
      <c r="H17" s="1152" t="s">
        <v>2077</v>
      </c>
      <c r="I17" s="1153">
        <v>45199</v>
      </c>
      <c r="M17" s="90"/>
    </row>
    <row r="18" spans="1:13" ht="27" customHeight="1" thickBot="1">
      <c r="A18" s="550">
        <v>5</v>
      </c>
      <c r="B18" s="1770"/>
      <c r="C18" s="1151" t="s">
        <v>1565</v>
      </c>
      <c r="D18" s="50" t="s">
        <v>1789</v>
      </c>
      <c r="E18" s="52" t="s">
        <v>2071</v>
      </c>
      <c r="F18" s="1747"/>
      <c r="G18" s="1748"/>
      <c r="H18" s="126"/>
      <c r="I18" s="128"/>
      <c r="M18" s="90"/>
    </row>
    <row r="19" spans="1:13" ht="27" customHeight="1" thickBot="1">
      <c r="A19" s="550">
        <v>6</v>
      </c>
      <c r="B19" s="1770"/>
      <c r="C19" s="1151" t="s">
        <v>1565</v>
      </c>
      <c r="D19" s="50" t="s">
        <v>2057</v>
      </c>
      <c r="E19" s="52" t="s">
        <v>2073</v>
      </c>
      <c r="F19" s="1747"/>
      <c r="G19" s="1748"/>
      <c r="H19" s="126"/>
      <c r="I19" s="128"/>
      <c r="M19" s="90"/>
    </row>
    <row r="20" spans="1:13" ht="27" customHeight="1" thickBot="1">
      <c r="A20" s="550">
        <v>7</v>
      </c>
      <c r="B20" s="1770"/>
      <c r="C20" s="1151" t="s">
        <v>1565</v>
      </c>
      <c r="D20" s="50" t="s">
        <v>2057</v>
      </c>
      <c r="E20" s="52" t="s">
        <v>2073</v>
      </c>
      <c r="F20" s="1747"/>
      <c r="G20" s="1748"/>
      <c r="H20" s="126"/>
      <c r="I20" s="128"/>
      <c r="M20" s="90"/>
    </row>
    <row r="21" spans="1:13" ht="27" customHeight="1" thickBot="1">
      <c r="A21" s="550">
        <v>8</v>
      </c>
      <c r="B21" s="1770"/>
      <c r="C21" s="1151" t="s">
        <v>1565</v>
      </c>
      <c r="D21" s="50" t="s">
        <v>2057</v>
      </c>
      <c r="E21" s="52" t="s">
        <v>2073</v>
      </c>
      <c r="F21" s="1747"/>
      <c r="G21" s="1748"/>
      <c r="H21" s="126"/>
      <c r="I21" s="128"/>
      <c r="M21" s="90"/>
    </row>
    <row r="22" spans="1:13" ht="27" customHeight="1" thickBot="1">
      <c r="A22" s="550">
        <v>9</v>
      </c>
      <c r="B22" s="1770"/>
      <c r="C22" s="1151" t="s">
        <v>1567</v>
      </c>
      <c r="D22" s="50" t="s">
        <v>1789</v>
      </c>
      <c r="E22" s="52" t="s">
        <v>2071</v>
      </c>
      <c r="F22" s="1747"/>
      <c r="G22" s="1748"/>
      <c r="H22" s="126"/>
      <c r="I22" s="128"/>
      <c r="M22" s="90"/>
    </row>
    <row r="23" spans="1:13" ht="27" customHeight="1" thickBot="1">
      <c r="A23" s="550">
        <v>10</v>
      </c>
      <c r="B23" s="1770"/>
      <c r="C23" s="1151" t="s">
        <v>2078</v>
      </c>
      <c r="D23" s="50" t="s">
        <v>1789</v>
      </c>
      <c r="E23" s="52" t="s">
        <v>2071</v>
      </c>
      <c r="F23" s="1747" t="s">
        <v>2079</v>
      </c>
      <c r="G23" s="1748"/>
      <c r="H23" s="1152" t="s">
        <v>2080</v>
      </c>
      <c r="I23" s="128" t="s">
        <v>2081</v>
      </c>
      <c r="M23" s="90"/>
    </row>
    <row r="24" spans="1:13" ht="27" customHeight="1" thickBot="1">
      <c r="A24" s="550">
        <v>11</v>
      </c>
      <c r="B24" s="1770"/>
      <c r="C24" s="1151" t="s">
        <v>2078</v>
      </c>
      <c r="D24" s="50" t="s">
        <v>1789</v>
      </c>
      <c r="E24" s="52" t="s">
        <v>2071</v>
      </c>
      <c r="F24" s="1747"/>
      <c r="G24" s="1748"/>
      <c r="H24" s="126"/>
      <c r="I24" s="128"/>
      <c r="M24" s="90"/>
    </row>
    <row r="25" spans="1:13" ht="27" customHeight="1" thickBot="1">
      <c r="A25" s="550">
        <v>12</v>
      </c>
      <c r="B25" s="1770"/>
      <c r="C25" s="1151" t="s">
        <v>1565</v>
      </c>
      <c r="D25" s="50" t="s">
        <v>1789</v>
      </c>
      <c r="E25" s="52" t="s">
        <v>2071</v>
      </c>
      <c r="F25" s="1747"/>
      <c r="G25" s="1748"/>
      <c r="H25" s="1152"/>
      <c r="I25" s="128"/>
      <c r="M25" s="90"/>
    </row>
    <row r="26" spans="1:13" ht="27" customHeight="1" thickBot="1">
      <c r="A26" s="550">
        <v>13</v>
      </c>
      <c r="B26" s="1770"/>
      <c r="C26" s="1151" t="s">
        <v>1565</v>
      </c>
      <c r="D26" s="50" t="s">
        <v>1789</v>
      </c>
      <c r="E26" s="52" t="s">
        <v>2071</v>
      </c>
      <c r="F26" s="1747"/>
      <c r="G26" s="1748"/>
      <c r="H26" s="126"/>
      <c r="I26" s="128"/>
      <c r="M26" s="90"/>
    </row>
    <row r="27" spans="1:13" ht="27" customHeight="1" thickBot="1">
      <c r="A27" s="550">
        <v>14</v>
      </c>
      <c r="B27" s="1770"/>
      <c r="C27" s="1151" t="s">
        <v>1565</v>
      </c>
      <c r="D27" s="50" t="s">
        <v>1789</v>
      </c>
      <c r="E27" s="52" t="s">
        <v>2071</v>
      </c>
      <c r="F27" s="1747"/>
      <c r="G27" s="1748"/>
      <c r="H27" s="126"/>
      <c r="I27" s="128"/>
      <c r="M27" s="90"/>
    </row>
    <row r="28" spans="1:13" ht="27" customHeight="1" thickBot="1">
      <c r="A28" s="550">
        <v>15</v>
      </c>
      <c r="B28" s="1771"/>
      <c r="C28" s="119"/>
      <c r="D28" s="50"/>
      <c r="E28" s="52"/>
      <c r="F28" s="1747"/>
      <c r="G28" s="1748"/>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40" t="s">
        <v>1755</v>
      </c>
      <c r="B31" s="1640"/>
      <c r="C31" s="1640"/>
      <c r="D31" s="1640"/>
      <c r="E31" s="1640"/>
      <c r="F31" s="1640"/>
      <c r="G31" s="1640"/>
      <c r="H31" s="1640"/>
      <c r="I31" s="1640"/>
      <c r="L31" s="911"/>
      <c r="M31" s="192"/>
    </row>
    <row r="32" spans="1:13">
      <c r="A32" s="60"/>
      <c r="B32" s="60"/>
      <c r="C32" s="60"/>
      <c r="D32" s="60"/>
      <c r="E32" s="60"/>
      <c r="F32" s="60"/>
      <c r="G32" s="60"/>
      <c r="H32" s="60"/>
      <c r="I32" s="60"/>
      <c r="L32" s="911"/>
      <c r="M32" s="90"/>
    </row>
    <row r="33" spans="1:13">
      <c r="A33" s="1746"/>
      <c r="B33" s="1746" t="s">
        <v>1756</v>
      </c>
      <c r="C33" s="1746"/>
      <c r="D33" s="1746"/>
      <c r="E33" s="1746"/>
      <c r="F33" s="1746" t="s">
        <v>1757</v>
      </c>
      <c r="G33" s="1746"/>
      <c r="H33" s="1746"/>
      <c r="I33" s="1708" t="s">
        <v>1758</v>
      </c>
      <c r="J33" s="1038"/>
      <c r="L33" s="911"/>
      <c r="M33" s="90"/>
    </row>
    <row r="34" spans="1:13">
      <c r="A34" s="1746"/>
      <c r="B34" s="1746"/>
      <c r="C34" s="1746"/>
      <c r="D34" s="1746"/>
      <c r="E34" s="1746"/>
      <c r="F34" s="1746"/>
      <c r="G34" s="1746"/>
      <c r="H34" s="1746"/>
      <c r="I34" s="1749"/>
      <c r="J34" s="1038"/>
      <c r="L34" s="911"/>
      <c r="M34" s="90"/>
    </row>
    <row r="35" spans="1:13" ht="33" customHeight="1">
      <c r="A35" s="69" t="s">
        <v>1228</v>
      </c>
      <c r="B35" s="1740" t="s">
        <v>1759</v>
      </c>
      <c r="C35" s="1741"/>
      <c r="D35" s="1741"/>
      <c r="E35" s="1741"/>
      <c r="F35" s="1768" t="s">
        <v>1760</v>
      </c>
      <c r="G35" s="1766"/>
      <c r="H35" s="1767"/>
      <c r="I35" s="912" t="s">
        <v>1761</v>
      </c>
      <c r="J35" s="1038"/>
      <c r="L35" s="911"/>
      <c r="M35" s="90"/>
    </row>
    <row r="36" spans="1:13" ht="33" customHeight="1">
      <c r="A36" s="69" t="s">
        <v>1228</v>
      </c>
      <c r="B36" s="1765" t="s">
        <v>1762</v>
      </c>
      <c r="C36" s="1766"/>
      <c r="D36" s="1766"/>
      <c r="E36" s="1767"/>
      <c r="F36" s="1768" t="s">
        <v>1763</v>
      </c>
      <c r="G36" s="1766"/>
      <c r="H36" s="1767"/>
      <c r="I36" s="912" t="s">
        <v>1764</v>
      </c>
      <c r="J36" s="1038"/>
      <c r="L36" s="911"/>
      <c r="M36" s="90"/>
    </row>
    <row r="37" spans="1:13" ht="33" customHeight="1">
      <c r="A37" s="69" t="s">
        <v>1228</v>
      </c>
      <c r="B37" s="1740" t="s">
        <v>1765</v>
      </c>
      <c r="C37" s="1741"/>
      <c r="D37" s="1741"/>
      <c r="E37" s="1741"/>
      <c r="F37" s="1768" t="s">
        <v>1766</v>
      </c>
      <c r="G37" s="1766"/>
      <c r="H37" s="1767"/>
      <c r="I37" s="912" t="s">
        <v>1764</v>
      </c>
      <c r="J37" s="1038"/>
      <c r="L37" s="911"/>
      <c r="M37" s="90"/>
    </row>
    <row r="38" spans="1:13" ht="33" customHeight="1">
      <c r="A38" s="913">
        <v>1</v>
      </c>
      <c r="B38" s="1764" t="s">
        <v>2082</v>
      </c>
      <c r="C38" s="1761"/>
      <c r="D38" s="1761"/>
      <c r="E38" s="1762"/>
      <c r="F38" s="1763" t="s">
        <v>2083</v>
      </c>
      <c r="G38" s="1763"/>
      <c r="H38" s="1763"/>
      <c r="I38" s="1154" t="s">
        <v>2084</v>
      </c>
      <c r="J38" s="1038"/>
      <c r="K38" s="60" t="str">
        <f>IF(AND(B38&lt;&gt;"",F38&lt;&gt;"",I38&lt;&gt;""),"○","×")</f>
        <v>○</v>
      </c>
      <c r="L38" s="911"/>
      <c r="M38" s="180"/>
    </row>
    <row r="39" spans="1:13" ht="33" customHeight="1">
      <c r="A39" s="913">
        <v>2</v>
      </c>
      <c r="B39" s="1760"/>
      <c r="C39" s="1761"/>
      <c r="D39" s="1761"/>
      <c r="E39" s="1762"/>
      <c r="F39" s="1763"/>
      <c r="G39" s="1763"/>
      <c r="H39" s="1763"/>
      <c r="I39" s="127"/>
      <c r="J39" s="1038"/>
      <c r="K39" s="62"/>
      <c r="L39" s="911"/>
      <c r="M39" s="90"/>
    </row>
    <row r="40" spans="1:13" ht="33" customHeight="1">
      <c r="A40" s="913">
        <v>3</v>
      </c>
      <c r="B40" s="1760"/>
      <c r="C40" s="1761"/>
      <c r="D40" s="1761"/>
      <c r="E40" s="1762"/>
      <c r="F40" s="1763"/>
      <c r="G40" s="1763"/>
      <c r="H40" s="1763"/>
      <c r="I40" s="127"/>
      <c r="J40" s="1038"/>
      <c r="K40" s="62"/>
      <c r="L40" s="911"/>
      <c r="M40" s="90"/>
    </row>
    <row r="41" spans="1:13" ht="33" customHeight="1">
      <c r="A41" s="913">
        <v>4</v>
      </c>
      <c r="B41" s="1760"/>
      <c r="C41" s="1761"/>
      <c r="D41" s="1761"/>
      <c r="E41" s="1762"/>
      <c r="F41" s="1763"/>
      <c r="G41" s="1763"/>
      <c r="H41" s="1763"/>
      <c r="I41" s="127"/>
      <c r="J41" s="1038"/>
      <c r="K41" s="62"/>
      <c r="L41" s="911"/>
      <c r="M41" s="90"/>
    </row>
    <row r="42" spans="1:13" ht="33" customHeight="1">
      <c r="A42" s="913">
        <v>5</v>
      </c>
      <c r="B42" s="1760"/>
      <c r="C42" s="1761"/>
      <c r="D42" s="1761"/>
      <c r="E42" s="1762"/>
      <c r="F42" s="1763"/>
      <c r="G42" s="1763"/>
      <c r="H42" s="1763"/>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0"/>
  <dataValidations count="5">
    <dataValidation type="list" allowBlank="1" showInputMessage="1" showErrorMessage="1" sqref="C14:C28" xr:uid="{00000000-0002-0000-1A00-000000000000}">
      <formula1>"医師,薬剤師,看護師,その他"</formula1>
    </dataValidation>
    <dataValidation type="list" allowBlank="1" showInputMessage="1" showErrorMessage="1" sqref="E14:E28" xr:uid="{00000000-0002-0000-1A00-000001000000}">
      <formula1>"専従（8割以上）,専任（5割以上8割未満）,その他（5割未満）"</formula1>
    </dataValidation>
    <dataValidation type="list" allowBlank="1" showInputMessage="1" showErrorMessage="1" sqref="D14:D28" xr:uid="{00000000-0002-0000-1A00-000002000000}">
      <formula1>"常勤,非常勤"</formula1>
    </dataValidation>
    <dataValidation allowBlank="1" showInputMessage="1" showErrorMessage="1" prompt="表紙シートの病院名を反映" sqref="G4:I4" xr:uid="{00000000-0002-0000-1A00-000003000000}"/>
    <dataValidation type="list" allowBlank="1" showInputMessage="1" showErrorMessage="1" sqref="H6" xr:uid="{00000000-0002-0000-1A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tabColor theme="0"/>
    <pageSetUpPr fitToPage="1"/>
  </sheetPr>
  <dimension ref="A1:N57"/>
  <sheetViews>
    <sheetView showGridLines="0" view="pageBreakPreview" zoomScaleNormal="100" zoomScaleSheetLayoutView="100" workbookViewId="0">
      <selection activeCell="D50" sqref="D50"/>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75" t="s">
        <v>1767</v>
      </c>
      <c r="B1" s="1775"/>
      <c r="C1" s="1775"/>
      <c r="D1" s="1775"/>
      <c r="E1" s="1775"/>
      <c r="F1" s="1775"/>
      <c r="G1" s="1775"/>
      <c r="H1" s="1775"/>
      <c r="K1" s="100"/>
    </row>
    <row r="2" spans="1:14" ht="24.95" customHeight="1" thickTop="1" thickBot="1">
      <c r="A2" s="1236" t="s">
        <v>1348</v>
      </c>
      <c r="B2" s="1236"/>
      <c r="C2" s="1236"/>
      <c r="D2" s="1236"/>
      <c r="E2" s="1236"/>
      <c r="F2" s="1236"/>
      <c r="G2" s="1236"/>
      <c r="H2" s="538" t="str">
        <f>IF(COUNTIF(J14:J21,"×")&gt;=1,"未入力あり","入力済")</f>
        <v>入力済</v>
      </c>
      <c r="I2" s="1229"/>
      <c r="J2" s="599"/>
      <c r="K2" s="100"/>
    </row>
    <row r="3" spans="1:14" ht="14.25" thickTop="1">
      <c r="A3" s="914"/>
      <c r="B3" s="914"/>
      <c r="C3" s="914"/>
      <c r="D3" s="914"/>
      <c r="E3" s="914"/>
      <c r="F3" s="914"/>
      <c r="G3" s="914"/>
      <c r="H3" s="915"/>
      <c r="I3" s="1229"/>
      <c r="J3" s="599"/>
    </row>
    <row r="4" spans="1:14" ht="5.0999999999999996" customHeight="1">
      <c r="A4" s="916"/>
      <c r="B4" s="916"/>
      <c r="C4" s="916"/>
      <c r="D4" s="916"/>
      <c r="E4" s="916"/>
      <c r="F4" s="916"/>
      <c r="G4" s="916"/>
      <c r="H4" s="917"/>
      <c r="I4" s="1229"/>
      <c r="J4" s="599"/>
    </row>
    <row r="5" spans="1:14" s="904" customFormat="1" ht="20.100000000000001" customHeight="1">
      <c r="A5" s="918"/>
      <c r="B5" s="918"/>
      <c r="C5" s="918"/>
      <c r="D5" s="918"/>
      <c r="E5" s="919" t="s">
        <v>1740</v>
      </c>
      <c r="F5" s="1776" t="str">
        <f>表紙!E2</f>
        <v>地方独立行政法人市立東大阪医療センター</v>
      </c>
      <c r="G5" s="1777"/>
      <c r="H5" s="1778"/>
      <c r="I5" s="1229"/>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29"/>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73" t="s">
        <v>1769</v>
      </c>
      <c r="C9" s="1773"/>
      <c r="D9" s="1773"/>
      <c r="E9" s="1773"/>
      <c r="F9" s="1773"/>
      <c r="G9" s="1773"/>
      <c r="H9" s="1773"/>
      <c r="L9" s="90"/>
    </row>
    <row r="10" spans="1:14" ht="16.5" customHeight="1">
      <c r="A10" s="920"/>
      <c r="B10" s="1773" t="s">
        <v>1770</v>
      </c>
      <c r="C10" s="1773"/>
      <c r="D10" s="1773"/>
      <c r="E10" s="1773"/>
      <c r="F10" s="1773"/>
      <c r="G10" s="1773"/>
      <c r="H10" s="1773"/>
      <c r="L10" s="90"/>
    </row>
    <row r="11" spans="1:14" ht="26.25" customHeight="1">
      <c r="A11" s="920"/>
      <c r="B11" s="1773" t="s">
        <v>1771</v>
      </c>
      <c r="C11" s="1773"/>
      <c r="D11" s="1773"/>
      <c r="E11" s="1773"/>
      <c r="F11" s="1773"/>
      <c r="G11" s="1773"/>
      <c r="H11" s="1773"/>
      <c r="L11" s="90"/>
    </row>
    <row r="12" spans="1:14" ht="24" customHeight="1">
      <c r="A12" s="920"/>
      <c r="B12" s="1773" t="s">
        <v>1772</v>
      </c>
      <c r="C12" s="1773"/>
      <c r="D12" s="1773"/>
      <c r="E12" s="1773"/>
      <c r="F12" s="1773"/>
      <c r="G12" s="1773"/>
      <c r="H12" s="1773"/>
      <c r="L12" s="90"/>
    </row>
    <row r="13" spans="1:14" ht="47.25" customHeight="1">
      <c r="A13" s="920"/>
      <c r="B13" s="1774" t="s">
        <v>1773</v>
      </c>
      <c r="C13" s="1774"/>
      <c r="D13" s="1774"/>
      <c r="E13" s="1774"/>
      <c r="F13" s="1774"/>
      <c r="G13" s="1774"/>
      <c r="H13" s="1774"/>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9" t="s">
        <v>1774</v>
      </c>
      <c r="C15" s="1779"/>
      <c r="D15" s="1779"/>
      <c r="E15" s="1779"/>
      <c r="F15" s="903"/>
      <c r="G15" s="343"/>
      <c r="H15" s="50" t="s">
        <v>1935</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80" t="s">
        <v>1775</v>
      </c>
      <c r="C17" s="1780"/>
      <c r="D17" s="1780"/>
      <c r="E17" s="1780"/>
      <c r="F17" s="922"/>
      <c r="G17" s="923"/>
      <c r="H17" s="923"/>
      <c r="J17" s="588"/>
      <c r="K17" s="911"/>
      <c r="L17" s="90"/>
    </row>
    <row r="18" spans="1:14" ht="27.95" customHeight="1">
      <c r="A18" s="924"/>
      <c r="B18" s="925" t="s">
        <v>1776</v>
      </c>
      <c r="C18" s="926" t="s">
        <v>1777</v>
      </c>
      <c r="D18" s="1781" t="s">
        <v>1778</v>
      </c>
      <c r="E18" s="1782"/>
      <c r="F18" s="1782"/>
      <c r="G18" s="1782"/>
      <c r="H18" s="1783"/>
      <c r="J18" s="588"/>
      <c r="K18" s="911"/>
      <c r="L18" s="90"/>
    </row>
    <row r="19" spans="1:14" ht="39.950000000000003" customHeight="1">
      <c r="A19" s="927" t="s">
        <v>1418</v>
      </c>
      <c r="B19" s="928" t="s">
        <v>1779</v>
      </c>
      <c r="C19" s="1137">
        <v>3</v>
      </c>
      <c r="D19" s="1784" t="s">
        <v>1780</v>
      </c>
      <c r="E19" s="1785"/>
      <c r="F19" s="1785"/>
      <c r="G19" s="1785"/>
      <c r="H19" s="1786"/>
      <c r="J19" s="588"/>
      <c r="L19" s="90"/>
    </row>
    <row r="20" spans="1:14" ht="39.950000000000003" customHeight="1">
      <c r="A20" s="927"/>
      <c r="B20" s="929" t="s">
        <v>1779</v>
      </c>
      <c r="C20" s="941">
        <v>4</v>
      </c>
      <c r="D20" s="1787" t="s">
        <v>2085</v>
      </c>
      <c r="E20" s="1788"/>
      <c r="F20" s="1788"/>
      <c r="G20" s="1788"/>
      <c r="H20" s="1789"/>
      <c r="I20" s="930" t="s">
        <v>1781</v>
      </c>
      <c r="J20" s="588"/>
      <c r="L20" s="90"/>
      <c r="M20" s="380">
        <v>0</v>
      </c>
      <c r="N20" s="381">
        <v>20</v>
      </c>
    </row>
    <row r="21" spans="1:14" ht="39.950000000000003" customHeight="1">
      <c r="A21" s="927"/>
      <c r="B21" s="931" t="s">
        <v>1782</v>
      </c>
      <c r="C21" s="941">
        <v>1</v>
      </c>
      <c r="D21" s="1790" t="s">
        <v>2086</v>
      </c>
      <c r="E21" s="1791"/>
      <c r="F21" s="1791"/>
      <c r="G21" s="1791"/>
      <c r="H21" s="1792"/>
      <c r="I21" s="930" t="s">
        <v>1781</v>
      </c>
      <c r="J21" s="588"/>
      <c r="L21" s="90"/>
      <c r="M21" s="380">
        <v>0</v>
      </c>
      <c r="N21" s="381">
        <v>20</v>
      </c>
    </row>
    <row r="22" spans="1:14" ht="20.100000000000001" customHeight="1">
      <c r="L22" s="90"/>
    </row>
    <row r="23" spans="1:14" ht="13.5">
      <c r="B23" s="1779" t="s">
        <v>1783</v>
      </c>
      <c r="C23" s="1779"/>
      <c r="D23" s="1779"/>
      <c r="E23" s="1779"/>
      <c r="F23" s="1779"/>
      <c r="G23" s="1779"/>
      <c r="H23" s="1779"/>
      <c r="L23" s="90"/>
    </row>
    <row r="24" spans="1:14" ht="39.950000000000003" customHeight="1">
      <c r="A24" s="932"/>
      <c r="B24" s="933" t="s">
        <v>1784</v>
      </c>
      <c r="C24" s="1144" t="s">
        <v>1785</v>
      </c>
      <c r="D24" s="1144" t="s">
        <v>1786</v>
      </c>
      <c r="E24" s="1793" t="s">
        <v>1787</v>
      </c>
      <c r="F24" s="1794"/>
      <c r="G24" s="1794"/>
      <c r="H24" s="1795"/>
      <c r="L24" s="90"/>
    </row>
    <row r="25" spans="1:14" ht="39.950000000000003" customHeight="1" thickBot="1">
      <c r="A25" s="934">
        <v>1</v>
      </c>
      <c r="B25" s="935" t="s">
        <v>1788</v>
      </c>
      <c r="C25" s="936" t="s">
        <v>1789</v>
      </c>
      <c r="D25" s="937" t="s">
        <v>1790</v>
      </c>
      <c r="E25" s="1772"/>
      <c r="F25" s="1772"/>
      <c r="G25" s="1772"/>
      <c r="H25" s="1772"/>
      <c r="I25" s="930" t="s">
        <v>1781</v>
      </c>
      <c r="J25" s="588"/>
      <c r="L25" s="180"/>
    </row>
    <row r="26" spans="1:14" ht="39.950000000000003" customHeight="1" thickBot="1">
      <c r="A26" s="934">
        <v>2</v>
      </c>
      <c r="B26" s="938" t="s">
        <v>1791</v>
      </c>
      <c r="C26" s="936" t="s">
        <v>1789</v>
      </c>
      <c r="D26" s="937" t="s">
        <v>1790</v>
      </c>
      <c r="E26" s="1772" t="s">
        <v>2087</v>
      </c>
      <c r="F26" s="1772"/>
      <c r="G26" s="1772"/>
      <c r="H26" s="1772"/>
      <c r="I26" s="1796" t="s">
        <v>1792</v>
      </c>
      <c r="J26" s="588"/>
      <c r="L26" s="168"/>
    </row>
    <row r="27" spans="1:14" ht="39.950000000000003" customHeight="1" thickBot="1">
      <c r="A27" s="934">
        <v>3</v>
      </c>
      <c r="B27" s="938" t="s">
        <v>1791</v>
      </c>
      <c r="C27" s="936" t="s">
        <v>1789</v>
      </c>
      <c r="D27" s="937" t="s">
        <v>1790</v>
      </c>
      <c r="E27" s="1772" t="s">
        <v>2088</v>
      </c>
      <c r="F27" s="1772"/>
      <c r="G27" s="1772"/>
      <c r="H27" s="1772"/>
      <c r="I27" s="1796"/>
      <c r="J27" s="588"/>
      <c r="L27" s="90"/>
    </row>
    <row r="28" spans="1:14" ht="39.950000000000003" customHeight="1" thickBot="1">
      <c r="A28" s="934">
        <v>4</v>
      </c>
      <c r="B28" s="938" t="s">
        <v>1791</v>
      </c>
      <c r="C28" s="57"/>
      <c r="D28" s="120"/>
      <c r="E28" s="1772"/>
      <c r="F28" s="1772"/>
      <c r="G28" s="1772"/>
      <c r="H28" s="1772"/>
      <c r="L28" s="90"/>
    </row>
    <row r="29" spans="1:14" ht="39.950000000000003" customHeight="1" thickBot="1">
      <c r="A29" s="934">
        <v>5</v>
      </c>
      <c r="B29" s="938" t="s">
        <v>1791</v>
      </c>
      <c r="C29" s="57"/>
      <c r="D29" s="120"/>
      <c r="E29" s="1772"/>
      <c r="F29" s="1772"/>
      <c r="G29" s="1772"/>
      <c r="H29" s="1772"/>
      <c r="L29" s="90"/>
    </row>
    <row r="30" spans="1:14" ht="39.950000000000003" customHeight="1" thickBot="1">
      <c r="A30" s="934">
        <v>6</v>
      </c>
      <c r="B30" s="938" t="s">
        <v>1791</v>
      </c>
      <c r="C30" s="57"/>
      <c r="D30" s="120"/>
      <c r="E30" s="1772"/>
      <c r="F30" s="1772"/>
      <c r="G30" s="1772"/>
      <c r="H30" s="1772"/>
      <c r="L30" s="90"/>
    </row>
    <row r="31" spans="1:14" ht="39.950000000000003" customHeight="1" thickBot="1">
      <c r="A31" s="934">
        <v>7</v>
      </c>
      <c r="B31" s="938" t="s">
        <v>1791</v>
      </c>
      <c r="C31" s="57"/>
      <c r="D31" s="120"/>
      <c r="E31" s="1772"/>
      <c r="F31" s="1772"/>
      <c r="G31" s="1772"/>
      <c r="H31" s="1772"/>
      <c r="L31" s="90"/>
    </row>
    <row r="32" spans="1:14" ht="20.100000000000001" customHeight="1">
      <c r="L32" s="90"/>
    </row>
    <row r="33" spans="1:12" ht="20.100000000000001" customHeight="1">
      <c r="B33" s="1779" t="s">
        <v>1793</v>
      </c>
      <c r="C33" s="1779"/>
      <c r="D33" s="1779"/>
      <c r="E33" s="1779"/>
      <c r="F33" s="1779"/>
      <c r="G33" s="1779"/>
      <c r="H33" s="1779"/>
      <c r="L33" s="90"/>
    </row>
    <row r="34" spans="1:12" ht="39.950000000000003" customHeight="1" thickBot="1">
      <c r="A34" s="932"/>
      <c r="B34" s="933" t="s">
        <v>1784</v>
      </c>
      <c r="C34" s="1144" t="s">
        <v>1785</v>
      </c>
      <c r="D34" s="1144" t="s">
        <v>1786</v>
      </c>
      <c r="E34" s="1793" t="s">
        <v>1794</v>
      </c>
      <c r="F34" s="1794"/>
      <c r="G34" s="1794"/>
      <c r="H34" s="1795"/>
      <c r="L34" s="90"/>
    </row>
    <row r="35" spans="1:12" ht="39.950000000000003" customHeight="1" thickBot="1">
      <c r="A35" s="934">
        <v>1</v>
      </c>
      <c r="B35" s="935" t="s">
        <v>314</v>
      </c>
      <c r="C35" s="57" t="s">
        <v>1789</v>
      </c>
      <c r="D35" s="56" t="s">
        <v>2089</v>
      </c>
      <c r="E35" s="1772" t="s">
        <v>2090</v>
      </c>
      <c r="F35" s="1772"/>
      <c r="G35" s="1772"/>
      <c r="H35" s="1772"/>
      <c r="I35" s="930" t="s">
        <v>1781</v>
      </c>
      <c r="J35" s="588"/>
      <c r="L35" s="90"/>
    </row>
    <row r="36" spans="1:12" ht="39.950000000000003" customHeight="1" thickBot="1">
      <c r="A36" s="934">
        <v>2</v>
      </c>
      <c r="B36" s="935" t="s">
        <v>314</v>
      </c>
      <c r="C36" s="57"/>
      <c r="D36" s="56"/>
      <c r="E36" s="1772"/>
      <c r="F36" s="1772"/>
      <c r="G36" s="1772"/>
      <c r="H36" s="1772"/>
      <c r="L36" s="90"/>
    </row>
    <row r="37" spans="1:12" ht="39.950000000000003" customHeight="1" thickBot="1">
      <c r="A37" s="934">
        <v>3</v>
      </c>
      <c r="B37" s="935" t="s">
        <v>314</v>
      </c>
      <c r="C37" s="57"/>
      <c r="D37" s="56"/>
      <c r="E37" s="1772"/>
      <c r="F37" s="1772"/>
      <c r="G37" s="1772"/>
      <c r="H37" s="1772"/>
      <c r="L37" s="90"/>
    </row>
    <row r="38" spans="1:12" ht="20.100000000000001" customHeight="1">
      <c r="L38" s="90"/>
    </row>
    <row r="39" spans="1:12" ht="13.5">
      <c r="B39" s="1779" t="s">
        <v>1795</v>
      </c>
      <c r="C39" s="1779"/>
      <c r="D39" s="1779"/>
      <c r="E39" s="1779"/>
      <c r="F39" s="1779"/>
      <c r="G39" s="1779"/>
      <c r="H39" s="1779"/>
      <c r="L39" s="90"/>
    </row>
    <row r="40" spans="1:12" ht="39.950000000000003" customHeight="1">
      <c r="A40" s="932"/>
      <c r="B40" s="933" t="s">
        <v>1784</v>
      </c>
      <c r="C40" s="1144" t="s">
        <v>1785</v>
      </c>
      <c r="D40" s="1144" t="s">
        <v>1786</v>
      </c>
      <c r="E40" s="1793" t="s">
        <v>1796</v>
      </c>
      <c r="F40" s="1794"/>
      <c r="G40" s="1794"/>
      <c r="H40" s="1795"/>
      <c r="L40" s="90"/>
    </row>
    <row r="41" spans="1:12" ht="39.950000000000003" customHeight="1" thickBot="1">
      <c r="A41" s="934">
        <v>1</v>
      </c>
      <c r="B41" s="935" t="s">
        <v>1797</v>
      </c>
      <c r="C41" s="57" t="s">
        <v>1789</v>
      </c>
      <c r="D41" s="937" t="s">
        <v>1798</v>
      </c>
      <c r="E41" s="1772" t="s">
        <v>2091</v>
      </c>
      <c r="F41" s="1772"/>
      <c r="G41" s="1772"/>
      <c r="H41" s="1772"/>
      <c r="I41" s="930" t="s">
        <v>1781</v>
      </c>
      <c r="J41" s="588"/>
      <c r="L41" s="168"/>
    </row>
    <row r="42" spans="1:12" ht="39.950000000000003" customHeight="1" thickBot="1">
      <c r="A42" s="934">
        <v>2</v>
      </c>
      <c r="B42" s="935" t="s">
        <v>1797</v>
      </c>
      <c r="C42" s="57"/>
      <c r="D42" s="120"/>
      <c r="E42" s="1772"/>
      <c r="F42" s="1772"/>
      <c r="G42" s="1772"/>
      <c r="H42" s="1772"/>
      <c r="L42" s="90"/>
    </row>
    <row r="43" spans="1:12" ht="39.950000000000003" customHeight="1" thickBot="1">
      <c r="A43" s="934">
        <v>3</v>
      </c>
      <c r="B43" s="935" t="s">
        <v>1797</v>
      </c>
      <c r="C43" s="57"/>
      <c r="D43" s="120"/>
      <c r="E43" s="1772"/>
      <c r="F43" s="1772"/>
      <c r="G43" s="1772"/>
      <c r="H43" s="1772"/>
      <c r="L43" s="90"/>
    </row>
    <row r="44" spans="1:12" ht="20.100000000000001" customHeight="1">
      <c r="L44" s="90"/>
    </row>
    <row r="45" spans="1:12" ht="19.5" customHeight="1">
      <c r="A45" s="920"/>
      <c r="B45" s="1798" t="s">
        <v>1799</v>
      </c>
      <c r="C45" s="1798"/>
      <c r="D45" s="1798"/>
      <c r="E45" s="1798"/>
      <c r="F45" s="1798"/>
      <c r="G45" s="1798"/>
      <c r="H45" s="1798"/>
      <c r="L45" s="90"/>
    </row>
    <row r="46" spans="1:12" ht="39.950000000000003" customHeight="1" thickBot="1">
      <c r="A46" s="932"/>
      <c r="B46" s="939" t="s">
        <v>1800</v>
      </c>
      <c r="C46" s="1145" t="s">
        <v>1785</v>
      </c>
      <c r="D46" s="1145" t="s">
        <v>1786</v>
      </c>
      <c r="E46" s="1799" t="s">
        <v>1801</v>
      </c>
      <c r="F46" s="1794"/>
      <c r="G46" s="1794"/>
      <c r="H46" s="1795"/>
      <c r="L46" s="90"/>
    </row>
    <row r="47" spans="1:12" ht="39.950000000000003" customHeight="1" thickBot="1">
      <c r="A47" s="934">
        <v>8</v>
      </c>
      <c r="B47" s="121" t="s">
        <v>1565</v>
      </c>
      <c r="C47" s="55" t="s">
        <v>1789</v>
      </c>
      <c r="D47" s="120" t="s">
        <v>1790</v>
      </c>
      <c r="E47" s="1772" t="s">
        <v>2092</v>
      </c>
      <c r="F47" s="1772"/>
      <c r="G47" s="1772"/>
      <c r="H47" s="1772"/>
      <c r="L47" s="90"/>
    </row>
    <row r="48" spans="1:12" ht="39.950000000000003" customHeight="1" thickBot="1">
      <c r="A48" s="934">
        <v>9</v>
      </c>
      <c r="B48" s="121"/>
      <c r="C48" s="55"/>
      <c r="D48" s="120"/>
      <c r="E48" s="1772"/>
      <c r="F48" s="1772"/>
      <c r="G48" s="1772"/>
      <c r="H48" s="1772"/>
      <c r="L48" s="90"/>
    </row>
    <row r="49" spans="1:12" ht="39.950000000000003" customHeight="1" thickBot="1">
      <c r="A49" s="934">
        <v>10</v>
      </c>
      <c r="B49" s="121"/>
      <c r="C49" s="55"/>
      <c r="D49" s="120"/>
      <c r="E49" s="1772"/>
      <c r="F49" s="1772"/>
      <c r="G49" s="1772"/>
      <c r="H49" s="1772"/>
      <c r="L49" s="90"/>
    </row>
    <row r="50" spans="1:12" ht="39.950000000000003" customHeight="1" thickBot="1">
      <c r="A50" s="934">
        <v>11</v>
      </c>
      <c r="B50" s="121"/>
      <c r="C50" s="55"/>
      <c r="D50" s="120"/>
      <c r="E50" s="1772"/>
      <c r="F50" s="1772"/>
      <c r="G50" s="1772"/>
      <c r="H50" s="1772"/>
      <c r="L50" s="90"/>
    </row>
    <row r="51" spans="1:12" ht="39.950000000000003" customHeight="1" thickBot="1">
      <c r="A51" s="934">
        <v>12</v>
      </c>
      <c r="B51" s="121"/>
      <c r="C51" s="55"/>
      <c r="D51" s="120"/>
      <c r="E51" s="1772"/>
      <c r="F51" s="1772"/>
      <c r="G51" s="1772"/>
      <c r="H51" s="1772"/>
      <c r="L51" s="90"/>
    </row>
    <row r="52" spans="1:12" ht="39.950000000000003" customHeight="1" thickBot="1">
      <c r="A52" s="934">
        <v>13</v>
      </c>
      <c r="B52" s="121"/>
      <c r="C52" s="55"/>
      <c r="D52" s="120"/>
      <c r="E52" s="1772"/>
      <c r="F52" s="1772"/>
      <c r="G52" s="1772"/>
      <c r="H52" s="1772"/>
      <c r="L52" s="90"/>
    </row>
    <row r="53" spans="1:12" ht="39.950000000000003" customHeight="1" thickBot="1">
      <c r="A53" s="934">
        <v>14</v>
      </c>
      <c r="B53" s="121"/>
      <c r="C53" s="55"/>
      <c r="D53" s="120"/>
      <c r="E53" s="1772"/>
      <c r="F53" s="1772"/>
      <c r="G53" s="1772"/>
      <c r="H53" s="1772"/>
      <c r="L53" s="90"/>
    </row>
    <row r="54" spans="1:12" ht="39.950000000000003" customHeight="1" thickBot="1">
      <c r="A54" s="934">
        <v>15</v>
      </c>
      <c r="B54" s="121"/>
      <c r="C54" s="55"/>
      <c r="D54" s="120"/>
      <c r="E54" s="1772"/>
      <c r="F54" s="1772"/>
      <c r="G54" s="1772"/>
      <c r="H54" s="1772"/>
      <c r="L54" s="90"/>
    </row>
    <row r="55" spans="1:12" ht="39.950000000000003" customHeight="1" thickBot="1">
      <c r="A55" s="934">
        <v>16</v>
      </c>
      <c r="B55" s="121"/>
      <c r="C55" s="55"/>
      <c r="D55" s="120"/>
      <c r="E55" s="1772"/>
      <c r="F55" s="1772"/>
      <c r="G55" s="1772"/>
      <c r="H55" s="1772"/>
      <c r="L55" s="90"/>
    </row>
    <row r="56" spans="1:12" ht="39.950000000000003" customHeight="1" thickBot="1">
      <c r="A56" s="934">
        <v>17</v>
      </c>
      <c r="B56" s="121"/>
      <c r="C56" s="55"/>
      <c r="D56" s="120"/>
      <c r="E56" s="1772"/>
      <c r="F56" s="1772"/>
      <c r="G56" s="1772"/>
      <c r="H56" s="1772"/>
      <c r="L56" s="90"/>
    </row>
    <row r="57" spans="1:12" ht="20.100000000000001" customHeight="1">
      <c r="A57" s="1797"/>
      <c r="B57" s="1797"/>
      <c r="C57" s="1797"/>
      <c r="D57" s="1797"/>
      <c r="E57" s="1797"/>
      <c r="F57" s="1797"/>
      <c r="G57" s="1797"/>
      <c r="H57" s="1797"/>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0"/>
  <dataValidations count="6">
    <dataValidation type="list" allowBlank="1" showInputMessage="1" showErrorMessage="1" sqref="B47:B56" xr:uid="{00000000-0002-0000-1B00-000000000000}">
      <formula1>"歯科医師,管理栄養士,医療心理に携わる者,理学療法士,歯科衛生士,その他"</formula1>
    </dataValidation>
    <dataValidation allowBlank="1" showInputMessage="1" showErrorMessage="1" prompt="表紙シートの病院名を反映" sqref="F5:H5" xr:uid="{00000000-0002-0000-1B00-000001000000}"/>
    <dataValidation type="list" allowBlank="1" showInputMessage="1" showErrorMessage="1" sqref="C47:C56 C28:C31 C35:C37 C41:C43" xr:uid="{00000000-0002-0000-1B00-000002000000}">
      <formula1>"常勤,非常勤"</formula1>
    </dataValidation>
    <dataValidation type="list" allowBlank="1" showInputMessage="1" showErrorMessage="1" sqref="D47:D56 D28:D31 D35:D37 D42:D43" xr:uid="{00000000-0002-0000-1B00-000003000000}">
      <formula1>"専従(8割以上),専任(5割以上8割未満),その他（5割未満）"</formula1>
    </dataValidation>
    <dataValidation type="list" allowBlank="1" showInputMessage="1" showErrorMessage="1" sqref="H15" xr:uid="{00000000-0002-0000-1B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00000000-0002-0000-1B00-000005000000}">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59" t="s">
        <v>1802</v>
      </c>
      <c r="B1" s="1459"/>
      <c r="C1" s="1459"/>
      <c r="D1" s="1459"/>
      <c r="E1" s="1459"/>
      <c r="F1" s="1459"/>
      <c r="G1" s="1459"/>
      <c r="H1" s="1459"/>
      <c r="I1" s="1459"/>
      <c r="J1" s="1459"/>
      <c r="M1" s="100"/>
    </row>
    <row r="2" spans="1:16" ht="24.95" customHeight="1" thickTop="1" thickBot="1">
      <c r="A2" s="1804" t="s">
        <v>1803</v>
      </c>
      <c r="B2" s="1804"/>
      <c r="C2" s="1804"/>
      <c r="D2" s="1804"/>
      <c r="E2" s="1804"/>
      <c r="F2" s="1804"/>
      <c r="G2" s="1804"/>
      <c r="H2" s="1804"/>
      <c r="I2" s="1805"/>
      <c r="J2" s="538" t="str">
        <f>IF('様式4（全般事項）'!G5&lt;&gt;"特定領域がん診療連携拠点病院","不要",IF(COUNTIF(L:L,"×")&gt;=1,"未入力あり","入力済"))</f>
        <v>不要</v>
      </c>
      <c r="K2" s="1229"/>
      <c r="L2" s="599"/>
      <c r="M2" s="100"/>
    </row>
    <row r="3" spans="1:16" ht="5.0999999999999996" customHeight="1" thickTop="1">
      <c r="K3" s="1229"/>
      <c r="L3" s="599"/>
    </row>
    <row r="4" spans="1:16" ht="20.100000000000001" customHeight="1">
      <c r="F4" s="942" t="s">
        <v>1222</v>
      </c>
      <c r="G4" s="1806" t="str">
        <f>表紙!E2</f>
        <v>地方独立行政法人市立東大阪医療センター</v>
      </c>
      <c r="H4" s="1807"/>
      <c r="I4" s="1807"/>
      <c r="J4" s="1808"/>
      <c r="K4" s="1229"/>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800" t="s">
        <v>1805</v>
      </c>
      <c r="B6" s="1800"/>
      <c r="C6" s="1800"/>
      <c r="D6" s="1800"/>
      <c r="E6" s="1800"/>
      <c r="F6" s="1800"/>
      <c r="G6" s="1800"/>
      <c r="H6" s="1800"/>
      <c r="I6" s="1800"/>
      <c r="J6" s="1800"/>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801"/>
      <c r="G9" s="1802"/>
      <c r="H9" s="1803"/>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9"/>
      <c r="E11" s="1810"/>
      <c r="F11" s="1810"/>
      <c r="G11" s="1810"/>
      <c r="H11" s="1810"/>
      <c r="I11" s="1811"/>
      <c r="J11" s="607"/>
      <c r="K11" s="1229"/>
      <c r="L11" s="947" t="str">
        <f>IF(D11="","×","○")</f>
        <v>×</v>
      </c>
      <c r="M11" s="60"/>
      <c r="N11" s="90"/>
    </row>
    <row r="12" spans="1:16" s="9" customFormat="1" ht="15" customHeight="1" thickBot="1">
      <c r="B12" s="944" t="s">
        <v>1811</v>
      </c>
      <c r="I12" s="340"/>
      <c r="J12" s="9" t="s">
        <v>422</v>
      </c>
      <c r="K12" s="1229"/>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29"/>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29"/>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800" t="s">
        <v>1818</v>
      </c>
      <c r="C19" s="1800"/>
      <c r="D19" s="1800"/>
      <c r="E19" s="1800"/>
      <c r="F19" s="1800"/>
      <c r="G19" s="1800"/>
      <c r="H19" s="1800"/>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800" t="s">
        <v>1820</v>
      </c>
      <c r="C21" s="1800"/>
      <c r="D21" s="1800"/>
      <c r="E21" s="1800"/>
      <c r="F21" s="1800"/>
      <c r="G21" s="1800"/>
      <c r="H21" s="1800"/>
      <c r="M21" s="60"/>
      <c r="N21" s="90"/>
    </row>
    <row r="22" spans="2:16" s="9" customFormat="1" ht="15" customHeight="1" thickBot="1">
      <c r="E22" s="585"/>
      <c r="F22" s="585"/>
      <c r="G22" s="590"/>
      <c r="I22" s="950"/>
      <c r="M22" s="60"/>
      <c r="N22" s="90"/>
    </row>
    <row r="23" spans="2:16" s="9" customFormat="1" ht="15" customHeight="1" thickBot="1">
      <c r="B23" s="9" t="s">
        <v>1810</v>
      </c>
      <c r="C23" s="607"/>
      <c r="D23" s="1809"/>
      <c r="E23" s="1810"/>
      <c r="F23" s="1810"/>
      <c r="G23" s="1810"/>
      <c r="H23" s="1810"/>
      <c r="I23" s="1811"/>
      <c r="J23" s="607"/>
      <c r="K23" s="1229"/>
      <c r="L23" s="947"/>
      <c r="M23" s="60"/>
      <c r="N23" s="90"/>
    </row>
    <row r="24" spans="2:16" s="9" customFormat="1" ht="15" customHeight="1" thickBot="1">
      <c r="B24" s="944" t="s">
        <v>1811</v>
      </c>
      <c r="G24" s="948"/>
      <c r="H24" s="948"/>
      <c r="I24" s="340"/>
      <c r="J24" s="9" t="s">
        <v>422</v>
      </c>
      <c r="K24" s="1229"/>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29"/>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29"/>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800" t="s">
        <v>1818</v>
      </c>
      <c r="C31" s="1800"/>
      <c r="D31" s="1800"/>
      <c r="E31" s="1800"/>
      <c r="F31" s="1800"/>
      <c r="G31" s="1800"/>
      <c r="H31" s="1800"/>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800" t="s">
        <v>1820</v>
      </c>
      <c r="C33" s="1800"/>
      <c r="D33" s="1800"/>
      <c r="E33" s="1800"/>
      <c r="F33" s="1800"/>
      <c r="G33" s="1800"/>
      <c r="H33" s="1800"/>
      <c r="M33" s="60"/>
      <c r="N33" s="90"/>
    </row>
    <row r="34" spans="2:16" s="9" customFormat="1" ht="15" customHeight="1" thickBot="1">
      <c r="E34" s="585"/>
      <c r="F34" s="585"/>
      <c r="G34" s="590"/>
      <c r="I34" s="950"/>
      <c r="M34" s="60"/>
      <c r="N34" s="90"/>
    </row>
    <row r="35" spans="2:16" s="9" customFormat="1" ht="15" customHeight="1" thickBot="1">
      <c r="B35" s="9" t="s">
        <v>1810</v>
      </c>
      <c r="C35" s="607"/>
      <c r="D35" s="1809"/>
      <c r="E35" s="1810"/>
      <c r="F35" s="1810"/>
      <c r="G35" s="1810"/>
      <c r="H35" s="1810"/>
      <c r="I35" s="1812"/>
      <c r="J35" s="607"/>
      <c r="K35" s="1229"/>
      <c r="L35" s="947"/>
      <c r="M35" s="60"/>
      <c r="N35" s="90"/>
    </row>
    <row r="36" spans="2:16" s="9" customFormat="1" ht="15" customHeight="1" thickBot="1">
      <c r="B36" s="944" t="s">
        <v>1811</v>
      </c>
      <c r="G36" s="948"/>
      <c r="H36" s="948"/>
      <c r="I36" s="340"/>
      <c r="J36" s="9" t="s">
        <v>422</v>
      </c>
      <c r="K36" s="1229"/>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29"/>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29"/>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800" t="s">
        <v>1818</v>
      </c>
      <c r="C43" s="1800"/>
      <c r="D43" s="1800"/>
      <c r="E43" s="1800"/>
      <c r="F43" s="1800"/>
      <c r="G43" s="1800"/>
      <c r="H43" s="1800"/>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800" t="s">
        <v>1820</v>
      </c>
      <c r="C45" s="1800"/>
      <c r="D45" s="1800"/>
      <c r="E45" s="1800"/>
      <c r="F45" s="1800"/>
      <c r="G45" s="1800"/>
      <c r="H45" s="1800"/>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C00-000000000000}"/>
    <dataValidation allowBlank="1" showInputMessage="1" showErrorMessage="1" prompt="自動計算" sqref="I14 I26 I38" xr:uid="{00000000-0002-0000-1C00-000001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00000000-0002-0000-1C00-000004000000}">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59" t="s">
        <v>1821</v>
      </c>
      <c r="B1" s="1459"/>
      <c r="C1" s="1459"/>
      <c r="D1" s="1459"/>
      <c r="E1" s="1459"/>
      <c r="F1" s="1459"/>
      <c r="G1" s="1459"/>
      <c r="H1" s="1459"/>
      <c r="I1" s="1459"/>
      <c r="J1" s="1459"/>
      <c r="K1" s="1459"/>
      <c r="N1" s="100"/>
    </row>
    <row r="2" spans="1:15" ht="24.95" customHeight="1" thickTop="1" thickBot="1">
      <c r="A2" s="1804" t="s">
        <v>1822</v>
      </c>
      <c r="B2" s="1804"/>
      <c r="C2" s="1804"/>
      <c r="D2" s="1804"/>
      <c r="E2" s="1804"/>
      <c r="F2" s="1804"/>
      <c r="G2" s="1804"/>
      <c r="H2" s="1804"/>
      <c r="I2" s="1804"/>
      <c r="J2" s="1805"/>
      <c r="K2" s="538" t="str">
        <f>IF('様式4（全般事項）'!G5&lt;&gt;"特定領域がん診療連携拠点病院","不要",IF(COUNTIF(M:M,"×")&gt;=1,"未入力あり","入力済"))</f>
        <v>不要</v>
      </c>
      <c r="L2" s="1229"/>
      <c r="M2" s="599"/>
      <c r="N2" s="100"/>
    </row>
    <row r="3" spans="1:15" ht="5.0999999999999996" customHeight="1" thickTop="1">
      <c r="L3" s="1229"/>
      <c r="M3" s="599"/>
    </row>
    <row r="4" spans="1:15" ht="20.100000000000001" customHeight="1">
      <c r="F4" s="942" t="s">
        <v>1222</v>
      </c>
      <c r="G4" s="1806" t="str">
        <f>表紙!E2</f>
        <v>地方独立行政法人市立東大阪医療センター</v>
      </c>
      <c r="H4" s="1807"/>
      <c r="I4" s="1807"/>
      <c r="J4" s="1807"/>
      <c r="K4" s="1808"/>
      <c r="L4" s="1229"/>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800" t="s">
        <v>1823</v>
      </c>
      <c r="B6" s="1800"/>
      <c r="C6" s="1800"/>
      <c r="D6" s="1800"/>
      <c r="E6" s="1800"/>
      <c r="F6" s="1800"/>
      <c r="G6" s="1800"/>
      <c r="H6" s="1800"/>
      <c r="I6" s="1800"/>
      <c r="J6" s="1800"/>
      <c r="K6" s="1800"/>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801"/>
      <c r="G9" s="1802"/>
      <c r="H9" s="1803"/>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13" t="s">
        <v>1824</v>
      </c>
      <c r="B11" s="1814"/>
      <c r="C11" s="1814"/>
      <c r="D11" s="1814"/>
      <c r="E11" s="1814"/>
      <c r="F11" s="1814"/>
      <c r="G11" s="1814"/>
      <c r="H11" s="1814"/>
      <c r="I11" s="1814"/>
      <c r="J11" s="1814"/>
      <c r="K11" s="1815"/>
      <c r="N11" s="60"/>
      <c r="O11" s="90"/>
    </row>
    <row r="12" spans="1:15" s="9" customFormat="1">
      <c r="A12" s="1816"/>
      <c r="B12" s="1817"/>
      <c r="C12" s="1817"/>
      <c r="D12" s="1817"/>
      <c r="E12" s="1817"/>
      <c r="F12" s="1817"/>
      <c r="G12" s="1817"/>
      <c r="H12" s="1817"/>
      <c r="I12" s="1817"/>
      <c r="J12" s="1817"/>
      <c r="K12" s="1818"/>
      <c r="N12" s="60"/>
      <c r="O12" s="90"/>
    </row>
    <row r="13" spans="1:15" s="9" customFormat="1">
      <c r="A13" s="1816"/>
      <c r="B13" s="1817"/>
      <c r="C13" s="1817"/>
      <c r="D13" s="1817"/>
      <c r="E13" s="1817"/>
      <c r="F13" s="1817"/>
      <c r="G13" s="1817"/>
      <c r="H13" s="1817"/>
      <c r="I13" s="1817"/>
      <c r="J13" s="1817"/>
      <c r="K13" s="1818"/>
      <c r="N13" s="60"/>
      <c r="O13" s="90"/>
    </row>
    <row r="14" spans="1:15" s="9" customFormat="1">
      <c r="A14" s="1816"/>
      <c r="B14" s="1817"/>
      <c r="C14" s="1817"/>
      <c r="D14" s="1817"/>
      <c r="E14" s="1817"/>
      <c r="F14" s="1817"/>
      <c r="G14" s="1817"/>
      <c r="H14" s="1817"/>
      <c r="I14" s="1817"/>
      <c r="J14" s="1817"/>
      <c r="K14" s="1818"/>
      <c r="N14" s="60"/>
      <c r="O14" s="90"/>
    </row>
    <row r="15" spans="1:15" s="9" customFormat="1">
      <c r="A15" s="1816"/>
      <c r="B15" s="1817"/>
      <c r="C15" s="1817"/>
      <c r="D15" s="1817"/>
      <c r="E15" s="1817"/>
      <c r="F15" s="1817"/>
      <c r="G15" s="1817"/>
      <c r="H15" s="1817"/>
      <c r="I15" s="1817"/>
      <c r="J15" s="1817"/>
      <c r="K15" s="1818"/>
      <c r="N15" s="60"/>
      <c r="O15" s="90"/>
    </row>
    <row r="16" spans="1:15" s="9" customFormat="1">
      <c r="A16" s="1816"/>
      <c r="B16" s="1817"/>
      <c r="C16" s="1817"/>
      <c r="D16" s="1817"/>
      <c r="E16" s="1817"/>
      <c r="F16" s="1817"/>
      <c r="G16" s="1817"/>
      <c r="H16" s="1817"/>
      <c r="I16" s="1817"/>
      <c r="J16" s="1817"/>
      <c r="K16" s="1818"/>
      <c r="N16" s="60"/>
      <c r="O16" s="90"/>
    </row>
    <row r="17" spans="1:15" s="9" customFormat="1">
      <c r="A17" s="1816"/>
      <c r="B17" s="1817"/>
      <c r="C17" s="1817"/>
      <c r="D17" s="1817"/>
      <c r="E17" s="1817"/>
      <c r="F17" s="1817"/>
      <c r="G17" s="1817"/>
      <c r="H17" s="1817"/>
      <c r="I17" s="1817"/>
      <c r="J17" s="1817"/>
      <c r="K17" s="1818"/>
      <c r="N17" s="60"/>
      <c r="O17" s="90"/>
    </row>
    <row r="18" spans="1:15" s="9" customFormat="1">
      <c r="A18" s="1816"/>
      <c r="B18" s="1817"/>
      <c r="C18" s="1817"/>
      <c r="D18" s="1817"/>
      <c r="E18" s="1817"/>
      <c r="F18" s="1817"/>
      <c r="G18" s="1817"/>
      <c r="H18" s="1817"/>
      <c r="I18" s="1817"/>
      <c r="J18" s="1817"/>
      <c r="K18" s="1818"/>
      <c r="N18" s="60"/>
      <c r="O18" s="90"/>
    </row>
    <row r="19" spans="1:15" s="9" customFormat="1">
      <c r="A19" s="1816"/>
      <c r="B19" s="1817"/>
      <c r="C19" s="1817"/>
      <c r="D19" s="1817"/>
      <c r="E19" s="1817"/>
      <c r="F19" s="1817"/>
      <c r="G19" s="1817"/>
      <c r="H19" s="1817"/>
      <c r="I19" s="1817"/>
      <c r="J19" s="1817"/>
      <c r="K19" s="1818"/>
      <c r="N19" s="60"/>
      <c r="O19" s="90"/>
    </row>
    <row r="20" spans="1:15" s="9" customFormat="1">
      <c r="A20" s="1816"/>
      <c r="B20" s="1817"/>
      <c r="C20" s="1817"/>
      <c r="D20" s="1817"/>
      <c r="E20" s="1817"/>
      <c r="F20" s="1817"/>
      <c r="G20" s="1817"/>
      <c r="H20" s="1817"/>
      <c r="I20" s="1817"/>
      <c r="J20" s="1817"/>
      <c r="K20" s="1818"/>
      <c r="N20" s="60"/>
      <c r="O20" s="90"/>
    </row>
    <row r="21" spans="1:15" s="9" customFormat="1">
      <c r="A21" s="1816"/>
      <c r="B21" s="1817"/>
      <c r="C21" s="1817"/>
      <c r="D21" s="1817"/>
      <c r="E21" s="1817"/>
      <c r="F21" s="1817"/>
      <c r="G21" s="1817"/>
      <c r="H21" s="1817"/>
      <c r="I21" s="1817"/>
      <c r="J21" s="1817"/>
      <c r="K21" s="1818"/>
      <c r="N21" s="60"/>
      <c r="O21" s="90"/>
    </row>
    <row r="22" spans="1:15" s="9" customFormat="1">
      <c r="A22" s="1816"/>
      <c r="B22" s="1817"/>
      <c r="C22" s="1817"/>
      <c r="D22" s="1817"/>
      <c r="E22" s="1817"/>
      <c r="F22" s="1817"/>
      <c r="G22" s="1817"/>
      <c r="H22" s="1817"/>
      <c r="I22" s="1817"/>
      <c r="J22" s="1817"/>
      <c r="K22" s="1818"/>
      <c r="N22" s="60"/>
      <c r="O22" s="90"/>
    </row>
    <row r="23" spans="1:15" s="9" customFormat="1">
      <c r="A23" s="1816"/>
      <c r="B23" s="1817"/>
      <c r="C23" s="1817"/>
      <c r="D23" s="1817"/>
      <c r="E23" s="1817"/>
      <c r="F23" s="1817"/>
      <c r="G23" s="1817"/>
      <c r="H23" s="1817"/>
      <c r="I23" s="1817"/>
      <c r="J23" s="1817"/>
      <c r="K23" s="1818"/>
      <c r="N23" s="60"/>
      <c r="O23" s="90"/>
    </row>
    <row r="24" spans="1:15" s="9" customFormat="1">
      <c r="A24" s="1816"/>
      <c r="B24" s="1817"/>
      <c r="C24" s="1817"/>
      <c r="D24" s="1817"/>
      <c r="E24" s="1817"/>
      <c r="F24" s="1817"/>
      <c r="G24" s="1817"/>
      <c r="H24" s="1817"/>
      <c r="I24" s="1817"/>
      <c r="J24" s="1817"/>
      <c r="K24" s="1818"/>
      <c r="N24" s="60"/>
      <c r="O24" s="90"/>
    </row>
    <row r="25" spans="1:15" s="9" customFormat="1">
      <c r="A25" s="1816"/>
      <c r="B25" s="1817"/>
      <c r="C25" s="1817"/>
      <c r="D25" s="1817"/>
      <c r="E25" s="1817"/>
      <c r="F25" s="1817"/>
      <c r="G25" s="1817"/>
      <c r="H25" s="1817"/>
      <c r="I25" s="1817"/>
      <c r="J25" s="1817"/>
      <c r="K25" s="1818"/>
      <c r="N25" s="60"/>
      <c r="O25" s="90"/>
    </row>
    <row r="26" spans="1:15" s="9" customFormat="1">
      <c r="A26" s="1816"/>
      <c r="B26" s="1817"/>
      <c r="C26" s="1817"/>
      <c r="D26" s="1817"/>
      <c r="E26" s="1817"/>
      <c r="F26" s="1817"/>
      <c r="G26" s="1817"/>
      <c r="H26" s="1817"/>
      <c r="I26" s="1817"/>
      <c r="J26" s="1817"/>
      <c r="K26" s="1818"/>
      <c r="N26" s="60"/>
      <c r="O26" s="90"/>
    </row>
    <row r="27" spans="1:15" s="9" customFormat="1">
      <c r="A27" s="1816"/>
      <c r="B27" s="1817"/>
      <c r="C27" s="1817"/>
      <c r="D27" s="1817"/>
      <c r="E27" s="1817"/>
      <c r="F27" s="1817"/>
      <c r="G27" s="1817"/>
      <c r="H27" s="1817"/>
      <c r="I27" s="1817"/>
      <c r="J27" s="1817"/>
      <c r="K27" s="1818"/>
      <c r="N27" s="60"/>
      <c r="O27" s="90"/>
    </row>
    <row r="28" spans="1:15" s="9" customFormat="1">
      <c r="A28" s="1816"/>
      <c r="B28" s="1817"/>
      <c r="C28" s="1817"/>
      <c r="D28" s="1817"/>
      <c r="E28" s="1817"/>
      <c r="F28" s="1817"/>
      <c r="G28" s="1817"/>
      <c r="H28" s="1817"/>
      <c r="I28" s="1817"/>
      <c r="J28" s="1817"/>
      <c r="K28" s="1818"/>
      <c r="N28" s="60"/>
      <c r="O28" s="90"/>
    </row>
    <row r="29" spans="1:15" s="9" customFormat="1">
      <c r="A29" s="1816"/>
      <c r="B29" s="1817"/>
      <c r="C29" s="1817"/>
      <c r="D29" s="1817"/>
      <c r="E29" s="1817"/>
      <c r="F29" s="1817"/>
      <c r="G29" s="1817"/>
      <c r="H29" s="1817"/>
      <c r="I29" s="1817"/>
      <c r="J29" s="1817"/>
      <c r="K29" s="1818"/>
      <c r="N29" s="60"/>
      <c r="O29" s="90"/>
    </row>
    <row r="30" spans="1:15" s="9" customFormat="1">
      <c r="A30" s="1816"/>
      <c r="B30" s="1817"/>
      <c r="C30" s="1817"/>
      <c r="D30" s="1817"/>
      <c r="E30" s="1817"/>
      <c r="F30" s="1817"/>
      <c r="G30" s="1817"/>
      <c r="H30" s="1817"/>
      <c r="I30" s="1817"/>
      <c r="J30" s="1817"/>
      <c r="K30" s="1818"/>
      <c r="N30" s="60"/>
      <c r="O30" s="90"/>
    </row>
    <row r="31" spans="1:15" s="9" customFormat="1">
      <c r="A31" s="1816"/>
      <c r="B31" s="1817"/>
      <c r="C31" s="1817"/>
      <c r="D31" s="1817"/>
      <c r="E31" s="1817"/>
      <c r="F31" s="1817"/>
      <c r="G31" s="1817"/>
      <c r="H31" s="1817"/>
      <c r="I31" s="1817"/>
      <c r="J31" s="1817"/>
      <c r="K31" s="1818"/>
      <c r="N31" s="60"/>
      <c r="O31" s="90"/>
    </row>
    <row r="32" spans="1:15" s="9" customFormat="1">
      <c r="A32" s="1816"/>
      <c r="B32" s="1817"/>
      <c r="C32" s="1817"/>
      <c r="D32" s="1817"/>
      <c r="E32" s="1817"/>
      <c r="F32" s="1817"/>
      <c r="G32" s="1817"/>
      <c r="H32" s="1817"/>
      <c r="I32" s="1817"/>
      <c r="J32" s="1817"/>
      <c r="K32" s="1818"/>
      <c r="N32" s="60"/>
      <c r="O32" s="90"/>
    </row>
    <row r="33" spans="1:15" s="9" customFormat="1">
      <c r="A33" s="1816"/>
      <c r="B33" s="1817"/>
      <c r="C33" s="1817"/>
      <c r="D33" s="1817"/>
      <c r="E33" s="1817"/>
      <c r="F33" s="1817"/>
      <c r="G33" s="1817"/>
      <c r="H33" s="1817"/>
      <c r="I33" s="1817"/>
      <c r="J33" s="1817"/>
      <c r="K33" s="1818"/>
      <c r="N33" s="60"/>
      <c r="O33" s="90"/>
    </row>
    <row r="34" spans="1:15" s="9" customFormat="1">
      <c r="A34" s="1816"/>
      <c r="B34" s="1817"/>
      <c r="C34" s="1817"/>
      <c r="D34" s="1817"/>
      <c r="E34" s="1817"/>
      <c r="F34" s="1817"/>
      <c r="G34" s="1817"/>
      <c r="H34" s="1817"/>
      <c r="I34" s="1817"/>
      <c r="J34" s="1817"/>
      <c r="K34" s="1818"/>
      <c r="N34" s="60"/>
      <c r="O34" s="90"/>
    </row>
    <row r="35" spans="1:15" s="9" customFormat="1">
      <c r="A35" s="1816"/>
      <c r="B35" s="1817"/>
      <c r="C35" s="1817"/>
      <c r="D35" s="1817"/>
      <c r="E35" s="1817"/>
      <c r="F35" s="1817"/>
      <c r="G35" s="1817"/>
      <c r="H35" s="1817"/>
      <c r="I35" s="1817"/>
      <c r="J35" s="1817"/>
      <c r="K35" s="1818"/>
      <c r="N35" s="60"/>
      <c r="O35" s="90"/>
    </row>
    <row r="36" spans="1:15" s="9" customFormat="1">
      <c r="A36" s="1816"/>
      <c r="B36" s="1817"/>
      <c r="C36" s="1817"/>
      <c r="D36" s="1817"/>
      <c r="E36" s="1817"/>
      <c r="F36" s="1817"/>
      <c r="G36" s="1817"/>
      <c r="H36" s="1817"/>
      <c r="I36" s="1817"/>
      <c r="J36" s="1817"/>
      <c r="K36" s="1818"/>
      <c r="N36" s="60"/>
      <c r="O36" s="90"/>
    </row>
    <row r="37" spans="1:15" s="9" customFormat="1">
      <c r="A37" s="1816"/>
      <c r="B37" s="1817"/>
      <c r="C37" s="1817"/>
      <c r="D37" s="1817"/>
      <c r="E37" s="1817"/>
      <c r="F37" s="1817"/>
      <c r="G37" s="1817"/>
      <c r="H37" s="1817"/>
      <c r="I37" s="1817"/>
      <c r="J37" s="1817"/>
      <c r="K37" s="1818"/>
      <c r="N37" s="60"/>
      <c r="O37" s="90"/>
    </row>
    <row r="38" spans="1:15" s="9" customFormat="1">
      <c r="A38" s="1816"/>
      <c r="B38" s="1817"/>
      <c r="C38" s="1817"/>
      <c r="D38" s="1817"/>
      <c r="E38" s="1817"/>
      <c r="F38" s="1817"/>
      <c r="G38" s="1817"/>
      <c r="H38" s="1817"/>
      <c r="I38" s="1817"/>
      <c r="J38" s="1817"/>
      <c r="K38" s="1818"/>
      <c r="N38" s="60"/>
      <c r="O38" s="90"/>
    </row>
    <row r="39" spans="1:15" s="9" customFormat="1">
      <c r="A39" s="1816"/>
      <c r="B39" s="1817"/>
      <c r="C39" s="1817"/>
      <c r="D39" s="1817"/>
      <c r="E39" s="1817"/>
      <c r="F39" s="1817"/>
      <c r="G39" s="1817"/>
      <c r="H39" s="1817"/>
      <c r="I39" s="1817"/>
      <c r="J39" s="1817"/>
      <c r="K39" s="1818"/>
      <c r="N39" s="60"/>
      <c r="O39" s="90"/>
    </row>
    <row r="40" spans="1:15" s="9" customFormat="1">
      <c r="A40" s="1816"/>
      <c r="B40" s="1817"/>
      <c r="C40" s="1817"/>
      <c r="D40" s="1817"/>
      <c r="E40" s="1817"/>
      <c r="F40" s="1817"/>
      <c r="G40" s="1817"/>
      <c r="H40" s="1817"/>
      <c r="I40" s="1817"/>
      <c r="J40" s="1817"/>
      <c r="K40" s="1818"/>
      <c r="N40" s="60"/>
      <c r="O40" s="90"/>
    </row>
    <row r="41" spans="1:15" s="9" customFormat="1">
      <c r="A41" s="1816"/>
      <c r="B41" s="1817"/>
      <c r="C41" s="1817"/>
      <c r="D41" s="1817"/>
      <c r="E41" s="1817"/>
      <c r="F41" s="1817"/>
      <c r="G41" s="1817"/>
      <c r="H41" s="1817"/>
      <c r="I41" s="1817"/>
      <c r="J41" s="1817"/>
      <c r="K41" s="1818"/>
      <c r="N41" s="60"/>
      <c r="O41" s="90"/>
    </row>
    <row r="42" spans="1:15" s="9" customFormat="1">
      <c r="A42" s="1816"/>
      <c r="B42" s="1817"/>
      <c r="C42" s="1817"/>
      <c r="D42" s="1817"/>
      <c r="E42" s="1817"/>
      <c r="F42" s="1817"/>
      <c r="G42" s="1817"/>
      <c r="H42" s="1817"/>
      <c r="I42" s="1817"/>
      <c r="J42" s="1817"/>
      <c r="K42" s="1818"/>
      <c r="N42" s="60"/>
      <c r="O42" s="90"/>
    </row>
    <row r="43" spans="1:15" s="9" customFormat="1">
      <c r="A43" s="1816"/>
      <c r="B43" s="1817"/>
      <c r="C43" s="1817"/>
      <c r="D43" s="1817"/>
      <c r="E43" s="1817"/>
      <c r="F43" s="1817"/>
      <c r="G43" s="1817"/>
      <c r="H43" s="1817"/>
      <c r="I43" s="1817"/>
      <c r="J43" s="1817"/>
      <c r="K43" s="1818"/>
      <c r="N43" s="60"/>
      <c r="O43" s="90"/>
    </row>
    <row r="44" spans="1:15" s="9" customFormat="1">
      <c r="A44" s="1816"/>
      <c r="B44" s="1817"/>
      <c r="C44" s="1817"/>
      <c r="D44" s="1817"/>
      <c r="E44" s="1817"/>
      <c r="F44" s="1817"/>
      <c r="G44" s="1817"/>
      <c r="H44" s="1817"/>
      <c r="I44" s="1817"/>
      <c r="J44" s="1817"/>
      <c r="K44" s="1818"/>
      <c r="N44" s="60"/>
      <c r="O44" s="90"/>
    </row>
    <row r="45" spans="1:15" s="9" customFormat="1">
      <c r="A45" s="1816"/>
      <c r="B45" s="1817"/>
      <c r="C45" s="1817"/>
      <c r="D45" s="1817"/>
      <c r="E45" s="1817"/>
      <c r="F45" s="1817"/>
      <c r="G45" s="1817"/>
      <c r="H45" s="1817"/>
      <c r="I45" s="1817"/>
      <c r="J45" s="1817"/>
      <c r="K45" s="1818"/>
      <c r="N45" s="60"/>
      <c r="O45" s="90"/>
    </row>
    <row r="46" spans="1:15" s="9" customFormat="1">
      <c r="A46" s="1816"/>
      <c r="B46" s="1817"/>
      <c r="C46" s="1817"/>
      <c r="D46" s="1817"/>
      <c r="E46" s="1817"/>
      <c r="F46" s="1817"/>
      <c r="G46" s="1817"/>
      <c r="H46" s="1817"/>
      <c r="I46" s="1817"/>
      <c r="J46" s="1817"/>
      <c r="K46" s="1818"/>
      <c r="N46" s="60"/>
      <c r="O46" s="90"/>
    </row>
    <row r="47" spans="1:15" s="9" customFormat="1">
      <c r="A47" s="1816"/>
      <c r="B47" s="1817"/>
      <c r="C47" s="1817"/>
      <c r="D47" s="1817"/>
      <c r="E47" s="1817"/>
      <c r="F47" s="1817"/>
      <c r="G47" s="1817"/>
      <c r="H47" s="1817"/>
      <c r="I47" s="1817"/>
      <c r="J47" s="1817"/>
      <c r="K47" s="1818"/>
      <c r="N47" s="60"/>
      <c r="O47" s="90"/>
    </row>
    <row r="48" spans="1:15" s="9" customFormat="1">
      <c r="A48" s="1816"/>
      <c r="B48" s="1817"/>
      <c r="C48" s="1817"/>
      <c r="D48" s="1817"/>
      <c r="E48" s="1817"/>
      <c r="F48" s="1817"/>
      <c r="G48" s="1817"/>
      <c r="H48" s="1817"/>
      <c r="I48" s="1817"/>
      <c r="J48" s="1817"/>
      <c r="K48" s="1818"/>
      <c r="N48" s="60"/>
      <c r="O48" s="90"/>
    </row>
    <row r="49" spans="1:15" s="9" customFormat="1">
      <c r="A49" s="1816"/>
      <c r="B49" s="1817"/>
      <c r="C49" s="1817"/>
      <c r="D49" s="1817"/>
      <c r="E49" s="1817"/>
      <c r="F49" s="1817"/>
      <c r="G49" s="1817"/>
      <c r="H49" s="1817"/>
      <c r="I49" s="1817"/>
      <c r="J49" s="1817"/>
      <c r="K49" s="1818"/>
      <c r="N49" s="60"/>
      <c r="O49" s="90"/>
    </row>
    <row r="50" spans="1:15" s="9" customFormat="1">
      <c r="A50" s="1816"/>
      <c r="B50" s="1817"/>
      <c r="C50" s="1817"/>
      <c r="D50" s="1817"/>
      <c r="E50" s="1817"/>
      <c r="F50" s="1817"/>
      <c r="G50" s="1817"/>
      <c r="H50" s="1817"/>
      <c r="I50" s="1817"/>
      <c r="J50" s="1817"/>
      <c r="K50" s="1818"/>
      <c r="N50" s="60"/>
      <c r="O50" s="90"/>
    </row>
    <row r="51" spans="1:15" s="9" customFormat="1">
      <c r="A51" s="1816"/>
      <c r="B51" s="1817"/>
      <c r="C51" s="1817"/>
      <c r="D51" s="1817"/>
      <c r="E51" s="1817"/>
      <c r="F51" s="1817"/>
      <c r="G51" s="1817"/>
      <c r="H51" s="1817"/>
      <c r="I51" s="1817"/>
      <c r="J51" s="1817"/>
      <c r="K51" s="1818"/>
      <c r="N51" s="60"/>
      <c r="O51" s="90"/>
    </row>
    <row r="52" spans="1:15" s="9" customFormat="1">
      <c r="A52" s="1816"/>
      <c r="B52" s="1817"/>
      <c r="C52" s="1817"/>
      <c r="D52" s="1817"/>
      <c r="E52" s="1817"/>
      <c r="F52" s="1817"/>
      <c r="G52" s="1817"/>
      <c r="H52" s="1817"/>
      <c r="I52" s="1817"/>
      <c r="J52" s="1817"/>
      <c r="K52" s="1818"/>
      <c r="N52" s="60"/>
      <c r="O52" s="90"/>
    </row>
    <row r="53" spans="1:15" s="9" customFormat="1">
      <c r="A53" s="1816"/>
      <c r="B53" s="1817"/>
      <c r="C53" s="1817"/>
      <c r="D53" s="1817"/>
      <c r="E53" s="1817"/>
      <c r="F53" s="1817"/>
      <c r="G53" s="1817"/>
      <c r="H53" s="1817"/>
      <c r="I53" s="1817"/>
      <c r="J53" s="1817"/>
      <c r="K53" s="1818"/>
      <c r="N53" s="60"/>
      <c r="O53" s="90"/>
    </row>
    <row r="54" spans="1:15" s="9" customFormat="1">
      <c r="A54" s="1816"/>
      <c r="B54" s="1817"/>
      <c r="C54" s="1817"/>
      <c r="D54" s="1817"/>
      <c r="E54" s="1817"/>
      <c r="F54" s="1817"/>
      <c r="G54" s="1817"/>
      <c r="H54" s="1817"/>
      <c r="I54" s="1817"/>
      <c r="J54" s="1817"/>
      <c r="K54" s="1818"/>
      <c r="N54" s="60"/>
      <c r="O54" s="90"/>
    </row>
    <row r="55" spans="1:15" s="9" customFormat="1" ht="12">
      <c r="A55" s="1816"/>
      <c r="B55" s="1817"/>
      <c r="C55" s="1817"/>
      <c r="D55" s="1817"/>
      <c r="E55" s="1817"/>
      <c r="F55" s="1817"/>
      <c r="G55" s="1817"/>
      <c r="H55" s="1817"/>
      <c r="I55" s="1817"/>
      <c r="J55" s="1817"/>
      <c r="K55" s="1818"/>
      <c r="N55" s="196"/>
      <c r="O55" s="90"/>
    </row>
    <row r="56" spans="1:15" s="9" customFormat="1">
      <c r="A56" s="1816"/>
      <c r="B56" s="1817"/>
      <c r="C56" s="1817"/>
      <c r="D56" s="1817"/>
      <c r="E56" s="1817"/>
      <c r="F56" s="1817"/>
      <c r="G56" s="1817"/>
      <c r="H56" s="1817"/>
      <c r="I56" s="1817"/>
      <c r="J56" s="1817"/>
      <c r="K56" s="1818"/>
      <c r="N56" s="60"/>
      <c r="O56" s="90"/>
    </row>
    <row r="57" spans="1:15" s="9" customFormat="1">
      <c r="A57" s="1816"/>
      <c r="B57" s="1817"/>
      <c r="C57" s="1817"/>
      <c r="D57" s="1817"/>
      <c r="E57" s="1817"/>
      <c r="F57" s="1817"/>
      <c r="G57" s="1817"/>
      <c r="H57" s="1817"/>
      <c r="I57" s="1817"/>
      <c r="J57" s="1817"/>
      <c r="K57" s="1818"/>
      <c r="N57" s="60"/>
      <c r="O57" s="90"/>
    </row>
    <row r="58" spans="1:15" s="9" customFormat="1">
      <c r="A58" s="1816"/>
      <c r="B58" s="1817"/>
      <c r="C58" s="1817"/>
      <c r="D58" s="1817"/>
      <c r="E58" s="1817"/>
      <c r="F58" s="1817"/>
      <c r="G58" s="1817"/>
      <c r="H58" s="1817"/>
      <c r="I58" s="1817"/>
      <c r="J58" s="1817"/>
      <c r="K58" s="1818"/>
      <c r="N58" s="60"/>
      <c r="O58" s="90"/>
    </row>
    <row r="59" spans="1:15" s="9" customFormat="1">
      <c r="A59" s="1819"/>
      <c r="B59" s="1820"/>
      <c r="C59" s="1820"/>
      <c r="D59" s="1820"/>
      <c r="E59" s="1820"/>
      <c r="F59" s="1820"/>
      <c r="G59" s="1820"/>
      <c r="H59" s="1820"/>
      <c r="I59" s="1820"/>
      <c r="J59" s="1820"/>
      <c r="K59" s="1821"/>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D00-000000000000}"/>
    <dataValidation type="list" allowBlank="1" showInputMessage="1" showErrorMessage="1" sqref="D7" xr:uid="{00000000-0002-0000-1D00-000001000000}">
      <formula1>"あり,なし"</formula1>
    </dataValidation>
    <dataValidation type="list" allowBlank="1" showInputMessage="1" showErrorMessage="1" sqref="D8" xr:uid="{00000000-0002-0000-1D00-000002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75" t="s">
        <v>1918</v>
      </c>
      <c r="F2" s="1176"/>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8" t="str">
        <f>+'様式4（全般事項）'!G5</f>
        <v>地域がん診療連携拠点病院</v>
      </c>
      <c r="F4" s="1179"/>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7" t="s">
        <v>197</v>
      </c>
      <c r="F12" s="1177"/>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80"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81"/>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81"/>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81"/>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81"/>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81"/>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81"/>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81"/>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81"/>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81"/>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81"/>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81"/>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81"/>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81"/>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81"/>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81"/>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81"/>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81"/>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81"/>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81"/>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81"/>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81"/>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81"/>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81"/>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81"/>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81"/>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81"/>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81"/>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34" t="s">
        <v>1825</v>
      </c>
      <c r="B1" s="1234"/>
      <c r="C1" s="1234"/>
      <c r="D1" s="1234"/>
      <c r="E1" s="1234"/>
      <c r="F1" s="1234"/>
      <c r="G1" s="1234"/>
      <c r="J1" s="100"/>
    </row>
    <row r="2" spans="1:11" ht="24.95" customHeight="1" thickTop="1" thickBot="1">
      <c r="A2" s="1236" t="s">
        <v>1803</v>
      </c>
      <c r="B2" s="1236"/>
      <c r="C2" s="1236"/>
      <c r="D2" s="1236"/>
      <c r="E2" s="1236"/>
      <c r="F2" s="1255"/>
      <c r="G2" s="538" t="str">
        <f>IF('様式4（全般事項）'!G5&lt;&gt;"特定領域がん診療連携拠点病院","不要",IF(COUNTIF(I:I,"×")&gt;=1,"未入力あり","入力済"))</f>
        <v>不要</v>
      </c>
      <c r="H2" s="1229"/>
      <c r="I2" s="599"/>
      <c r="J2" s="100"/>
    </row>
    <row r="3" spans="1:11" ht="5.0999999999999996" customHeight="1" thickTop="1">
      <c r="A3" s="537"/>
      <c r="B3" s="537"/>
      <c r="C3" s="537"/>
      <c r="D3" s="537"/>
      <c r="E3" s="537"/>
      <c r="F3" s="537"/>
      <c r="G3" s="537"/>
      <c r="H3" s="1229"/>
      <c r="I3" s="599"/>
    </row>
    <row r="4" spans="1:11" ht="20.100000000000001" customHeight="1">
      <c r="A4" s="537"/>
      <c r="B4" s="537"/>
      <c r="C4" s="537"/>
      <c r="D4" s="537"/>
      <c r="E4" s="541" t="s">
        <v>1222</v>
      </c>
      <c r="F4" s="1350" t="str">
        <f>表紙!E2</f>
        <v>地方独立行政法人市立東大阪医療センター</v>
      </c>
      <c r="G4" s="1352"/>
      <c r="H4" s="1229"/>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91" t="s">
        <v>1826</v>
      </c>
      <c r="C6" s="1823"/>
      <c r="D6" s="1823"/>
      <c r="E6" s="1823"/>
      <c r="F6" s="1823"/>
      <c r="G6" s="586"/>
      <c r="J6" s="62"/>
      <c r="K6" s="90"/>
    </row>
    <row r="7" spans="1:11" s="9" customFormat="1" ht="18" customHeight="1">
      <c r="A7" s="586"/>
      <c r="B7" s="1822" t="s">
        <v>1827</v>
      </c>
      <c r="C7" s="1822"/>
      <c r="D7" s="1822"/>
      <c r="E7" s="1822"/>
      <c r="F7" s="1822"/>
      <c r="G7" s="586"/>
      <c r="J7" s="62"/>
      <c r="K7" s="90"/>
    </row>
    <row r="8" spans="1:11" s="9" customFormat="1" ht="20.100000000000001" customHeight="1" thickBot="1">
      <c r="A8" s="647"/>
      <c r="B8" s="955" t="s">
        <v>1828</v>
      </c>
      <c r="C8" s="956" t="s">
        <v>1829</v>
      </c>
      <c r="D8" s="956" t="s">
        <v>1830</v>
      </c>
      <c r="E8" s="956" t="s">
        <v>1831</v>
      </c>
      <c r="F8" s="1824" t="s">
        <v>1832</v>
      </c>
      <c r="G8" s="1825"/>
      <c r="J8" s="62"/>
      <c r="K8" s="90"/>
    </row>
    <row r="9" spans="1:11" s="9" customFormat="1" ht="33.950000000000003" customHeight="1">
      <c r="A9" s="550" t="s">
        <v>1228</v>
      </c>
      <c r="B9" s="957" t="s">
        <v>1833</v>
      </c>
      <c r="C9" s="958" t="s">
        <v>1834</v>
      </c>
      <c r="D9" s="958" t="s">
        <v>1562</v>
      </c>
      <c r="E9" s="548" t="s">
        <v>1835</v>
      </c>
      <c r="F9" s="1826" t="s">
        <v>1836</v>
      </c>
      <c r="G9" s="1826"/>
      <c r="H9" s="208"/>
      <c r="I9" s="208"/>
      <c r="J9" s="62"/>
      <c r="K9" s="90"/>
    </row>
    <row r="10" spans="1:11" s="9" customFormat="1" ht="33.950000000000003" customHeight="1">
      <c r="A10" s="550" t="s">
        <v>1228</v>
      </c>
      <c r="B10" s="957" t="s">
        <v>1837</v>
      </c>
      <c r="C10" s="958" t="s">
        <v>1838</v>
      </c>
      <c r="D10" s="958" t="s">
        <v>1839</v>
      </c>
      <c r="E10" s="548" t="s">
        <v>1840</v>
      </c>
      <c r="F10" s="1826" t="s">
        <v>1841</v>
      </c>
      <c r="G10" s="1826"/>
      <c r="H10" s="208"/>
      <c r="I10" s="208"/>
      <c r="J10" s="62"/>
      <c r="K10" s="90"/>
    </row>
    <row r="11" spans="1:11" s="9" customFormat="1" ht="33.950000000000003" customHeight="1" thickBot="1">
      <c r="A11" s="550">
        <v>1</v>
      </c>
      <c r="B11" s="40"/>
      <c r="C11" s="59"/>
      <c r="D11" s="59"/>
      <c r="E11" s="124"/>
      <c r="F11" s="1430"/>
      <c r="G11" s="1430"/>
      <c r="H11" s="208"/>
      <c r="I11" s="9" t="str">
        <f>IF(OR(B11="",C11="",D11="",E11="",F11=""),"×","○")</f>
        <v>×</v>
      </c>
      <c r="J11" s="62"/>
      <c r="K11" s="90"/>
    </row>
    <row r="12" spans="1:11" s="9" customFormat="1" ht="33.950000000000003" customHeight="1" thickBot="1">
      <c r="A12" s="550">
        <v>2</v>
      </c>
      <c r="B12" s="40"/>
      <c r="C12" s="58"/>
      <c r="D12" s="58"/>
      <c r="E12" s="124"/>
      <c r="F12" s="1430"/>
      <c r="G12" s="1430"/>
      <c r="H12" s="208"/>
      <c r="I12" s="208"/>
      <c r="J12" s="62"/>
      <c r="K12" s="90"/>
    </row>
    <row r="13" spans="1:11" s="9" customFormat="1" ht="33.950000000000003" customHeight="1" thickBot="1">
      <c r="A13" s="550">
        <v>3</v>
      </c>
      <c r="B13" s="40"/>
      <c r="C13" s="58"/>
      <c r="D13" s="58"/>
      <c r="E13" s="124"/>
      <c r="F13" s="1430"/>
      <c r="G13" s="1430"/>
      <c r="H13" s="208"/>
      <c r="I13" s="208"/>
      <c r="J13" s="62"/>
      <c r="K13" s="90"/>
    </row>
    <row r="14" spans="1:11" s="9" customFormat="1" ht="33.950000000000003" customHeight="1" thickBot="1">
      <c r="A14" s="550">
        <v>4</v>
      </c>
      <c r="B14" s="40"/>
      <c r="C14" s="58"/>
      <c r="D14" s="58"/>
      <c r="E14" s="124"/>
      <c r="F14" s="1430"/>
      <c r="G14" s="1430"/>
      <c r="H14" s="208"/>
      <c r="I14" s="208"/>
      <c r="J14" s="62"/>
      <c r="K14" s="90"/>
    </row>
    <row r="15" spans="1:11" s="9" customFormat="1" ht="33.950000000000003" customHeight="1" thickBot="1">
      <c r="A15" s="550">
        <v>5</v>
      </c>
      <c r="B15" s="40"/>
      <c r="C15" s="58"/>
      <c r="D15" s="58"/>
      <c r="E15" s="124"/>
      <c r="F15" s="1430"/>
      <c r="G15" s="1430"/>
      <c r="H15" s="208"/>
      <c r="I15" s="208"/>
      <c r="J15" s="62"/>
      <c r="K15" s="90"/>
    </row>
    <row r="16" spans="1:11" s="9" customFormat="1" ht="33.950000000000003" customHeight="1" thickBot="1">
      <c r="A16" s="550">
        <v>6</v>
      </c>
      <c r="B16" s="40"/>
      <c r="C16" s="58"/>
      <c r="D16" s="58"/>
      <c r="E16" s="124"/>
      <c r="F16" s="1430"/>
      <c r="G16" s="1430"/>
      <c r="H16" s="208"/>
      <c r="I16" s="208"/>
      <c r="J16" s="62"/>
      <c r="K16" s="90"/>
    </row>
    <row r="17" spans="1:11" s="9" customFormat="1" ht="33.950000000000003" customHeight="1" thickBot="1">
      <c r="A17" s="550">
        <v>7</v>
      </c>
      <c r="B17" s="40"/>
      <c r="C17" s="58"/>
      <c r="D17" s="58"/>
      <c r="E17" s="124"/>
      <c r="F17" s="1430"/>
      <c r="G17" s="1430"/>
      <c r="H17" s="208"/>
      <c r="I17" s="208"/>
      <c r="J17" s="62"/>
      <c r="K17" s="90"/>
    </row>
    <row r="18" spans="1:11" s="9" customFormat="1" ht="33.950000000000003" customHeight="1" thickBot="1">
      <c r="A18" s="550">
        <v>8</v>
      </c>
      <c r="B18" s="40"/>
      <c r="C18" s="58"/>
      <c r="D18" s="58"/>
      <c r="E18" s="124"/>
      <c r="F18" s="1430"/>
      <c r="G18" s="1430"/>
      <c r="J18" s="62"/>
      <c r="K18" s="90"/>
    </row>
    <row r="19" spans="1:11" s="9" customFormat="1" ht="33.950000000000003" customHeight="1" thickBot="1">
      <c r="A19" s="550">
        <v>9</v>
      </c>
      <c r="B19" s="40"/>
      <c r="C19" s="58"/>
      <c r="D19" s="58"/>
      <c r="E19" s="124"/>
      <c r="F19" s="1430"/>
      <c r="G19" s="1430"/>
      <c r="J19" s="62"/>
      <c r="K19" s="90"/>
    </row>
    <row r="20" spans="1:11" s="9" customFormat="1" ht="33.950000000000003" customHeight="1" thickBot="1">
      <c r="A20" s="550">
        <v>10</v>
      </c>
      <c r="B20" s="40"/>
      <c r="C20" s="58"/>
      <c r="D20" s="58"/>
      <c r="E20" s="124"/>
      <c r="F20" s="1430"/>
      <c r="G20" s="1430"/>
      <c r="J20" s="62"/>
      <c r="K20" s="90"/>
    </row>
    <row r="21" spans="1:11" s="9" customFormat="1" ht="33.950000000000003" customHeight="1" thickBot="1">
      <c r="A21" s="550">
        <v>11</v>
      </c>
      <c r="B21" s="40"/>
      <c r="C21" s="58"/>
      <c r="D21" s="58"/>
      <c r="E21" s="124"/>
      <c r="F21" s="1430"/>
      <c r="G21" s="1430"/>
      <c r="J21" s="62"/>
      <c r="K21" s="90"/>
    </row>
    <row r="22" spans="1:11" s="9" customFormat="1" ht="33.950000000000003" customHeight="1" thickBot="1">
      <c r="A22" s="550">
        <v>12</v>
      </c>
      <c r="B22" s="40"/>
      <c r="C22" s="58"/>
      <c r="D22" s="58"/>
      <c r="E22" s="124"/>
      <c r="F22" s="1430"/>
      <c r="G22" s="1430"/>
      <c r="J22" s="62"/>
      <c r="K22" s="90"/>
    </row>
    <row r="23" spans="1:11" s="9" customFormat="1" ht="33.950000000000003" customHeight="1" thickBot="1">
      <c r="A23" s="550">
        <v>13</v>
      </c>
      <c r="B23" s="40"/>
      <c r="C23" s="58"/>
      <c r="D23" s="58"/>
      <c r="E23" s="124"/>
      <c r="F23" s="1430"/>
      <c r="G23" s="1430"/>
      <c r="J23" s="62"/>
      <c r="K23" s="90"/>
    </row>
    <row r="24" spans="1:11" s="9" customFormat="1" ht="33.950000000000003" customHeight="1" thickBot="1">
      <c r="A24" s="550">
        <v>14</v>
      </c>
      <c r="B24" s="40"/>
      <c r="C24" s="58"/>
      <c r="D24" s="58"/>
      <c r="E24" s="124"/>
      <c r="F24" s="1430"/>
      <c r="G24" s="1430"/>
      <c r="J24" s="62"/>
      <c r="K24" s="90"/>
    </row>
    <row r="25" spans="1:11" s="9" customFormat="1" ht="33.950000000000003" customHeight="1" thickBot="1">
      <c r="A25" s="550">
        <v>15</v>
      </c>
      <c r="B25" s="40"/>
      <c r="C25" s="58"/>
      <c r="D25" s="58"/>
      <c r="E25" s="124"/>
      <c r="F25" s="1430"/>
      <c r="G25" s="1430"/>
      <c r="J25" s="62"/>
      <c r="K25" s="90"/>
    </row>
    <row r="26" spans="1:11" s="9" customFormat="1" ht="33.950000000000003" customHeight="1" thickBot="1">
      <c r="A26" s="550">
        <v>16</v>
      </c>
      <c r="B26" s="40"/>
      <c r="C26" s="58"/>
      <c r="D26" s="58"/>
      <c r="E26" s="124"/>
      <c r="F26" s="1430"/>
      <c r="G26" s="1430"/>
      <c r="J26" s="62"/>
      <c r="K26" s="90"/>
    </row>
    <row r="27" spans="1:11" s="9" customFormat="1" ht="33.950000000000003" customHeight="1" thickBot="1">
      <c r="A27" s="550">
        <v>17</v>
      </c>
      <c r="B27" s="40"/>
      <c r="C27" s="58"/>
      <c r="D27" s="58"/>
      <c r="E27" s="124"/>
      <c r="F27" s="1430"/>
      <c r="G27" s="1430"/>
      <c r="J27" s="62"/>
      <c r="K27" s="90"/>
    </row>
    <row r="28" spans="1:11" s="9" customFormat="1" ht="33.950000000000003" customHeight="1" thickBot="1">
      <c r="A28" s="550">
        <v>18</v>
      </c>
      <c r="B28" s="40"/>
      <c r="C28" s="58"/>
      <c r="D28" s="58"/>
      <c r="E28" s="124"/>
      <c r="F28" s="1430"/>
      <c r="G28" s="1430"/>
      <c r="J28" s="62"/>
      <c r="K28" s="90"/>
    </row>
    <row r="29" spans="1:11" s="9" customFormat="1" ht="33.950000000000003" customHeight="1" thickBot="1">
      <c r="A29" s="550">
        <v>19</v>
      </c>
      <c r="B29" s="40"/>
      <c r="C29" s="58"/>
      <c r="D29" s="58"/>
      <c r="E29" s="124"/>
      <c r="F29" s="1430"/>
      <c r="G29" s="1430"/>
      <c r="J29" s="62"/>
      <c r="K29" s="90"/>
    </row>
    <row r="30" spans="1:11" s="9" customFormat="1" ht="33.950000000000003" customHeight="1" thickBot="1">
      <c r="A30" s="550">
        <v>20</v>
      </c>
      <c r="B30" s="40"/>
      <c r="C30" s="58"/>
      <c r="D30" s="58"/>
      <c r="E30" s="124"/>
      <c r="F30" s="1430"/>
      <c r="G30" s="1430"/>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0"/>
  <dataValidations count="2">
    <dataValidation allowBlank="1" showInputMessage="1" showErrorMessage="1" prompt="表紙シートの病院名を反映" sqref="F4:G4" xr:uid="{00000000-0002-0000-1E00-000000000000}"/>
    <dataValidation type="list" allowBlank="1" showInputMessage="1" showErrorMessage="1" sqref="B9:B30" xr:uid="{00000000-0002-0000-1E00-000001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34" t="s">
        <v>257</v>
      </c>
      <c r="B1" s="1234"/>
      <c r="C1" s="1234"/>
      <c r="D1" s="1234"/>
      <c r="E1" s="1234"/>
      <c r="F1" s="1234"/>
      <c r="G1" s="1234"/>
      <c r="H1" s="889"/>
      <c r="I1" s="889"/>
      <c r="J1" s="100"/>
      <c r="K1" s="959"/>
    </row>
    <row r="2" spans="1:13" s="960" customFormat="1" ht="24.95" customHeight="1" thickTop="1" thickBot="1">
      <c r="A2" s="898"/>
      <c r="B2" s="961"/>
      <c r="C2" s="1236" t="s">
        <v>1803</v>
      </c>
      <c r="D2" s="1236"/>
      <c r="E2" s="1236"/>
      <c r="F2" s="1255"/>
      <c r="G2" s="538" t="str">
        <f>IF(AND('様式4（全般事項）'!G5&lt;&gt;"地域がん診療病院",'様式4（全般事項）'!G6&lt;&gt;"地域がん診療病院",'様式4（全般事項）'!G6&lt;&gt;"地域がん診療病院(特例型)"),"不要",IF(COUNTIF(I:I,"×")&gt;=1,"未入力あり","入力済"))</f>
        <v>不要</v>
      </c>
      <c r="H2" s="1739"/>
      <c r="I2" s="539"/>
      <c r="J2" s="100"/>
      <c r="K2" s="959"/>
    </row>
    <row r="3" spans="1:13" ht="5.0999999999999996" customHeight="1" thickTop="1">
      <c r="A3" s="537"/>
      <c r="B3" s="537"/>
      <c r="C3" s="537"/>
      <c r="D3" s="537"/>
      <c r="E3" s="537"/>
      <c r="F3" s="537"/>
      <c r="G3" s="537"/>
      <c r="H3" s="1739"/>
      <c r="I3" s="539"/>
    </row>
    <row r="4" spans="1:13" ht="20.100000000000001" customHeight="1">
      <c r="A4" s="962"/>
      <c r="B4" s="963"/>
      <c r="C4" s="537"/>
      <c r="D4" s="537"/>
      <c r="E4" s="562" t="s">
        <v>1236</v>
      </c>
      <c r="F4" s="1256" t="str">
        <f>表紙!E2</f>
        <v>地方独立行政法人市立東大阪医療センター</v>
      </c>
      <c r="G4" s="1258"/>
      <c r="H4" s="1739"/>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8" t="s">
        <v>1847</v>
      </c>
      <c r="E10" s="1365"/>
      <c r="F10" s="1365"/>
      <c r="G10" s="1365"/>
      <c r="H10" s="62"/>
      <c r="I10" s="62"/>
      <c r="J10" s="62"/>
      <c r="K10" s="90"/>
    </row>
    <row r="11" spans="1:13" s="9" customFormat="1" ht="44.1" customHeight="1" thickBot="1">
      <c r="A11" s="550">
        <v>1</v>
      </c>
      <c r="B11" s="58"/>
      <c r="C11" s="58"/>
      <c r="D11" s="1430"/>
      <c r="E11" s="1430"/>
      <c r="F11" s="1430"/>
      <c r="G11" s="1430"/>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30"/>
      <c r="E12" s="1430"/>
      <c r="F12" s="1430"/>
      <c r="G12" s="1430"/>
      <c r="H12" s="62"/>
      <c r="I12" s="62"/>
      <c r="J12" s="62"/>
      <c r="K12" s="90"/>
    </row>
    <row r="13" spans="1:13" s="9" customFormat="1" ht="44.1" customHeight="1" thickBot="1">
      <c r="A13" s="550">
        <v>3</v>
      </c>
      <c r="B13" s="58"/>
      <c r="C13" s="58"/>
      <c r="D13" s="1430"/>
      <c r="E13" s="1430"/>
      <c r="F13" s="1430"/>
      <c r="G13" s="1430"/>
      <c r="H13" s="62"/>
      <c r="I13" s="62"/>
      <c r="J13" s="62"/>
      <c r="K13" s="90"/>
    </row>
    <row r="14" spans="1:13" s="9" customFormat="1" ht="44.1" customHeight="1" thickBot="1">
      <c r="A14" s="550">
        <v>4</v>
      </c>
      <c r="B14" s="58"/>
      <c r="C14" s="58"/>
      <c r="D14" s="1430"/>
      <c r="E14" s="1430"/>
      <c r="F14" s="1430"/>
      <c r="G14" s="1430"/>
      <c r="H14" s="62"/>
      <c r="I14" s="62"/>
      <c r="J14" s="62"/>
      <c r="K14" s="90"/>
    </row>
    <row r="15" spans="1:13" s="9" customFormat="1" ht="44.1" customHeight="1" thickBot="1">
      <c r="A15" s="550">
        <v>5</v>
      </c>
      <c r="B15" s="58"/>
      <c r="C15" s="58"/>
      <c r="D15" s="1430"/>
      <c r="E15" s="1430"/>
      <c r="F15" s="1430"/>
      <c r="G15" s="1430"/>
      <c r="H15" s="62"/>
      <c r="I15" s="62"/>
      <c r="J15" s="62"/>
      <c r="K15" s="90"/>
    </row>
    <row r="16" spans="1:13" s="9" customFormat="1" ht="44.1" customHeight="1" thickBot="1">
      <c r="A16" s="550">
        <v>6</v>
      </c>
      <c r="B16" s="58"/>
      <c r="C16" s="58"/>
      <c r="D16" s="1430"/>
      <c r="E16" s="1430"/>
      <c r="F16" s="1430"/>
      <c r="G16" s="1430"/>
      <c r="H16" s="62"/>
      <c r="I16" s="62"/>
      <c r="J16" s="62"/>
      <c r="K16" s="90"/>
    </row>
    <row r="17" spans="1:11" s="9" customFormat="1" ht="44.1" customHeight="1" thickBot="1">
      <c r="A17" s="550">
        <v>7</v>
      </c>
      <c r="B17" s="58"/>
      <c r="C17" s="58"/>
      <c r="D17" s="1430"/>
      <c r="E17" s="1430"/>
      <c r="F17" s="1430"/>
      <c r="G17" s="1430"/>
      <c r="H17" s="62"/>
      <c r="I17" s="62"/>
      <c r="J17" s="62"/>
      <c r="K17" s="90"/>
    </row>
    <row r="18" spans="1:11" s="9" customFormat="1" ht="44.1" customHeight="1" thickBot="1">
      <c r="A18" s="550">
        <v>8</v>
      </c>
      <c r="B18" s="58"/>
      <c r="C18" s="58"/>
      <c r="D18" s="1430"/>
      <c r="E18" s="1430"/>
      <c r="F18" s="1430"/>
      <c r="G18" s="1430"/>
      <c r="H18" s="62"/>
      <c r="I18" s="62"/>
      <c r="J18" s="62"/>
      <c r="K18" s="90"/>
    </row>
    <row r="19" spans="1:11" s="9" customFormat="1" ht="44.1" customHeight="1" thickBot="1">
      <c r="A19" s="550">
        <v>9</v>
      </c>
      <c r="B19" s="58"/>
      <c r="C19" s="58"/>
      <c r="D19" s="1430"/>
      <c r="E19" s="1430"/>
      <c r="F19" s="1430"/>
      <c r="G19" s="1430"/>
      <c r="H19" s="62"/>
      <c r="I19" s="62"/>
      <c r="J19" s="62"/>
      <c r="K19" s="90"/>
    </row>
    <row r="20" spans="1:11" s="9" customFormat="1" ht="44.1" customHeight="1" thickBot="1">
      <c r="A20" s="550">
        <v>10</v>
      </c>
      <c r="B20" s="58"/>
      <c r="C20" s="58"/>
      <c r="D20" s="1430"/>
      <c r="E20" s="1430"/>
      <c r="F20" s="1430"/>
      <c r="G20" s="1430"/>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0"/>
  <dataValidations count="2">
    <dataValidation allowBlank="1" showInputMessage="1" showErrorMessage="1" prompt="表紙シートの病院名を反映" sqref="F4:G4" xr:uid="{00000000-0002-0000-1F00-000000000000}"/>
    <dataValidation type="whole" errorStyle="warning" allowBlank="1" showInputMessage="1" showErrorMessage="1" errorTitle="入力値を要確認！" error="想定を超えた数値が入力されています。ご確認ください。" prompt="整数で入力" sqref="G7" xr:uid="{00000000-0002-0000-1F00-000001000000}">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34" t="s">
        <v>1848</v>
      </c>
      <c r="B1" s="1234"/>
      <c r="C1" s="1234"/>
      <c r="D1" s="1234"/>
      <c r="E1" s="1234"/>
      <c r="F1" s="1234"/>
      <c r="I1" s="100"/>
    </row>
    <row r="2" spans="1:10" ht="24.95" customHeight="1" thickTop="1" thickBot="1">
      <c r="A2" s="1236" t="s">
        <v>1803</v>
      </c>
      <c r="B2" s="1236"/>
      <c r="C2" s="1236"/>
      <c r="D2" s="1236"/>
      <c r="E2" s="1255"/>
      <c r="F2" s="538" t="str">
        <f>IF(AND('様式4（全般事項）'!G5&lt;&gt;"地域がん診療病院",'様式4（全般事項）'!G6&lt;&gt;"地域がん診療病院",'様式4（全般事項）'!G6&lt;&gt;"地域がん診療病院(特例型)"),"不要",IF(COUNTIF(H:H,"×")&gt;=1,"未入力あり","入力済"))</f>
        <v>不要</v>
      </c>
      <c r="G2" s="1229"/>
      <c r="H2" s="599"/>
      <c r="I2" s="100"/>
    </row>
    <row r="3" spans="1:10" ht="5.0999999999999996" customHeight="1" thickTop="1">
      <c r="A3" s="537"/>
      <c r="B3" s="537"/>
      <c r="C3" s="537"/>
      <c r="D3" s="537"/>
      <c r="E3" s="537"/>
      <c r="F3" s="537"/>
      <c r="G3" s="1229"/>
      <c r="H3" s="599"/>
    </row>
    <row r="4" spans="1:10" ht="20.100000000000001" customHeight="1">
      <c r="A4" s="537"/>
      <c r="B4" s="963"/>
      <c r="C4" s="537"/>
      <c r="D4" s="541" t="s">
        <v>1222</v>
      </c>
      <c r="E4" s="1350" t="str">
        <f>表紙!E2</f>
        <v>地方独立行政法人市立東大阪医療センター</v>
      </c>
      <c r="F4" s="1352"/>
      <c r="G4" s="1229"/>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91" t="s">
        <v>1849</v>
      </c>
      <c r="C6" s="1823"/>
      <c r="D6" s="1823"/>
      <c r="E6" s="1823"/>
      <c r="F6" s="586"/>
      <c r="I6" s="62"/>
      <c r="J6" s="90"/>
    </row>
    <row r="7" spans="1:10" s="9" customFormat="1" ht="18" customHeight="1">
      <c r="A7" s="586"/>
      <c r="B7" s="1822" t="s">
        <v>1827</v>
      </c>
      <c r="C7" s="1822"/>
      <c r="D7" s="1822"/>
      <c r="E7" s="1822"/>
      <c r="F7" s="586"/>
      <c r="I7" s="62"/>
      <c r="J7" s="90"/>
    </row>
    <row r="8" spans="1:10" s="9" customFormat="1" ht="20.100000000000001" customHeight="1" thickBot="1">
      <c r="A8" s="647"/>
      <c r="B8" s="955" t="s">
        <v>1828</v>
      </c>
      <c r="C8" s="956" t="s">
        <v>1829</v>
      </c>
      <c r="D8" s="956" t="s">
        <v>1831</v>
      </c>
      <c r="E8" s="1824" t="s">
        <v>1832</v>
      </c>
      <c r="F8" s="1825"/>
      <c r="I8" s="62"/>
      <c r="J8" s="180"/>
    </row>
    <row r="9" spans="1:10" s="9" customFormat="1" ht="32.25" customHeight="1">
      <c r="A9" s="966" t="s">
        <v>1228</v>
      </c>
      <c r="B9" s="957" t="s">
        <v>1833</v>
      </c>
      <c r="C9" s="958" t="s">
        <v>1850</v>
      </c>
      <c r="D9" s="548" t="s">
        <v>1835</v>
      </c>
      <c r="E9" s="1826" t="s">
        <v>1851</v>
      </c>
      <c r="F9" s="1826"/>
      <c r="I9" s="62"/>
      <c r="J9" s="90"/>
    </row>
    <row r="10" spans="1:10" s="9" customFormat="1" ht="33.950000000000003" customHeight="1" thickBot="1">
      <c r="A10" s="550">
        <v>1</v>
      </c>
      <c r="B10" s="40"/>
      <c r="C10" s="59"/>
      <c r="D10" s="124"/>
      <c r="E10" s="1430"/>
      <c r="F10" s="1430"/>
      <c r="G10" s="208"/>
      <c r="H10" s="9" t="str">
        <f>IF(OR(B10="",C10="",D10="",E10=""),"×","○")</f>
        <v>×</v>
      </c>
      <c r="I10" s="62"/>
      <c r="J10" s="90"/>
    </row>
    <row r="11" spans="1:10" s="9" customFormat="1" ht="33.950000000000003" customHeight="1" thickBot="1">
      <c r="A11" s="550">
        <v>2</v>
      </c>
      <c r="B11" s="40"/>
      <c r="C11" s="58"/>
      <c r="D11" s="124"/>
      <c r="E11" s="1430"/>
      <c r="F11" s="1430"/>
      <c r="I11" s="62"/>
      <c r="J11" s="90"/>
    </row>
    <row r="12" spans="1:10" s="9" customFormat="1" ht="33.950000000000003" customHeight="1" thickBot="1">
      <c r="A12" s="550">
        <v>3</v>
      </c>
      <c r="B12" s="40"/>
      <c r="C12" s="58"/>
      <c r="D12" s="124"/>
      <c r="E12" s="1430"/>
      <c r="F12" s="1430"/>
      <c r="I12" s="62"/>
      <c r="J12" s="90"/>
    </row>
    <row r="13" spans="1:10" s="9" customFormat="1" ht="33.950000000000003" customHeight="1" thickBot="1">
      <c r="A13" s="550">
        <v>4</v>
      </c>
      <c r="B13" s="40"/>
      <c r="C13" s="58"/>
      <c r="D13" s="124"/>
      <c r="E13" s="1430"/>
      <c r="F13" s="1430"/>
      <c r="I13" s="62"/>
      <c r="J13" s="90"/>
    </row>
    <row r="14" spans="1:10" s="9" customFormat="1" ht="33.950000000000003" customHeight="1" thickBot="1">
      <c r="A14" s="550">
        <v>5</v>
      </c>
      <c r="B14" s="40"/>
      <c r="C14" s="58"/>
      <c r="D14" s="124"/>
      <c r="E14" s="1430"/>
      <c r="F14" s="1430"/>
      <c r="I14" s="62"/>
      <c r="J14" s="90"/>
    </row>
    <row r="15" spans="1:10" s="9" customFormat="1" ht="33.950000000000003" customHeight="1" thickBot="1">
      <c r="A15" s="550">
        <v>6</v>
      </c>
      <c r="B15" s="40"/>
      <c r="C15" s="58"/>
      <c r="D15" s="124"/>
      <c r="E15" s="1430"/>
      <c r="F15" s="1430"/>
      <c r="I15" s="62"/>
      <c r="J15" s="90"/>
    </row>
    <row r="16" spans="1:10" s="9" customFormat="1" ht="33.950000000000003" customHeight="1" thickBot="1">
      <c r="A16" s="550">
        <v>7</v>
      </c>
      <c r="B16" s="40"/>
      <c r="C16" s="58"/>
      <c r="D16" s="124"/>
      <c r="E16" s="1430"/>
      <c r="F16" s="1430"/>
      <c r="I16" s="62"/>
      <c r="J16" s="90"/>
    </row>
    <row r="17" spans="1:10" s="9" customFormat="1" ht="33.950000000000003" customHeight="1" thickBot="1">
      <c r="A17" s="550">
        <v>8</v>
      </c>
      <c r="B17" s="40"/>
      <c r="C17" s="58"/>
      <c r="D17" s="124"/>
      <c r="E17" s="1430"/>
      <c r="F17" s="1430"/>
      <c r="I17" s="62"/>
      <c r="J17" s="90"/>
    </row>
    <row r="18" spans="1:10" s="9" customFormat="1" ht="33.950000000000003" customHeight="1" thickBot="1">
      <c r="A18" s="550">
        <v>9</v>
      </c>
      <c r="B18" s="40"/>
      <c r="C18" s="58"/>
      <c r="D18" s="124"/>
      <c r="E18" s="1430"/>
      <c r="F18" s="1430"/>
      <c r="I18" s="62"/>
      <c r="J18" s="90"/>
    </row>
    <row r="19" spans="1:10" s="9" customFormat="1" ht="33.950000000000003" customHeight="1" thickBot="1">
      <c r="A19" s="550">
        <v>10</v>
      </c>
      <c r="B19" s="40"/>
      <c r="C19" s="58"/>
      <c r="D19" s="124"/>
      <c r="E19" s="1430"/>
      <c r="F19" s="1430"/>
      <c r="I19" s="62"/>
      <c r="J19" s="90"/>
    </row>
    <row r="20" spans="1:10" s="9" customFormat="1" ht="33.950000000000003" customHeight="1" thickBot="1">
      <c r="A20" s="550">
        <v>11</v>
      </c>
      <c r="B20" s="40"/>
      <c r="C20" s="58"/>
      <c r="D20" s="124"/>
      <c r="E20" s="1430"/>
      <c r="F20" s="1430"/>
      <c r="I20" s="62"/>
      <c r="J20" s="90"/>
    </row>
    <row r="21" spans="1:10" s="9" customFormat="1" ht="33.950000000000003" customHeight="1" thickBot="1">
      <c r="A21" s="550">
        <v>12</v>
      </c>
      <c r="B21" s="40"/>
      <c r="C21" s="58"/>
      <c r="D21" s="124"/>
      <c r="E21" s="1430"/>
      <c r="F21" s="1430"/>
      <c r="I21" s="62"/>
      <c r="J21" s="90"/>
    </row>
    <row r="22" spans="1:10" s="9" customFormat="1" ht="33.950000000000003" customHeight="1" thickBot="1">
      <c r="A22" s="550">
        <v>13</v>
      </c>
      <c r="B22" s="40"/>
      <c r="C22" s="58"/>
      <c r="D22" s="124"/>
      <c r="E22" s="1430"/>
      <c r="F22" s="1430"/>
      <c r="I22" s="62"/>
      <c r="J22" s="90"/>
    </row>
    <row r="23" spans="1:10" s="9" customFormat="1" ht="33.950000000000003" customHeight="1" thickBot="1">
      <c r="A23" s="550">
        <v>14</v>
      </c>
      <c r="B23" s="40"/>
      <c r="C23" s="58"/>
      <c r="D23" s="124"/>
      <c r="E23" s="1430"/>
      <c r="F23" s="1430"/>
      <c r="I23" s="62"/>
      <c r="J23" s="90"/>
    </row>
    <row r="24" spans="1:10" s="9" customFormat="1" ht="33.950000000000003" customHeight="1" thickBot="1">
      <c r="A24" s="550">
        <v>15</v>
      </c>
      <c r="B24" s="40"/>
      <c r="C24" s="58"/>
      <c r="D24" s="124"/>
      <c r="E24" s="1430"/>
      <c r="F24" s="1430"/>
      <c r="I24" s="62"/>
      <c r="J24" s="90"/>
    </row>
    <row r="25" spans="1:10" s="9" customFormat="1" ht="33.950000000000003" customHeight="1" thickBot="1">
      <c r="A25" s="550">
        <v>16</v>
      </c>
      <c r="B25" s="40"/>
      <c r="C25" s="58"/>
      <c r="D25" s="124"/>
      <c r="E25" s="1430"/>
      <c r="F25" s="1430"/>
      <c r="I25" s="62"/>
      <c r="J25" s="90"/>
    </row>
    <row r="26" spans="1:10" s="9" customFormat="1" ht="33.950000000000003" customHeight="1" thickBot="1">
      <c r="A26" s="550">
        <v>17</v>
      </c>
      <c r="B26" s="40"/>
      <c r="C26" s="58"/>
      <c r="D26" s="124"/>
      <c r="E26" s="1430"/>
      <c r="F26" s="1430"/>
      <c r="I26" s="62"/>
      <c r="J26" s="90"/>
    </row>
    <row r="27" spans="1:10" s="9" customFormat="1" ht="33.950000000000003" customHeight="1" thickBot="1">
      <c r="A27" s="550">
        <v>18</v>
      </c>
      <c r="B27" s="40"/>
      <c r="C27" s="58"/>
      <c r="D27" s="124"/>
      <c r="E27" s="1430"/>
      <c r="F27" s="1430"/>
      <c r="I27" s="62"/>
      <c r="J27" s="90"/>
    </row>
    <row r="28" spans="1:10" s="9" customFormat="1" ht="33.950000000000003" customHeight="1" thickBot="1">
      <c r="A28" s="550">
        <v>19</v>
      </c>
      <c r="B28" s="40"/>
      <c r="C28" s="58"/>
      <c r="D28" s="124"/>
      <c r="E28" s="1430"/>
      <c r="F28" s="1430"/>
      <c r="I28" s="62"/>
      <c r="J28" s="90"/>
    </row>
    <row r="29" spans="1:10" s="9" customFormat="1" ht="33.950000000000003" customHeight="1" thickBot="1">
      <c r="A29" s="550">
        <v>20</v>
      </c>
      <c r="B29" s="40"/>
      <c r="C29" s="58"/>
      <c r="D29" s="124"/>
      <c r="E29" s="1430"/>
      <c r="F29" s="1430"/>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0"/>
  <dataValidations count="2">
    <dataValidation type="list" allowBlank="1" showInputMessage="1" showErrorMessage="1" sqref="B9:B29" xr:uid="{00000000-0002-0000-2000-000000000000}">
      <formula1>"受入,派遣"</formula1>
    </dataValidation>
    <dataValidation allowBlank="1" showInputMessage="1" showErrorMessage="1" prompt="表紙シートの病院名を反映" sqref="E4:F4" xr:uid="{00000000-0002-0000-20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34" t="s">
        <v>257</v>
      </c>
      <c r="B1" s="1234"/>
      <c r="C1" s="1234"/>
      <c r="D1" s="1234"/>
      <c r="E1" s="1234"/>
      <c r="F1" s="1234"/>
      <c r="G1" s="1234"/>
      <c r="J1" s="102"/>
      <c r="K1" s="959"/>
    </row>
    <row r="2" spans="1:11" s="960" customFormat="1" ht="24.95" customHeight="1" thickTop="1" thickBot="1">
      <c r="A2" s="898"/>
      <c r="B2" s="898"/>
      <c r="C2" s="1236" t="s">
        <v>1803</v>
      </c>
      <c r="D2" s="1236"/>
      <c r="E2" s="1236"/>
      <c r="F2" s="1255"/>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9"/>
      <c r="I2" s="599"/>
      <c r="J2" s="889"/>
      <c r="K2" s="193" t="s">
        <v>268</v>
      </c>
    </row>
    <row r="3" spans="1:11" ht="5.0999999999999996" customHeight="1" thickTop="1">
      <c r="A3" s="537"/>
      <c r="B3" s="537"/>
      <c r="C3" s="537"/>
      <c r="D3" s="537"/>
      <c r="E3" s="537"/>
      <c r="F3" s="537"/>
      <c r="G3" s="537"/>
      <c r="H3" s="1229"/>
      <c r="I3" s="599"/>
      <c r="K3" s="194"/>
    </row>
    <row r="4" spans="1:11" ht="20.100000000000001" customHeight="1">
      <c r="A4" s="537"/>
      <c r="B4" s="537"/>
      <c r="C4" s="537"/>
      <c r="D4" s="537"/>
      <c r="E4" s="562" t="s">
        <v>1236</v>
      </c>
      <c r="F4" s="1256" t="str">
        <f>表紙!E2</f>
        <v>地方独立行政法人市立東大阪医療センター</v>
      </c>
      <c r="G4" s="1258"/>
      <c r="H4" s="1229"/>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8" t="s">
        <v>1847</v>
      </c>
      <c r="E6" s="1365"/>
      <c r="F6" s="1365"/>
      <c r="G6" s="1365"/>
      <c r="J6" s="62"/>
      <c r="K6" s="180"/>
    </row>
    <row r="7" spans="1:11" s="9" customFormat="1" ht="44.1" customHeight="1" thickBot="1">
      <c r="A7" s="550">
        <v>1</v>
      </c>
      <c r="B7" s="124"/>
      <c r="C7" s="124"/>
      <c r="D7" s="1430"/>
      <c r="E7" s="1430"/>
      <c r="F7" s="1430"/>
      <c r="G7" s="1430"/>
      <c r="H7" s="208"/>
      <c r="I7" s="9" t="str">
        <f>IF(OR(B7="",C7="",D7=""),"×","○")</f>
        <v>×</v>
      </c>
      <c r="J7" s="62"/>
      <c r="K7" s="90"/>
    </row>
    <row r="8" spans="1:11" s="9" customFormat="1" ht="44.1" customHeight="1" thickBot="1">
      <c r="A8" s="550">
        <v>2</v>
      </c>
      <c r="B8" s="124"/>
      <c r="C8" s="124" ph="1"/>
      <c r="D8" s="1430"/>
      <c r="E8" s="1430"/>
      <c r="F8" s="1430"/>
      <c r="G8" s="1430"/>
      <c r="J8" s="62"/>
      <c r="K8" s="90"/>
    </row>
    <row r="9" spans="1:11" s="9" customFormat="1" ht="44.1" customHeight="1" thickBot="1">
      <c r="A9" s="550">
        <v>3</v>
      </c>
      <c r="B9" s="124"/>
      <c r="C9" s="124"/>
      <c r="D9" s="1430"/>
      <c r="E9" s="1430"/>
      <c r="F9" s="1430"/>
      <c r="G9" s="1430"/>
      <c r="J9" s="62"/>
      <c r="K9" s="90"/>
    </row>
    <row r="10" spans="1:11" s="9" customFormat="1" ht="44.1" customHeight="1" thickBot="1">
      <c r="A10" s="550">
        <v>4</v>
      </c>
      <c r="B10" s="124"/>
      <c r="C10" s="124"/>
      <c r="D10" s="1430"/>
      <c r="E10" s="1430"/>
      <c r="F10" s="1430"/>
      <c r="G10" s="1430"/>
      <c r="J10" s="62"/>
      <c r="K10" s="90"/>
    </row>
    <row r="11" spans="1:11" s="9" customFormat="1" ht="44.1" customHeight="1" thickBot="1">
      <c r="A11" s="550">
        <v>5</v>
      </c>
      <c r="B11" s="124"/>
      <c r="C11" s="124"/>
      <c r="D11" s="1430"/>
      <c r="E11" s="1430"/>
      <c r="F11" s="1430"/>
      <c r="G11" s="1430"/>
      <c r="J11" s="62"/>
      <c r="K11" s="90"/>
    </row>
    <row r="12" spans="1:11" s="9" customFormat="1" ht="44.1" customHeight="1" thickBot="1">
      <c r="A12" s="550">
        <v>6</v>
      </c>
      <c r="B12" s="124"/>
      <c r="C12" s="124"/>
      <c r="D12" s="1430"/>
      <c r="E12" s="1430"/>
      <c r="F12" s="1430"/>
      <c r="G12" s="1430"/>
      <c r="J12" s="62"/>
      <c r="K12" s="90"/>
    </row>
    <row r="13" spans="1:11" s="9" customFormat="1" ht="44.1" customHeight="1" thickBot="1">
      <c r="A13" s="550">
        <v>7</v>
      </c>
      <c r="B13" s="124"/>
      <c r="C13" s="124"/>
      <c r="D13" s="1430"/>
      <c r="E13" s="1430"/>
      <c r="F13" s="1430"/>
      <c r="G13" s="1430"/>
      <c r="J13" s="62"/>
      <c r="K13" s="90"/>
    </row>
    <row r="14" spans="1:11" s="9" customFormat="1" ht="44.1" customHeight="1" thickBot="1">
      <c r="A14" s="550">
        <v>8</v>
      </c>
      <c r="B14" s="124"/>
      <c r="C14" s="124"/>
      <c r="D14" s="1430"/>
      <c r="E14" s="1430"/>
      <c r="F14" s="1430"/>
      <c r="G14" s="1430"/>
      <c r="J14" s="62"/>
      <c r="K14" s="90"/>
    </row>
    <row r="15" spans="1:11" s="9" customFormat="1" ht="44.1" customHeight="1" thickBot="1">
      <c r="A15" s="550">
        <v>9</v>
      </c>
      <c r="B15" s="124"/>
      <c r="C15" s="124"/>
      <c r="D15" s="1430"/>
      <c r="E15" s="1430"/>
      <c r="F15" s="1430"/>
      <c r="G15" s="1430"/>
      <c r="J15" s="62"/>
      <c r="K15" s="90"/>
    </row>
    <row r="16" spans="1:11" s="9" customFormat="1" ht="44.1" customHeight="1" thickBot="1">
      <c r="A16" s="550">
        <v>10</v>
      </c>
      <c r="B16" s="124"/>
      <c r="C16" s="124"/>
      <c r="D16" s="1430"/>
      <c r="E16" s="1430"/>
      <c r="F16" s="1430"/>
      <c r="G16" s="1430"/>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0"/>
  <dataValidations count="1">
    <dataValidation allowBlank="1" showInputMessage="1" showErrorMessage="1" prompt="表紙シートの病院名を反映" sqref="F4:G4" xr:uid="{00000000-0002-0000-2100-000000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34" t="s">
        <v>1854</v>
      </c>
      <c r="B1" s="1234"/>
      <c r="C1" s="1234"/>
      <c r="D1" s="1234"/>
      <c r="E1" s="1234"/>
      <c r="F1" s="1234"/>
      <c r="G1" s="1234"/>
      <c r="H1" s="1234"/>
      <c r="K1" s="102"/>
      <c r="L1" s="959"/>
    </row>
    <row r="2" spans="1:12" s="960" customFormat="1" ht="24.95" customHeight="1" thickTop="1" thickBot="1">
      <c r="A2" s="898"/>
      <c r="B2" s="898"/>
      <c r="C2" s="1236" t="s">
        <v>1803</v>
      </c>
      <c r="D2" s="1236"/>
      <c r="E2" s="1236"/>
      <c r="F2" s="1236"/>
      <c r="G2" s="1255"/>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9"/>
      <c r="J2" s="599"/>
      <c r="K2" s="889"/>
      <c r="L2" s="193" t="s">
        <v>268</v>
      </c>
    </row>
    <row r="3" spans="1:12" ht="5.0999999999999996" customHeight="1" thickTop="1">
      <c r="A3" s="537"/>
      <c r="B3" s="537"/>
      <c r="C3" s="537"/>
      <c r="D3" s="537"/>
      <c r="E3" s="537"/>
      <c r="F3" s="537"/>
      <c r="G3" s="537"/>
      <c r="H3" s="537"/>
      <c r="I3" s="1229"/>
      <c r="J3" s="599"/>
      <c r="L3" s="194"/>
    </row>
    <row r="4" spans="1:12" ht="20.100000000000001" customHeight="1">
      <c r="B4" s="537"/>
      <c r="C4" s="537"/>
      <c r="D4" s="537"/>
      <c r="E4" s="537"/>
      <c r="F4" s="562" t="s">
        <v>1236</v>
      </c>
      <c r="G4" s="1256" t="str">
        <f>表紙!E2</f>
        <v>地方独立行政法人市立東大阪医療センター</v>
      </c>
      <c r="H4" s="1258"/>
      <c r="I4" s="1229"/>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28" t="s">
        <v>1860</v>
      </c>
      <c r="C10" s="1828"/>
      <c r="D10" s="1828"/>
      <c r="E10" s="1828"/>
      <c r="F10" s="1828"/>
      <c r="G10" s="1829"/>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30" t="s">
        <v>1868</v>
      </c>
      <c r="C18" s="1830"/>
      <c r="D18" s="1830"/>
      <c r="E18" s="1830"/>
      <c r="F18" s="1830"/>
      <c r="G18" s="1544"/>
      <c r="H18" s="78"/>
      <c r="I18"/>
      <c r="J18" s="9" t="str">
        <f t="shared" si="0"/>
        <v>×</v>
      </c>
      <c r="K18" s="62"/>
      <c r="L18" s="90"/>
    </row>
    <row r="19" spans="1:12" s="9" customFormat="1" ht="27" customHeight="1" thickBot="1">
      <c r="A19"/>
      <c r="B19" s="1830" t="s">
        <v>1869</v>
      </c>
      <c r="C19" s="1830"/>
      <c r="D19" s="1830"/>
      <c r="E19" s="1830"/>
      <c r="F19" s="1830"/>
      <c r="G19" s="1544"/>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47"/>
      <c r="G36" s="1827"/>
      <c r="H36" s="1748"/>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10"/>
  <dataValidations count="3">
    <dataValidation allowBlank="1" showInputMessage="1" showErrorMessage="1" prompt="表紙シートの病院名を反映" sqref="G4:H4" xr:uid="{00000000-0002-0000-2200-000000000000}"/>
    <dataValidation type="list" allowBlank="1" showInputMessage="1" showErrorMessage="1" error="選択肢から選んでください" sqref="H10:H23 H8 H34:H35 H27:H31" xr:uid="{00000000-0002-0000-2200-000001000000}">
      <formula1>"はい,いいえ"</formula1>
    </dataValidation>
    <dataValidation type="list" allowBlank="1" showInputMessage="1" showErrorMessage="1" error="選択肢から選んでください" sqref="H44:H52" xr:uid="{00000000-0002-0000-2200-000002000000}">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57" t="s">
        <v>1898</v>
      </c>
      <c r="B1" s="1857"/>
      <c r="C1" s="1857"/>
      <c r="D1" s="1857"/>
      <c r="E1" s="1857"/>
      <c r="F1" s="1857"/>
      <c r="G1" s="1857"/>
      <c r="H1" s="1857"/>
      <c r="I1" s="1857"/>
      <c r="J1" s="1857"/>
    </row>
    <row r="2" spans="1:21" ht="24.95" customHeight="1" thickBot="1">
      <c r="B2" s="1236" t="s">
        <v>1899</v>
      </c>
      <c r="C2" s="1236"/>
      <c r="D2" s="1236"/>
      <c r="E2" s="1236"/>
      <c r="F2" s="1236"/>
      <c r="G2" s="1236"/>
      <c r="H2" s="1236"/>
      <c r="I2" s="969" t="str">
        <f>IF(COUNTIF(K32:K36,"×")=0,"入力済","未入力あり")</f>
        <v>入力済</v>
      </c>
      <c r="M2" s="193" t="s">
        <v>268</v>
      </c>
    </row>
    <row r="3" spans="1:21" ht="24.95" customHeight="1">
      <c r="B3" s="1858"/>
      <c r="C3" s="1858"/>
      <c r="D3" s="1858"/>
      <c r="E3" s="1858"/>
      <c r="F3" s="1858"/>
      <c r="G3" s="1858"/>
      <c r="H3" s="1858"/>
      <c r="I3" s="537"/>
      <c r="M3" s="90"/>
    </row>
    <row r="4" spans="1:21" ht="24.95" customHeight="1">
      <c r="G4" s="942" t="s">
        <v>1222</v>
      </c>
      <c r="H4" s="1237" t="str">
        <f>表紙!E2</f>
        <v>地方独立行政法人市立東大阪医療センター</v>
      </c>
      <c r="I4" s="1238"/>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59" t="s">
        <v>1900</v>
      </c>
      <c r="B8" s="1859"/>
      <c r="C8" s="1859"/>
      <c r="D8" s="1859"/>
      <c r="E8" s="1859"/>
      <c r="F8" s="1859"/>
      <c r="G8" s="1859"/>
      <c r="H8" s="1859"/>
      <c r="I8" s="1859"/>
      <c r="J8" s="1859"/>
      <c r="M8" s="168"/>
    </row>
    <row r="9" spans="1:21" ht="20.100000000000001" customHeight="1">
      <c r="A9" s="1859" t="s">
        <v>1901</v>
      </c>
      <c r="B9" s="1859"/>
      <c r="C9" s="1859"/>
      <c r="D9" s="1859"/>
      <c r="E9" s="1859"/>
      <c r="F9" s="1859"/>
      <c r="G9" s="1859"/>
      <c r="H9" s="1859"/>
      <c r="I9" s="1859"/>
      <c r="J9" s="1859"/>
      <c r="M9" s="90"/>
    </row>
    <row r="10" spans="1:21" ht="20.100000000000001" customHeight="1">
      <c r="A10" s="1"/>
      <c r="B10" s="1"/>
      <c r="C10" s="1"/>
      <c r="D10" s="1"/>
      <c r="E10" s="1"/>
      <c r="F10" s="1"/>
      <c r="G10" s="1"/>
      <c r="H10" s="1"/>
      <c r="I10" s="1"/>
      <c r="J10" s="1"/>
      <c r="M10" s="90"/>
    </row>
    <row r="11" spans="1:21" s="644" customFormat="1" ht="25.5" customHeight="1">
      <c r="A11" s="1860" t="s">
        <v>1902</v>
      </c>
      <c r="B11" s="1860"/>
      <c r="C11" s="1860"/>
      <c r="D11" s="1860"/>
      <c r="E11" s="1860"/>
      <c r="F11" s="1860"/>
      <c r="G11" s="1860"/>
      <c r="H11" s="1860"/>
      <c r="I11" s="1860"/>
      <c r="J11" s="1860"/>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59" t="s">
        <v>1904</v>
      </c>
      <c r="C13" s="1859"/>
      <c r="D13" s="1859"/>
      <c r="E13" s="1859"/>
      <c r="F13" s="1859"/>
      <c r="G13" s="1859"/>
      <c r="H13" s="1859"/>
      <c r="I13" s="1859"/>
      <c r="J13" s="1859"/>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61" t="s">
        <v>1905</v>
      </c>
      <c r="F15" s="1862"/>
      <c r="G15" s="1862"/>
      <c r="H15" s="1862"/>
      <c r="I15" s="1863"/>
      <c r="K15" s="972"/>
      <c r="L15" s="970"/>
      <c r="M15" s="90"/>
      <c r="N15" s="970"/>
      <c r="O15" s="970"/>
      <c r="P15" s="970"/>
      <c r="Q15" s="970"/>
      <c r="R15" s="970"/>
      <c r="S15" s="970"/>
      <c r="T15" s="970"/>
      <c r="U15" s="970"/>
    </row>
    <row r="16" spans="1:21" s="644" customFormat="1" ht="27.95" customHeight="1">
      <c r="B16" s="1030" t="s">
        <v>1228</v>
      </c>
      <c r="C16" s="483" t="s">
        <v>1906</v>
      </c>
      <c r="D16" s="1138">
        <v>2</v>
      </c>
      <c r="E16" s="1864" t="s">
        <v>1907</v>
      </c>
      <c r="F16" s="1865"/>
      <c r="G16" s="1865"/>
      <c r="H16" s="1865"/>
      <c r="I16" s="1866"/>
      <c r="K16" s="970"/>
      <c r="L16" s="970"/>
      <c r="M16" s="90"/>
      <c r="N16" s="970"/>
      <c r="O16" s="970"/>
      <c r="P16" s="970"/>
      <c r="Q16" s="970"/>
      <c r="R16" s="970"/>
      <c r="S16" s="970"/>
      <c r="T16" s="970"/>
      <c r="U16" s="970"/>
    </row>
    <row r="17" spans="1:21" s="644" customFormat="1" ht="27.95" customHeight="1">
      <c r="B17" s="1030">
        <v>1</v>
      </c>
      <c r="C17" s="1031" t="s">
        <v>2093</v>
      </c>
      <c r="D17" s="941">
        <v>1</v>
      </c>
      <c r="E17" s="1867"/>
      <c r="F17" s="1852"/>
      <c r="G17" s="1852"/>
      <c r="H17" s="1852"/>
      <c r="I17" s="1853"/>
      <c r="K17" s="970"/>
      <c r="L17" s="970"/>
      <c r="M17" s="90"/>
      <c r="N17" s="380">
        <v>0</v>
      </c>
      <c r="O17" s="381">
        <v>20</v>
      </c>
      <c r="P17" s="970"/>
      <c r="Q17" s="970"/>
      <c r="R17" s="970"/>
      <c r="S17" s="970"/>
      <c r="T17" s="970"/>
      <c r="U17" s="970"/>
    </row>
    <row r="18" spans="1:21" s="644" customFormat="1" ht="27.95" customHeight="1">
      <c r="B18" s="1030">
        <v>2</v>
      </c>
      <c r="C18" s="1032" t="s">
        <v>2094</v>
      </c>
      <c r="D18" s="941">
        <v>5</v>
      </c>
      <c r="E18" s="1854"/>
      <c r="F18" s="1855"/>
      <c r="G18" s="1855"/>
      <c r="H18" s="1855"/>
      <c r="I18" s="1856"/>
      <c r="K18" s="970"/>
      <c r="L18" s="970"/>
      <c r="M18" s="90"/>
      <c r="N18" s="380">
        <v>0</v>
      </c>
      <c r="O18" s="381">
        <v>20</v>
      </c>
      <c r="P18" s="970"/>
      <c r="Q18" s="970"/>
      <c r="R18" s="970"/>
      <c r="S18" s="970"/>
      <c r="T18" s="970"/>
      <c r="U18" s="970"/>
    </row>
    <row r="19" spans="1:21" s="644" customFormat="1" ht="27.95" customHeight="1">
      <c r="B19" s="1033">
        <v>3</v>
      </c>
      <c r="C19" s="1032"/>
      <c r="D19" s="941"/>
      <c r="E19" s="1851"/>
      <c r="F19" s="1852"/>
      <c r="G19" s="1852"/>
      <c r="H19" s="1852"/>
      <c r="I19" s="1853"/>
      <c r="K19" s="972"/>
      <c r="L19" s="970"/>
      <c r="M19" s="90"/>
      <c r="N19" s="380">
        <v>0</v>
      </c>
      <c r="O19" s="381">
        <v>20</v>
      </c>
      <c r="P19" s="970"/>
      <c r="Q19" s="970"/>
      <c r="R19" s="970"/>
      <c r="S19" s="970"/>
      <c r="T19" s="970"/>
      <c r="U19" s="970"/>
    </row>
    <row r="20" spans="1:21" s="644" customFormat="1" ht="27.95" customHeight="1">
      <c r="B20" s="1030">
        <v>4</v>
      </c>
      <c r="C20" s="1032"/>
      <c r="D20" s="941"/>
      <c r="E20" s="1851"/>
      <c r="F20" s="1852"/>
      <c r="G20" s="1852"/>
      <c r="H20" s="1852"/>
      <c r="I20" s="1853"/>
      <c r="K20" s="970"/>
      <c r="L20" s="970"/>
      <c r="M20" s="90"/>
      <c r="N20" s="380">
        <v>0</v>
      </c>
      <c r="O20" s="381">
        <v>20</v>
      </c>
      <c r="P20" s="970"/>
      <c r="Q20" s="970"/>
      <c r="R20" s="970"/>
      <c r="S20" s="970"/>
      <c r="T20" s="970"/>
      <c r="U20" s="970"/>
    </row>
    <row r="21" spans="1:21" s="644" customFormat="1" ht="27.95" customHeight="1">
      <c r="B21" s="1030">
        <v>5</v>
      </c>
      <c r="C21" s="1032"/>
      <c r="D21" s="941"/>
      <c r="E21" s="1851"/>
      <c r="F21" s="1852"/>
      <c r="G21" s="1852"/>
      <c r="H21" s="1852"/>
      <c r="I21" s="1853"/>
      <c r="K21" s="970"/>
      <c r="L21" s="970"/>
      <c r="M21" s="90"/>
      <c r="N21" s="380">
        <v>0</v>
      </c>
      <c r="O21" s="381">
        <v>20</v>
      </c>
      <c r="P21" s="970"/>
      <c r="Q21" s="970"/>
      <c r="R21" s="970"/>
      <c r="S21" s="970"/>
      <c r="T21" s="970"/>
      <c r="U21" s="970"/>
    </row>
    <row r="22" spans="1:21" s="644" customFormat="1" ht="27.95" customHeight="1">
      <c r="B22" s="1030">
        <v>6</v>
      </c>
      <c r="C22" s="1032"/>
      <c r="D22" s="941"/>
      <c r="E22" s="1851"/>
      <c r="F22" s="1852"/>
      <c r="G22" s="1852"/>
      <c r="H22" s="1852"/>
      <c r="I22" s="1853"/>
      <c r="K22" s="970"/>
      <c r="L22" s="970"/>
      <c r="M22" s="90"/>
      <c r="N22" s="380">
        <v>0</v>
      </c>
      <c r="O22" s="381">
        <v>20</v>
      </c>
      <c r="P22" s="970"/>
      <c r="Q22" s="970"/>
      <c r="R22" s="970"/>
      <c r="S22" s="970"/>
      <c r="T22" s="970"/>
      <c r="U22" s="970"/>
    </row>
    <row r="23" spans="1:21" s="644" customFormat="1" ht="27.95" customHeight="1">
      <c r="B23" s="1030">
        <v>7</v>
      </c>
      <c r="C23" s="1032"/>
      <c r="D23" s="941"/>
      <c r="E23" s="1851"/>
      <c r="F23" s="1852"/>
      <c r="G23" s="1852"/>
      <c r="H23" s="1852"/>
      <c r="I23" s="1853"/>
      <c r="K23" s="972"/>
      <c r="L23" s="970"/>
      <c r="M23" s="90"/>
      <c r="N23" s="380">
        <v>0</v>
      </c>
      <c r="O23" s="381">
        <v>20</v>
      </c>
      <c r="P23" s="970"/>
      <c r="Q23" s="970"/>
      <c r="R23" s="970"/>
      <c r="S23" s="970"/>
      <c r="T23" s="970"/>
      <c r="U23" s="970"/>
    </row>
    <row r="24" spans="1:21" s="644" customFormat="1" ht="27.95" customHeight="1">
      <c r="B24" s="1030">
        <v>8</v>
      </c>
      <c r="C24" s="1032"/>
      <c r="D24" s="941"/>
      <c r="E24" s="1851"/>
      <c r="F24" s="1852"/>
      <c r="G24" s="1852"/>
      <c r="H24" s="1852"/>
      <c r="I24" s="1853"/>
      <c r="K24" s="970"/>
      <c r="L24" s="970"/>
      <c r="M24" s="90"/>
      <c r="N24" s="380">
        <v>0</v>
      </c>
      <c r="O24" s="381">
        <v>20</v>
      </c>
      <c r="P24" s="970"/>
      <c r="Q24" s="970"/>
      <c r="R24" s="970"/>
      <c r="S24" s="970"/>
      <c r="T24" s="970"/>
      <c r="U24" s="970"/>
    </row>
    <row r="25" spans="1:21" s="644" customFormat="1" ht="27.95" customHeight="1">
      <c r="B25" s="1030">
        <v>9</v>
      </c>
      <c r="C25" s="1032"/>
      <c r="D25" s="941"/>
      <c r="E25" s="1851"/>
      <c r="F25" s="1852"/>
      <c r="G25" s="1852"/>
      <c r="H25" s="1852"/>
      <c r="I25" s="1853"/>
      <c r="K25" s="970"/>
      <c r="L25" s="970"/>
      <c r="M25" s="90"/>
      <c r="N25" s="380">
        <v>0</v>
      </c>
      <c r="O25" s="381">
        <v>20</v>
      </c>
      <c r="P25" s="970"/>
      <c r="Q25" s="970"/>
      <c r="R25" s="970"/>
      <c r="S25" s="970"/>
      <c r="T25" s="970"/>
      <c r="U25" s="970"/>
    </row>
    <row r="26" spans="1:21" s="644" customFormat="1" ht="27.95" customHeight="1">
      <c r="B26" s="1030">
        <v>10</v>
      </c>
      <c r="C26" s="1032"/>
      <c r="D26" s="941"/>
      <c r="E26" s="1851"/>
      <c r="F26" s="1852"/>
      <c r="G26" s="1852"/>
      <c r="H26" s="1852"/>
      <c r="I26" s="1853"/>
      <c r="K26" s="970"/>
      <c r="L26" s="970"/>
      <c r="M26" s="90"/>
      <c r="N26" s="380">
        <v>0</v>
      </c>
      <c r="O26" s="381">
        <v>20</v>
      </c>
      <c r="P26" s="970"/>
      <c r="Q26" s="970"/>
      <c r="R26" s="970"/>
      <c r="S26" s="970"/>
      <c r="T26" s="970"/>
      <c r="U26" s="970"/>
    </row>
    <row r="27" spans="1:21" s="644" customFormat="1" ht="27.95" customHeight="1">
      <c r="B27" s="1030">
        <v>11</v>
      </c>
      <c r="C27" s="1032"/>
      <c r="D27" s="941"/>
      <c r="E27" s="1851"/>
      <c r="F27" s="1852"/>
      <c r="G27" s="1852"/>
      <c r="H27" s="1852"/>
      <c r="I27" s="1853"/>
      <c r="K27" s="972"/>
      <c r="L27" s="970"/>
      <c r="M27" s="90"/>
      <c r="N27" s="380">
        <v>0</v>
      </c>
      <c r="O27" s="381">
        <v>20</v>
      </c>
      <c r="P27" s="970"/>
      <c r="Q27" s="970"/>
      <c r="R27" s="970"/>
      <c r="S27" s="970"/>
      <c r="T27" s="970"/>
      <c r="U27" s="970"/>
    </row>
    <row r="28" spans="1:21" s="644" customFormat="1" ht="27.95" customHeight="1">
      <c r="B28" s="1030">
        <v>12</v>
      </c>
      <c r="C28" s="1032"/>
      <c r="D28" s="941"/>
      <c r="E28" s="1851"/>
      <c r="F28" s="1852"/>
      <c r="G28" s="1852"/>
      <c r="H28" s="1852"/>
      <c r="I28" s="1853"/>
      <c r="K28" s="970"/>
      <c r="L28" s="973"/>
      <c r="M28" s="90"/>
      <c r="N28" s="380">
        <v>0</v>
      </c>
      <c r="O28" s="381">
        <v>20</v>
      </c>
      <c r="P28" s="974"/>
      <c r="Q28" s="974"/>
      <c r="R28" s="974"/>
      <c r="S28" s="974"/>
      <c r="T28" s="974"/>
      <c r="U28" s="974"/>
    </row>
    <row r="29" spans="1:21" s="644" customFormat="1" ht="27.95" customHeight="1">
      <c r="B29" s="1030">
        <v>13</v>
      </c>
      <c r="C29" s="1032"/>
      <c r="D29" s="941"/>
      <c r="E29" s="1851"/>
      <c r="F29" s="1852"/>
      <c r="G29" s="1852"/>
      <c r="H29" s="1852"/>
      <c r="I29" s="1853"/>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40" t="s">
        <v>1909</v>
      </c>
      <c r="C32" s="1840"/>
      <c r="D32" s="1840"/>
      <c r="E32" s="1840"/>
      <c r="F32" s="1840"/>
      <c r="G32" s="1840"/>
      <c r="H32" s="1850" t="s">
        <v>1935</v>
      </c>
      <c r="I32" s="1850"/>
      <c r="K32" s="9" t="str">
        <f>IF(H32="","×","○")</f>
        <v>○</v>
      </c>
      <c r="M32" s="90"/>
      <c r="N32" s="974"/>
      <c r="O32" s="974"/>
      <c r="P32" s="974"/>
      <c r="Q32" s="974"/>
      <c r="R32" s="974"/>
      <c r="S32" s="974"/>
      <c r="T32" s="974"/>
      <c r="U32" s="974"/>
    </row>
    <row r="33" spans="1:21" s="9" customFormat="1" ht="33" customHeight="1">
      <c r="A33" s="976"/>
      <c r="B33" s="1840" t="s">
        <v>1910</v>
      </c>
      <c r="C33" s="1840"/>
      <c r="D33" s="1840"/>
      <c r="E33" s="1840"/>
      <c r="F33" s="1840"/>
      <c r="G33" s="1840"/>
      <c r="H33" s="1841" t="s">
        <v>2095</v>
      </c>
      <c r="I33" s="1842"/>
      <c r="K33" s="9" t="str">
        <f t="shared" ref="K33:K36" si="0">IF(H33="","×","○")</f>
        <v>○</v>
      </c>
      <c r="L33" s="977"/>
      <c r="M33" s="90"/>
      <c r="N33" s="977"/>
      <c r="O33" s="977"/>
      <c r="P33" s="977"/>
      <c r="Q33" s="977"/>
      <c r="R33" s="977"/>
      <c r="S33" s="977"/>
      <c r="T33" s="977"/>
      <c r="U33" s="977"/>
    </row>
    <row r="34" spans="1:21" s="9" customFormat="1" ht="33" customHeight="1">
      <c r="A34" s="976"/>
      <c r="B34" s="1840" t="s">
        <v>1911</v>
      </c>
      <c r="C34" s="1840"/>
      <c r="D34" s="1840"/>
      <c r="E34" s="1840"/>
      <c r="F34" s="1840"/>
      <c r="G34" s="1840"/>
      <c r="H34" s="1841" t="s">
        <v>2095</v>
      </c>
      <c r="I34" s="1842"/>
      <c r="K34" s="9" t="str">
        <f t="shared" si="0"/>
        <v>○</v>
      </c>
      <c r="L34" s="977"/>
      <c r="M34" s="90"/>
      <c r="N34" s="977"/>
      <c r="O34" s="977"/>
      <c r="P34" s="977"/>
      <c r="Q34" s="977"/>
      <c r="R34" s="977"/>
      <c r="S34" s="977"/>
      <c r="T34" s="977"/>
      <c r="U34" s="977"/>
    </row>
    <row r="35" spans="1:21" s="9" customFormat="1" ht="33" customHeight="1">
      <c r="A35" s="976"/>
      <c r="B35" s="1840" t="s">
        <v>1912</v>
      </c>
      <c r="C35" s="1840"/>
      <c r="D35" s="1840"/>
      <c r="E35" s="1840"/>
      <c r="F35" s="1840"/>
      <c r="G35" s="1840"/>
      <c r="H35" s="1841" t="s">
        <v>2095</v>
      </c>
      <c r="I35" s="1842"/>
      <c r="K35" s="9" t="str">
        <f t="shared" si="0"/>
        <v>○</v>
      </c>
      <c r="L35" s="977"/>
      <c r="M35" s="90"/>
      <c r="N35" s="977"/>
      <c r="O35" s="977"/>
      <c r="P35" s="977"/>
      <c r="Q35" s="977"/>
      <c r="R35" s="977"/>
      <c r="S35" s="977"/>
      <c r="T35" s="977"/>
      <c r="U35" s="977"/>
    </row>
    <row r="36" spans="1:21" s="9" customFormat="1" ht="33" customHeight="1">
      <c r="A36" s="976"/>
      <c r="B36" s="1840" t="s">
        <v>1913</v>
      </c>
      <c r="C36" s="1840"/>
      <c r="D36" s="1840"/>
      <c r="E36" s="1840"/>
      <c r="F36" s="1840"/>
      <c r="G36" s="1840"/>
      <c r="H36" s="1841" t="s">
        <v>2096</v>
      </c>
      <c r="I36" s="1842"/>
      <c r="K36" s="9" t="str">
        <f t="shared" si="0"/>
        <v>○</v>
      </c>
      <c r="L36" s="977"/>
      <c r="M36" s="90"/>
      <c r="N36" s="977"/>
      <c r="O36" s="977"/>
      <c r="P36" s="977"/>
      <c r="Q36" s="977"/>
      <c r="R36" s="977"/>
      <c r="S36" s="977"/>
      <c r="T36" s="977"/>
      <c r="U36" s="977"/>
    </row>
    <row r="37" spans="1:21" s="9" customFormat="1" ht="33" customHeight="1">
      <c r="A37" s="976"/>
      <c r="B37" s="1843" t="s">
        <v>1914</v>
      </c>
      <c r="C37" s="1843"/>
      <c r="D37" s="1843"/>
      <c r="E37" s="1843"/>
      <c r="F37" s="1843"/>
      <c r="G37" s="1843"/>
      <c r="H37" s="941">
        <v>44</v>
      </c>
      <c r="I37" s="35" t="s">
        <v>1915</v>
      </c>
      <c r="K37" s="677"/>
      <c r="L37" s="977"/>
      <c r="M37" s="90"/>
      <c r="N37" s="380">
        <v>0</v>
      </c>
      <c r="O37" s="381">
        <v>20</v>
      </c>
      <c r="P37" s="977"/>
      <c r="Q37" s="977"/>
      <c r="R37" s="977"/>
      <c r="S37" s="977"/>
      <c r="T37" s="977"/>
      <c r="U37" s="977"/>
    </row>
    <row r="38" spans="1:21" ht="33" customHeight="1">
      <c r="B38" s="1844" t="s">
        <v>1916</v>
      </c>
      <c r="C38" s="1845"/>
      <c r="D38" s="1845"/>
      <c r="E38" s="1845"/>
      <c r="F38" s="1845"/>
      <c r="G38" s="1845"/>
      <c r="H38" s="1845"/>
      <c r="I38" s="1846"/>
      <c r="K38" s="970"/>
      <c r="L38" s="970"/>
      <c r="M38" s="90"/>
      <c r="N38" s="970"/>
      <c r="O38" s="970"/>
      <c r="P38" s="970"/>
      <c r="Q38" s="970"/>
      <c r="R38" s="970"/>
      <c r="S38" s="970"/>
      <c r="T38" s="970"/>
      <c r="U38" s="970"/>
    </row>
    <row r="39" spans="1:21" ht="23.1" customHeight="1">
      <c r="B39" s="1831" t="s">
        <v>2097</v>
      </c>
      <c r="C39" s="1832"/>
      <c r="D39" s="1832"/>
      <c r="E39" s="1832"/>
      <c r="F39" s="1832"/>
      <c r="G39" s="1832"/>
      <c r="H39" s="1832"/>
      <c r="I39" s="1833"/>
      <c r="K39" s="733"/>
      <c r="L39" s="970"/>
      <c r="M39" s="90"/>
      <c r="N39" s="970"/>
      <c r="O39" s="970"/>
      <c r="P39" s="970"/>
      <c r="Q39" s="970"/>
      <c r="R39" s="970"/>
      <c r="S39" s="970"/>
      <c r="T39" s="970"/>
      <c r="U39" s="970"/>
    </row>
    <row r="40" spans="1:21" ht="23.1" customHeight="1">
      <c r="B40" s="1834"/>
      <c r="C40" s="1835"/>
      <c r="D40" s="1835"/>
      <c r="E40" s="1835"/>
      <c r="F40" s="1835"/>
      <c r="G40" s="1835"/>
      <c r="H40" s="1835"/>
      <c r="I40" s="1836"/>
      <c r="K40" s="970"/>
      <c r="L40" s="970"/>
      <c r="M40" s="90"/>
      <c r="N40" s="970"/>
      <c r="O40" s="970"/>
      <c r="P40" s="970"/>
      <c r="Q40" s="970"/>
      <c r="R40" s="970"/>
      <c r="S40" s="970"/>
      <c r="T40" s="970"/>
      <c r="U40" s="970"/>
    </row>
    <row r="41" spans="1:21" ht="23.1" customHeight="1">
      <c r="B41" s="1834"/>
      <c r="C41" s="1835"/>
      <c r="D41" s="1835"/>
      <c r="E41" s="1835"/>
      <c r="F41" s="1835"/>
      <c r="G41" s="1835"/>
      <c r="H41" s="1835"/>
      <c r="I41" s="1836"/>
      <c r="K41" s="970"/>
      <c r="L41" s="970"/>
      <c r="M41" s="90"/>
      <c r="N41" s="970"/>
      <c r="O41" s="970"/>
      <c r="P41" s="970"/>
      <c r="Q41" s="970"/>
      <c r="R41" s="970"/>
      <c r="S41" s="970"/>
      <c r="T41" s="970"/>
      <c r="U41" s="970"/>
    </row>
    <row r="42" spans="1:21" ht="23.1" customHeight="1">
      <c r="B42" s="1834"/>
      <c r="C42" s="1835"/>
      <c r="D42" s="1835"/>
      <c r="E42" s="1835"/>
      <c r="F42" s="1835"/>
      <c r="G42" s="1835"/>
      <c r="H42" s="1835"/>
      <c r="I42" s="1836"/>
      <c r="K42" s="970"/>
      <c r="L42" s="970"/>
      <c r="M42" s="90"/>
      <c r="N42" s="970"/>
      <c r="O42" s="970"/>
      <c r="P42" s="970"/>
      <c r="Q42" s="970"/>
      <c r="R42" s="970"/>
      <c r="S42" s="970"/>
      <c r="T42" s="970"/>
      <c r="U42" s="970"/>
    </row>
    <row r="43" spans="1:21" ht="23.1" customHeight="1">
      <c r="B43" s="1837"/>
      <c r="C43" s="1838"/>
      <c r="D43" s="1838"/>
      <c r="E43" s="1838"/>
      <c r="F43" s="1838"/>
      <c r="G43" s="1838"/>
      <c r="H43" s="1838"/>
      <c r="I43" s="1839"/>
      <c r="K43" s="970"/>
      <c r="L43" s="970"/>
      <c r="M43" s="90"/>
      <c r="N43" s="970"/>
      <c r="O43" s="970"/>
      <c r="P43" s="970"/>
      <c r="Q43" s="970"/>
      <c r="R43" s="970"/>
      <c r="S43" s="970"/>
      <c r="T43" s="970"/>
      <c r="U43" s="970"/>
    </row>
    <row r="44" spans="1:21" ht="33" customHeight="1">
      <c r="B44" s="1847" t="s">
        <v>1917</v>
      </c>
      <c r="C44" s="1848"/>
      <c r="D44" s="1848"/>
      <c r="E44" s="1848"/>
      <c r="F44" s="1848"/>
      <c r="G44" s="1848"/>
      <c r="H44" s="1848"/>
      <c r="I44" s="1849"/>
      <c r="K44" s="970"/>
      <c r="L44" s="970"/>
      <c r="M44" s="90"/>
      <c r="N44" s="970"/>
      <c r="O44" s="970"/>
      <c r="P44" s="970"/>
      <c r="Q44" s="970"/>
      <c r="R44" s="970"/>
      <c r="S44" s="970"/>
      <c r="T44" s="970"/>
      <c r="U44" s="970"/>
    </row>
    <row r="45" spans="1:21" ht="23.1" customHeight="1">
      <c r="B45" s="1831" t="s">
        <v>2098</v>
      </c>
      <c r="C45" s="1832"/>
      <c r="D45" s="1832"/>
      <c r="E45" s="1832"/>
      <c r="F45" s="1832"/>
      <c r="G45" s="1832"/>
      <c r="H45" s="1832"/>
      <c r="I45" s="1833"/>
      <c r="K45" s="970"/>
      <c r="L45" s="970"/>
      <c r="M45" s="90"/>
      <c r="N45" s="970"/>
      <c r="O45" s="970"/>
      <c r="P45" s="970"/>
      <c r="Q45" s="970"/>
      <c r="R45" s="970"/>
      <c r="S45" s="970"/>
      <c r="T45" s="970"/>
      <c r="U45" s="970"/>
    </row>
    <row r="46" spans="1:21" ht="23.1" customHeight="1">
      <c r="B46" s="1834"/>
      <c r="C46" s="1835"/>
      <c r="D46" s="1835"/>
      <c r="E46" s="1835"/>
      <c r="F46" s="1835"/>
      <c r="G46" s="1835"/>
      <c r="H46" s="1835"/>
      <c r="I46" s="1836"/>
      <c r="K46" s="970"/>
      <c r="L46" s="970"/>
      <c r="M46" s="90"/>
      <c r="N46" s="970"/>
      <c r="O46" s="970"/>
      <c r="P46" s="970"/>
      <c r="Q46" s="970"/>
      <c r="R46" s="970"/>
      <c r="S46" s="970"/>
      <c r="T46" s="970"/>
      <c r="U46" s="970"/>
    </row>
    <row r="47" spans="1:21" ht="23.1" customHeight="1">
      <c r="B47" s="1837"/>
      <c r="C47" s="1838"/>
      <c r="D47" s="1838"/>
      <c r="E47" s="1838"/>
      <c r="F47" s="1838"/>
      <c r="G47" s="1838"/>
      <c r="H47" s="1838"/>
      <c r="I47" s="1839"/>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0"/>
  <dataValidations count="7">
    <dataValidation type="whole" allowBlank="1" showInputMessage="1" showErrorMessage="1" prompt="整数で入力" sqref="D16" xr:uid="{00000000-0002-0000-2300-000000000000}">
      <formula1>0</formula1>
      <formula2>999</formula2>
    </dataValidation>
    <dataValidation type="list" allowBlank="1" showInputMessage="1" showErrorMessage="1" sqref="H32:I32" xr:uid="{00000000-0002-0000-2300-000001000000}">
      <formula1>"はい,いいえ"</formula1>
    </dataValidation>
    <dataValidation allowBlank="1" showInputMessage="1" showErrorMessage="1" prompt="表紙シートの病院名を反映" sqref="H4:I4" xr:uid="{00000000-0002-0000-2300-000002000000}"/>
    <dataValidation type="list" allowBlank="1" showInputMessage="1" showErrorMessage="1" sqref="C17:C29" xr:uid="{00000000-0002-0000-23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23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23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23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
  <sheetViews>
    <sheetView workbookViewId="0"/>
  </sheetViews>
  <sheetFormatPr defaultRowHeight="13.5"/>
  <sheetData/>
  <phoneticPr fontId="1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106" zoomScaleNormal="90" zoomScaleSheetLayoutView="106" workbookViewId="0">
      <selection activeCell="R317" sqref="R317"/>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89" t="str">
        <f>IF(COUNTIF((W5:W317),"未入力あり"),"※このシートには未入力があります。「未入力あり」の行を確認してください。↓","✔チェック欄に未入力なし")</f>
        <v>✔チェック欄に未入力なし</v>
      </c>
      <c r="W1" s="1189"/>
    </row>
    <row r="2" spans="1:30" ht="28.5" customHeight="1">
      <c r="A2" s="1199" t="s">
        <v>270</v>
      </c>
      <c r="B2" s="1199"/>
      <c r="C2" s="1199"/>
      <c r="D2" s="1199"/>
      <c r="E2" s="1199"/>
      <c r="F2" s="1199"/>
      <c r="G2" s="1199"/>
      <c r="H2" s="1199"/>
      <c r="I2" s="1199"/>
      <c r="J2" s="1199"/>
      <c r="K2" s="1199"/>
      <c r="L2" s="1199"/>
      <c r="M2" s="1199"/>
      <c r="N2" s="1199"/>
      <c r="O2" s="1199"/>
      <c r="P2" s="1199"/>
      <c r="Q2" s="1199"/>
      <c r="R2" s="1199"/>
      <c r="S2" s="1199"/>
      <c r="T2" s="1199"/>
      <c r="U2" s="1199"/>
      <c r="V2" s="1189"/>
      <c r="W2" s="1189"/>
      <c r="X2" s="197"/>
      <c r="Y2" s="202"/>
    </row>
    <row r="3" spans="1:30" ht="24.95" customHeight="1">
      <c r="A3" s="1206" t="str">
        <f>+'事務局使用（発出時は非表示にすること）'!B3&amp;"について記載"</f>
        <v>令和６年９月１日時点について記載</v>
      </c>
      <c r="B3" s="1206"/>
      <c r="C3" s="1206"/>
      <c r="D3" s="1206"/>
      <c r="E3" s="1206"/>
      <c r="F3" s="1206"/>
      <c r="G3" s="1206"/>
      <c r="H3" s="1206"/>
      <c r="I3" s="1206"/>
      <c r="J3" s="1206"/>
      <c r="K3" s="1206"/>
      <c r="L3" s="1206"/>
      <c r="M3" s="1206"/>
      <c r="N3" s="1206"/>
      <c r="O3" s="1206"/>
      <c r="P3" s="1206"/>
      <c r="Q3" s="1206"/>
      <c r="R3" s="1206"/>
      <c r="S3" s="1206"/>
      <c r="T3" s="1206"/>
      <c r="U3" s="1206"/>
      <c r="V3" s="1189"/>
      <c r="W3" s="1189"/>
      <c r="Y3" s="203" t="s">
        <v>271</v>
      </c>
    </row>
    <row r="4" spans="1:30" ht="9.75" customHeight="1" thickBot="1">
      <c r="V4" s="1189"/>
      <c r="W4" s="1189"/>
      <c r="Y4" s="169"/>
    </row>
    <row r="5" spans="1:30" ht="20.100000000000001" customHeight="1" thickBot="1">
      <c r="A5" s="197" t="s">
        <v>272</v>
      </c>
      <c r="G5" s="43" t="s">
        <v>1919</v>
      </c>
      <c r="H5" s="1" t="str">
        <f>+IF(ISBLANK(G5),"令和７年４月１日以降指定を希望する類型を選択してください。","")</f>
        <v/>
      </c>
      <c r="I5" s="1"/>
      <c r="J5" s="1"/>
      <c r="K5" s="1217"/>
      <c r="L5" s="1218"/>
      <c r="M5" s="1218"/>
      <c r="N5" s="1219"/>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1919</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1920</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1920</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200" t="str">
        <f>表紙!E2</f>
        <v>地方独立行政法人市立東大阪医療センター</v>
      </c>
      <c r="I13" s="1201"/>
      <c r="J13" s="1201"/>
      <c r="K13" s="1201"/>
      <c r="L13" s="1201"/>
      <c r="M13" s="1201"/>
      <c r="N13" s="1201"/>
      <c r="O13" s="1201"/>
      <c r="P13" s="1201"/>
      <c r="Q13" s="1201"/>
      <c r="R13" s="1201"/>
      <c r="S13" s="1201"/>
      <c r="T13" s="1202"/>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07" t="s">
        <v>1921</v>
      </c>
      <c r="I15" s="1208"/>
      <c r="J15" s="1208"/>
      <c r="K15" s="1208"/>
      <c r="L15" s="1208"/>
      <c r="M15" s="1208"/>
      <c r="N15" s="1208"/>
      <c r="O15" s="1208"/>
      <c r="P15" s="1208"/>
      <c r="Q15" s="1208"/>
      <c r="R15" s="1208"/>
      <c r="S15" s="1208"/>
      <c r="T15" s="1209"/>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88"/>
    </row>
    <row r="18" spans="1:30" ht="20.100000000000001" customHeight="1" thickBot="1">
      <c r="A18" s="219"/>
      <c r="B18" s="220" t="s">
        <v>283</v>
      </c>
      <c r="C18" s="220"/>
      <c r="D18" s="220"/>
      <c r="E18" s="220"/>
      <c r="F18" s="221"/>
      <c r="G18" s="228" t="s">
        <v>284</v>
      </c>
      <c r="H18" s="114" t="s">
        <v>1922</v>
      </c>
      <c r="I18" s="229"/>
      <c r="J18" s="229"/>
      <c r="K18" s="229"/>
      <c r="L18" s="229"/>
      <c r="M18" s="229"/>
      <c r="N18" s="229"/>
      <c r="O18" s="229"/>
      <c r="P18" s="229"/>
      <c r="Q18" s="229"/>
      <c r="R18" s="229"/>
      <c r="S18" s="229"/>
      <c r="T18" s="229"/>
      <c r="U18" s="227"/>
      <c r="V18" s="48">
        <f t="shared" si="1"/>
        <v>18</v>
      </c>
      <c r="W18" s="1034" t="str">
        <f>IF(H18="","未入力あり","✔")</f>
        <v>✔</v>
      </c>
      <c r="Y18" s="169"/>
      <c r="Z18" s="1188"/>
    </row>
    <row r="19" spans="1:30" ht="20.100000000000001" customHeight="1" thickBot="1">
      <c r="A19" s="219"/>
      <c r="B19" s="220" t="s">
        <v>285</v>
      </c>
      <c r="C19" s="222"/>
      <c r="D19" s="222"/>
      <c r="E19" s="222"/>
      <c r="F19" s="221"/>
      <c r="G19" s="46"/>
      <c r="H19" s="115" t="s">
        <v>1923</v>
      </c>
      <c r="I19" s="1210" t="s">
        <v>1924</v>
      </c>
      <c r="J19" s="1211"/>
      <c r="K19" s="1211"/>
      <c r="L19" s="1211"/>
      <c r="M19" s="1211"/>
      <c r="N19" s="1211"/>
      <c r="O19" s="1211"/>
      <c r="P19" s="1211"/>
      <c r="Q19" s="1211"/>
      <c r="R19" s="1211"/>
      <c r="S19" s="1211"/>
      <c r="T19" s="1212"/>
      <c r="U19" s="227"/>
      <c r="V19" s="48">
        <f t="shared" si="1"/>
        <v>19</v>
      </c>
      <c r="W19" s="1034" t="str">
        <f>IF(OR(H19="",I19=""),"未入力あり","✔")</f>
        <v>✔</v>
      </c>
      <c r="Y19" s="169"/>
      <c r="Z19" s="1188"/>
    </row>
    <row r="20" spans="1:30" ht="21" customHeight="1" thickBot="1">
      <c r="A20" s="211"/>
      <c r="B20" s="212" t="s">
        <v>281</v>
      </c>
      <c r="C20" s="214"/>
      <c r="D20" s="214"/>
      <c r="E20" s="214"/>
      <c r="F20" s="213"/>
      <c r="G20" s="47"/>
      <c r="H20" s="1"/>
      <c r="I20" s="1190" t="s">
        <v>1925</v>
      </c>
      <c r="J20" s="1191"/>
      <c r="K20" s="1191"/>
      <c r="L20" s="1191"/>
      <c r="M20" s="1191"/>
      <c r="N20" s="1191"/>
      <c r="O20" s="1191"/>
      <c r="P20" s="1191"/>
      <c r="Q20" s="1191"/>
      <c r="R20" s="1191"/>
      <c r="S20" s="1191"/>
      <c r="T20" s="1192"/>
      <c r="U20" s="230"/>
      <c r="V20" s="48">
        <f t="shared" si="1"/>
        <v>20</v>
      </c>
      <c r="W20" s="1034" t="str">
        <f>IF(I20="","未入力あり","✔")</f>
        <v>✔</v>
      </c>
      <c r="Y20" s="169"/>
      <c r="Z20" s="1188"/>
      <c r="AA20" s="197"/>
      <c r="AB20" s="197"/>
      <c r="AC20" s="197"/>
      <c r="AD20" s="197"/>
    </row>
    <row r="21" spans="1:30" ht="20.100000000000001" customHeight="1" thickBot="1">
      <c r="A21" s="219"/>
      <c r="B21" s="220" t="s">
        <v>286</v>
      </c>
      <c r="C21" s="222"/>
      <c r="D21" s="222"/>
      <c r="E21" s="222"/>
      <c r="F21" s="221"/>
      <c r="G21" s="222"/>
      <c r="H21" s="1193" t="s">
        <v>1926</v>
      </c>
      <c r="I21" s="1194"/>
      <c r="J21" s="1194"/>
      <c r="K21" s="1194"/>
      <c r="L21" s="1194"/>
      <c r="M21" s="1194"/>
      <c r="N21" s="1194"/>
      <c r="O21" s="1194"/>
      <c r="P21" s="1194"/>
      <c r="Q21" s="1194"/>
      <c r="R21" s="1194"/>
      <c r="S21" s="1194"/>
      <c r="T21" s="1195"/>
      <c r="U21" s="227"/>
      <c r="V21" s="48">
        <f t="shared" si="1"/>
        <v>21</v>
      </c>
      <c r="W21" s="1034" t="str">
        <f t="shared" ref="W21:W26" si="2">IF(H21="","未入力あり","✔")</f>
        <v>✔</v>
      </c>
      <c r="Y21" s="169"/>
      <c r="Z21" s="1188"/>
      <c r="AA21" s="197"/>
      <c r="AB21" s="197"/>
      <c r="AC21" s="197"/>
      <c r="AD21" s="197"/>
    </row>
    <row r="22" spans="1:30" ht="20.100000000000001" customHeight="1" thickBot="1">
      <c r="A22" s="219"/>
      <c r="B22" s="220" t="s">
        <v>287</v>
      </c>
      <c r="C22" s="222"/>
      <c r="D22" s="222"/>
      <c r="E22" s="222"/>
      <c r="F22" s="221"/>
      <c r="G22" s="222"/>
      <c r="H22" s="1193" t="s">
        <v>1927</v>
      </c>
      <c r="I22" s="1194"/>
      <c r="J22" s="1194"/>
      <c r="K22" s="1194"/>
      <c r="L22" s="1194"/>
      <c r="M22" s="1194"/>
      <c r="N22" s="1194"/>
      <c r="O22" s="1194"/>
      <c r="P22" s="1194"/>
      <c r="Q22" s="1194"/>
      <c r="R22" s="1194"/>
      <c r="S22" s="1194"/>
      <c r="T22" s="1195"/>
      <c r="U22" s="227"/>
      <c r="V22" s="48">
        <f t="shared" si="1"/>
        <v>22</v>
      </c>
      <c r="W22" s="1034" t="str">
        <f t="shared" si="2"/>
        <v>✔</v>
      </c>
      <c r="Y22" s="169"/>
      <c r="Z22" s="1188"/>
      <c r="AA22" s="197"/>
      <c r="AB22" s="197"/>
      <c r="AC22" s="197"/>
      <c r="AD22" s="197"/>
    </row>
    <row r="23" spans="1:30" ht="20.100000000000001" customHeight="1" thickBot="1">
      <c r="A23" s="219"/>
      <c r="B23" s="220" t="s">
        <v>288</v>
      </c>
      <c r="C23" s="222"/>
      <c r="D23" s="222"/>
      <c r="E23" s="222"/>
      <c r="F23" s="221"/>
      <c r="G23" s="222"/>
      <c r="H23" s="1196" t="s">
        <v>1928</v>
      </c>
      <c r="I23" s="1197"/>
      <c r="J23" s="1197"/>
      <c r="K23" s="1197"/>
      <c r="L23" s="1197"/>
      <c r="M23" s="1197"/>
      <c r="N23" s="1197"/>
      <c r="O23" s="1197"/>
      <c r="P23" s="1197"/>
      <c r="Q23" s="1197"/>
      <c r="R23" s="1197"/>
      <c r="S23" s="1197"/>
      <c r="T23" s="1198"/>
      <c r="U23" s="227"/>
      <c r="V23" s="48">
        <f t="shared" si="1"/>
        <v>23</v>
      </c>
      <c r="W23" s="1034" t="str">
        <f t="shared" si="2"/>
        <v>✔</v>
      </c>
      <c r="Y23" s="169"/>
      <c r="Z23" s="1188"/>
      <c r="AA23" s="197"/>
      <c r="AB23" s="197"/>
      <c r="AC23" s="197"/>
      <c r="AD23" s="197"/>
    </row>
    <row r="24" spans="1:30" ht="20.100000000000001" customHeight="1" thickBot="1">
      <c r="A24" s="219"/>
      <c r="B24" s="220" t="s">
        <v>289</v>
      </c>
      <c r="C24" s="222"/>
      <c r="D24" s="222"/>
      <c r="E24" s="222"/>
      <c r="F24" s="221"/>
      <c r="G24" s="222"/>
      <c r="H24" s="1193" t="s">
        <v>1929</v>
      </c>
      <c r="I24" s="1194"/>
      <c r="J24" s="1194"/>
      <c r="K24" s="1194"/>
      <c r="L24" s="1194"/>
      <c r="M24" s="1194"/>
      <c r="N24" s="1194"/>
      <c r="O24" s="1194"/>
      <c r="P24" s="1194"/>
      <c r="Q24" s="1194"/>
      <c r="R24" s="1194"/>
      <c r="S24" s="1194"/>
      <c r="T24" s="1195"/>
      <c r="U24" s="227"/>
      <c r="V24" s="48">
        <f t="shared" si="1"/>
        <v>24</v>
      </c>
      <c r="W24" s="1034" t="str">
        <f t="shared" si="2"/>
        <v>✔</v>
      </c>
      <c r="Y24" s="169"/>
      <c r="Z24" s="1188"/>
      <c r="AA24" s="197"/>
      <c r="AB24" s="197"/>
      <c r="AC24" s="197"/>
      <c r="AD24" s="197"/>
    </row>
    <row r="25" spans="1:30" ht="20.100000000000001" customHeight="1" thickBot="1">
      <c r="A25" s="219"/>
      <c r="B25" s="220" t="s">
        <v>290</v>
      </c>
      <c r="C25" s="220"/>
      <c r="D25" s="220"/>
      <c r="E25" s="220"/>
      <c r="F25" s="221"/>
      <c r="G25" s="222"/>
      <c r="H25" s="1203" t="s">
        <v>1930</v>
      </c>
      <c r="I25" s="1204"/>
      <c r="J25" s="1204"/>
      <c r="K25" s="1204"/>
      <c r="L25" s="1204"/>
      <c r="M25" s="1204"/>
      <c r="N25" s="1204"/>
      <c r="O25" s="1204"/>
      <c r="P25" s="1204"/>
      <c r="Q25" s="1204"/>
      <c r="R25" s="1204"/>
      <c r="S25" s="1204"/>
      <c r="T25" s="1205"/>
      <c r="U25" s="227"/>
      <c r="V25" s="48">
        <f t="shared" si="1"/>
        <v>25</v>
      </c>
      <c r="W25" s="1034" t="str">
        <f t="shared" si="2"/>
        <v>✔</v>
      </c>
      <c r="Y25" s="169"/>
      <c r="Z25" s="1188"/>
      <c r="AA25" s="197"/>
      <c r="AB25" s="197"/>
      <c r="AC25" s="197"/>
      <c r="AD25" s="197"/>
    </row>
    <row r="26" spans="1:30" ht="20.100000000000001" customHeight="1" thickBot="1">
      <c r="A26" s="219"/>
      <c r="B26" s="220" t="s">
        <v>291</v>
      </c>
      <c r="C26" s="220"/>
      <c r="D26" s="220"/>
      <c r="E26" s="220"/>
      <c r="F26" s="221"/>
      <c r="G26" s="222"/>
      <c r="H26" s="1203" t="s">
        <v>1930</v>
      </c>
      <c r="I26" s="1204"/>
      <c r="J26" s="1204"/>
      <c r="K26" s="1204"/>
      <c r="L26" s="1204"/>
      <c r="M26" s="1204"/>
      <c r="N26" s="1204"/>
      <c r="O26" s="1204"/>
      <c r="P26" s="1204"/>
      <c r="Q26" s="1204"/>
      <c r="R26" s="1204"/>
      <c r="S26" s="1204"/>
      <c r="T26" s="1205"/>
      <c r="U26" s="227"/>
      <c r="V26" s="48">
        <f t="shared" si="1"/>
        <v>26</v>
      </c>
      <c r="W26" s="1034" t="str">
        <f t="shared" si="2"/>
        <v>✔</v>
      </c>
      <c r="Y26" s="169"/>
      <c r="Z26" s="1188"/>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88"/>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520</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510</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0</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10</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15</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931</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13" t="s">
        <v>306</v>
      </c>
      <c r="E37" s="1214"/>
      <c r="F37" s="1214"/>
      <c r="G37" s="1214"/>
      <c r="H37" s="1214"/>
      <c r="I37" s="1214"/>
      <c r="J37" s="1214"/>
      <c r="K37" s="1214"/>
      <c r="L37" s="1214"/>
      <c r="M37" s="1214"/>
      <c r="N37" s="1214"/>
      <c r="O37" s="1214"/>
      <c r="P37" s="1214"/>
      <c r="Q37" s="1214"/>
      <c r="R37" s="1214"/>
      <c r="S37" s="1214"/>
      <c r="T37" s="1214"/>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11.1</v>
      </c>
      <c r="J42" s="221" t="s">
        <v>305</v>
      </c>
      <c r="K42" s="5"/>
      <c r="L42" s="5"/>
      <c r="M42" s="5"/>
      <c r="N42" s="5"/>
      <c r="O42" s="221"/>
      <c r="P42" s="221"/>
      <c r="Q42" s="221"/>
      <c r="R42" s="340">
        <v>171</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1.3</v>
      </c>
      <c r="J43" s="221" t="s">
        <v>305</v>
      </c>
      <c r="K43" s="5"/>
      <c r="L43" s="5"/>
      <c r="M43" s="5"/>
      <c r="N43" s="5"/>
      <c r="O43" s="221"/>
      <c r="P43" s="221"/>
      <c r="Q43" s="221"/>
      <c r="R43" s="340">
        <v>4</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0</v>
      </c>
      <c r="J44" s="221" t="s">
        <v>305</v>
      </c>
      <c r="K44" s="221"/>
      <c r="L44" s="221"/>
      <c r="M44" s="221"/>
      <c r="N44" s="221"/>
      <c r="O44" s="221"/>
      <c r="P44" s="221"/>
      <c r="Q44" s="221"/>
      <c r="R44" s="340">
        <v>37</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3.2</v>
      </c>
      <c r="J46" s="221" t="s">
        <v>305</v>
      </c>
      <c r="K46" s="221"/>
      <c r="L46" s="221"/>
      <c r="M46" s="221"/>
      <c r="N46" s="221"/>
      <c r="O46" s="221"/>
      <c r="P46" s="221"/>
      <c r="Q46" s="221"/>
      <c r="R46" s="340">
        <v>43</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44.8</v>
      </c>
      <c r="J47" s="221" t="s">
        <v>305</v>
      </c>
      <c r="K47" s="221"/>
      <c r="L47" s="221"/>
      <c r="M47" s="221"/>
      <c r="N47" s="221"/>
      <c r="O47" s="221"/>
      <c r="P47" s="221"/>
      <c r="Q47" s="221"/>
      <c r="R47" s="340">
        <v>497</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0.6</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v>
      </c>
      <c r="J49" s="221" t="s">
        <v>305</v>
      </c>
      <c r="K49" s="221"/>
      <c r="L49" s="221"/>
      <c r="M49" s="221"/>
      <c r="N49" s="221"/>
      <c r="O49" s="221"/>
      <c r="P49" s="221"/>
      <c r="Q49" s="221"/>
      <c r="R49" s="340">
        <v>18</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6</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1.6</v>
      </c>
      <c r="J51" s="221" t="s">
        <v>305</v>
      </c>
      <c r="K51" s="221"/>
      <c r="L51" s="221"/>
      <c r="M51" s="221"/>
      <c r="N51" s="221"/>
      <c r="O51" s="221"/>
      <c r="P51" s="221"/>
      <c r="Q51" s="221"/>
      <c r="R51" s="340">
        <v>2</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v>
      </c>
      <c r="J52" s="221" t="s">
        <v>305</v>
      </c>
      <c r="K52" s="221"/>
      <c r="L52" s="221"/>
      <c r="M52" s="221"/>
      <c r="N52" s="221"/>
      <c r="O52" s="221"/>
      <c r="P52" s="221"/>
      <c r="Q52" s="221"/>
      <c r="R52" s="340">
        <v>4</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4.5</v>
      </c>
      <c r="J54" s="221" t="s">
        <v>305</v>
      </c>
      <c r="K54" s="221"/>
      <c r="L54" s="221"/>
      <c r="M54" s="221"/>
      <c r="N54" s="221"/>
      <c r="O54" s="221"/>
      <c r="P54" s="221"/>
      <c r="Q54" s="221"/>
      <c r="R54" s="340">
        <v>0</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0.9</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1.6</v>
      </c>
      <c r="J56" s="221" t="s">
        <v>305</v>
      </c>
      <c r="K56" s="221"/>
      <c r="L56" s="221"/>
      <c r="M56" s="221"/>
      <c r="N56" s="221"/>
      <c r="O56" s="221"/>
      <c r="P56" s="221"/>
      <c r="Q56" s="221"/>
      <c r="R56" s="340">
        <v>30</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5.6</v>
      </c>
      <c r="J57" s="221" t="s">
        <v>305</v>
      </c>
      <c r="K57" s="221"/>
      <c r="L57" s="221"/>
      <c r="M57" s="221"/>
      <c r="N57" s="221"/>
      <c r="O57" s="221"/>
      <c r="P57" s="221"/>
      <c r="Q57" s="221"/>
      <c r="R57" s="340">
        <v>35</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v>
      </c>
      <c r="J59" s="221" t="s">
        <v>305</v>
      </c>
      <c r="K59" s="221"/>
      <c r="L59" s="221"/>
      <c r="M59" s="221"/>
      <c r="N59" s="221"/>
      <c r="O59" s="221"/>
      <c r="P59" s="221"/>
      <c r="Q59" s="221"/>
      <c r="R59" s="340">
        <v>13</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1.6</v>
      </c>
      <c r="J60" s="221" t="s">
        <v>305</v>
      </c>
      <c r="K60" s="221"/>
      <c r="L60" s="221"/>
      <c r="M60" s="221"/>
      <c r="N60" s="221"/>
      <c r="O60" s="221"/>
      <c r="P60" s="221"/>
      <c r="Q60" s="221"/>
      <c r="R60" s="340">
        <v>8</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7</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1</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0</v>
      </c>
      <c r="J64" s="221" t="s">
        <v>305</v>
      </c>
      <c r="K64" s="221"/>
      <c r="L64" s="221"/>
      <c r="M64" s="221"/>
      <c r="N64" s="221"/>
      <c r="O64" s="221"/>
      <c r="P64" s="221"/>
      <c r="Q64" s="221"/>
      <c r="R64" s="340">
        <v>2</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0.4</v>
      </c>
      <c r="J70" s="221" t="s">
        <v>305</v>
      </c>
      <c r="K70" s="221"/>
      <c r="L70" s="221"/>
      <c r="M70" s="221"/>
      <c r="N70" s="221"/>
      <c r="O70" s="221"/>
      <c r="P70" s="221"/>
      <c r="Q70" s="221"/>
      <c r="R70" s="340">
        <v>3</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0.4</v>
      </c>
      <c r="J71" s="221" t="s">
        <v>305</v>
      </c>
      <c r="K71" s="221"/>
      <c r="L71" s="221"/>
      <c r="M71" s="221"/>
      <c r="N71" s="221"/>
      <c r="O71" s="221"/>
      <c r="P71" s="221"/>
      <c r="Q71" s="221"/>
      <c r="R71" s="340">
        <v>6</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0.4</v>
      </c>
      <c r="J72" s="221" t="s">
        <v>305</v>
      </c>
      <c r="K72" s="221"/>
      <c r="L72" s="221"/>
      <c r="M72" s="221"/>
      <c r="N72" s="221"/>
      <c r="O72" s="221"/>
      <c r="P72" s="221"/>
      <c r="Q72" s="221"/>
      <c r="R72" s="340">
        <v>2</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0</v>
      </c>
      <c r="J73" s="221" t="s">
        <v>305</v>
      </c>
      <c r="K73" s="221"/>
      <c r="L73" s="221"/>
      <c r="M73" s="221"/>
      <c r="N73" s="221"/>
      <c r="O73" s="221"/>
      <c r="P73" s="221"/>
      <c r="Q73" s="221"/>
      <c r="R73" s="340">
        <v>3</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0.7</v>
      </c>
      <c r="J74" s="221" t="s">
        <v>305</v>
      </c>
      <c r="K74" s="221"/>
      <c r="L74" s="221"/>
      <c r="M74" s="221"/>
      <c r="N74" s="221"/>
      <c r="O74" s="221"/>
      <c r="P74" s="221"/>
      <c r="Q74" s="221"/>
      <c r="R74" s="340">
        <v>22</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0.7</v>
      </c>
      <c r="J75" s="221" t="s">
        <v>305</v>
      </c>
      <c r="K75" s="221"/>
      <c r="L75" s="221"/>
      <c r="M75" s="221"/>
      <c r="N75" s="221"/>
      <c r="O75" s="221"/>
      <c r="P75" s="221"/>
      <c r="Q75" s="221"/>
      <c r="R75" s="340">
        <v>6</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0.4</v>
      </c>
      <c r="J76" s="221" t="s">
        <v>305</v>
      </c>
      <c r="K76" s="221"/>
      <c r="L76" s="221"/>
      <c r="M76" s="221"/>
      <c r="N76" s="221"/>
      <c r="O76" s="221"/>
      <c r="P76" s="221"/>
      <c r="Q76" s="221"/>
      <c r="R76" s="340">
        <v>6</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0</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0</v>
      </c>
      <c r="J78" s="221" t="s">
        <v>305</v>
      </c>
      <c r="K78" s="221"/>
      <c r="L78" s="221"/>
      <c r="M78" s="221"/>
      <c r="N78" s="221"/>
      <c r="O78" s="221"/>
      <c r="P78" s="221"/>
      <c r="Q78" s="221"/>
      <c r="R78" s="340">
        <v>3</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v>
      </c>
      <c r="J79" s="221" t="s">
        <v>305</v>
      </c>
      <c r="K79" s="221"/>
      <c r="L79" s="256"/>
      <c r="M79" s="221"/>
      <c r="N79" s="221"/>
      <c r="O79" s="221"/>
      <c r="P79" s="221"/>
      <c r="Q79" s="221"/>
      <c r="R79" s="340">
        <v>3</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0</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v>
      </c>
      <c r="J81" s="221" t="s">
        <v>305</v>
      </c>
      <c r="K81" s="221"/>
      <c r="L81" s="221"/>
      <c r="M81" s="221"/>
      <c r="N81" s="221"/>
      <c r="O81" s="221"/>
      <c r="P81" s="221"/>
      <c r="Q81" s="221"/>
      <c r="R81" s="340">
        <v>5</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1</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3</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0.1</v>
      </c>
      <c r="J84" s="221" t="s">
        <v>305</v>
      </c>
      <c r="K84" s="221"/>
      <c r="L84" s="221"/>
      <c r="M84" s="221"/>
      <c r="N84" s="221"/>
      <c r="O84" s="221"/>
      <c r="P84" s="221"/>
      <c r="Q84" s="221"/>
      <c r="R84" s="340">
        <v>7</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2</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1</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1</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0.2</v>
      </c>
      <c r="J88" s="221" t="s">
        <v>305</v>
      </c>
      <c r="K88" s="221"/>
      <c r="L88" s="221"/>
      <c r="M88" s="221"/>
      <c r="N88" s="221"/>
      <c r="O88" s="221"/>
      <c r="P88" s="221"/>
      <c r="Q88" s="221"/>
      <c r="R88" s="340">
        <v>7</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1</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3</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0</v>
      </c>
      <c r="J91" s="221" t="s">
        <v>305</v>
      </c>
      <c r="K91" s="221"/>
      <c r="L91" s="221"/>
      <c r="M91" s="221"/>
      <c r="N91" s="221"/>
      <c r="O91" s="221"/>
      <c r="P91" s="221"/>
      <c r="Q91" s="221"/>
      <c r="R91" s="340">
        <v>2</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2</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0</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0.2</v>
      </c>
      <c r="J94" s="221" t="s">
        <v>305</v>
      </c>
      <c r="K94" s="221"/>
      <c r="L94" s="221"/>
      <c r="M94" s="221"/>
      <c r="N94" s="221"/>
      <c r="O94" s="221"/>
      <c r="P94" s="221"/>
      <c r="Q94" s="221"/>
      <c r="R94" s="340">
        <v>3</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0</v>
      </c>
      <c r="J95" s="221" t="s">
        <v>305</v>
      </c>
      <c r="K95" s="221"/>
      <c r="L95" s="221"/>
      <c r="M95" s="221"/>
      <c r="N95" s="221"/>
      <c r="O95" s="221"/>
      <c r="P95" s="221"/>
      <c r="Q95" s="221"/>
      <c r="R95" s="340">
        <v>2</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1</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0</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0</v>
      </c>
      <c r="J98" s="221" t="s">
        <v>305</v>
      </c>
      <c r="K98" s="221"/>
      <c r="L98" s="221"/>
      <c r="M98" s="221"/>
      <c r="N98" s="221"/>
      <c r="O98" s="221"/>
      <c r="P98" s="221"/>
      <c r="Q98" s="221"/>
      <c r="R98" s="340">
        <v>11</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0.2</v>
      </c>
      <c r="J99" s="221" t="s">
        <v>305</v>
      </c>
      <c r="K99" s="221"/>
      <c r="L99" s="221"/>
      <c r="M99" s="221"/>
      <c r="N99" s="221"/>
      <c r="O99" s="221"/>
      <c r="P99" s="221"/>
      <c r="Q99" s="221"/>
      <c r="R99" s="340">
        <v>10</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0.2</v>
      </c>
      <c r="J100" s="221" t="s">
        <v>305</v>
      </c>
      <c r="K100" s="221"/>
      <c r="L100" s="221"/>
      <c r="M100" s="221"/>
      <c r="N100" s="221"/>
      <c r="O100" s="221"/>
      <c r="P100" s="221"/>
      <c r="Q100" s="221"/>
      <c r="R100" s="340">
        <v>7</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0.4</v>
      </c>
      <c r="J101" s="221" t="s">
        <v>305</v>
      </c>
      <c r="K101" s="221"/>
      <c r="L101" s="221"/>
      <c r="M101" s="221"/>
      <c r="N101" s="221"/>
      <c r="O101" s="221"/>
      <c r="P101" s="221"/>
      <c r="Q101" s="221"/>
      <c r="R101" s="340">
        <v>1</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0.4</v>
      </c>
      <c r="J102" s="221" t="s">
        <v>305</v>
      </c>
      <c r="K102" s="221"/>
      <c r="L102" s="221"/>
      <c r="M102" s="221"/>
      <c r="N102" s="221"/>
      <c r="O102" s="221"/>
      <c r="P102" s="221"/>
      <c r="Q102" s="221"/>
      <c r="R102" s="340">
        <v>1</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0.1</v>
      </c>
      <c r="J103" s="221" t="s">
        <v>305</v>
      </c>
      <c r="K103" s="221"/>
      <c r="L103" s="221"/>
      <c r="M103" s="221"/>
      <c r="N103" s="221"/>
      <c r="O103" s="221"/>
      <c r="P103" s="221"/>
      <c r="Q103" s="221"/>
      <c r="R103" s="340">
        <v>2</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0</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0</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0.1</v>
      </c>
      <c r="J106" s="221" t="s">
        <v>305</v>
      </c>
      <c r="K106" s="221"/>
      <c r="L106" s="221"/>
      <c r="M106" s="221"/>
      <c r="N106" s="221"/>
      <c r="O106" s="221"/>
      <c r="P106" s="221"/>
      <c r="Q106" s="221"/>
      <c r="R106" s="340">
        <v>4</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1</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3</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4</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3</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0.3</v>
      </c>
      <c r="J112" s="221" t="s">
        <v>305</v>
      </c>
      <c r="K112" s="256"/>
      <c r="L112" s="221"/>
      <c r="M112" s="221"/>
      <c r="N112" s="221"/>
      <c r="O112" s="221"/>
      <c r="P112" s="221"/>
      <c r="Q112" s="221"/>
      <c r="R112" s="340">
        <v>2</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v>
      </c>
      <c r="J113" s="221" t="s">
        <v>305</v>
      </c>
      <c r="K113" s="221"/>
      <c r="L113" s="221"/>
      <c r="M113" s="221"/>
      <c r="N113" s="221"/>
      <c r="O113" s="221"/>
      <c r="P113" s="221"/>
      <c r="Q113" s="221"/>
      <c r="R113" s="340">
        <v>9</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9</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0</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1</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3</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0</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0.7</v>
      </c>
      <c r="J120" s="221" t="s">
        <v>305</v>
      </c>
      <c r="K120" s="221"/>
      <c r="L120" s="221"/>
      <c r="M120" s="221"/>
      <c r="N120" s="221"/>
      <c r="O120" s="221"/>
      <c r="P120" s="221"/>
      <c r="Q120" s="221"/>
      <c r="R120" s="340">
        <v>4</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1</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2</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2</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v>
      </c>
      <c r="J125" s="221" t="s">
        <v>305</v>
      </c>
      <c r="K125" s="221"/>
      <c r="L125" s="221"/>
      <c r="M125" s="221"/>
      <c r="N125" s="221"/>
      <c r="O125" s="221"/>
      <c r="P125" s="221"/>
      <c r="Q125" s="221"/>
      <c r="R125" s="340">
        <v>1</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0</v>
      </c>
      <c r="J126" s="221" t="s">
        <v>305</v>
      </c>
      <c r="K126" s="221"/>
      <c r="L126" s="221"/>
      <c r="M126" s="221"/>
      <c r="N126" s="221"/>
      <c r="O126" s="221"/>
      <c r="P126" s="221"/>
      <c r="Q126" s="221"/>
      <c r="R126" s="340">
        <v>6</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2</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v>
      </c>
      <c r="J128" s="221" t="s">
        <v>305</v>
      </c>
      <c r="K128" s="221"/>
      <c r="L128" s="221"/>
      <c r="M128" s="221"/>
      <c r="N128" s="221"/>
      <c r="O128" s="221"/>
      <c r="P128" s="221"/>
      <c r="Q128" s="221"/>
      <c r="R128" s="340">
        <v>1</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0</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1</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v>
      </c>
      <c r="J132" s="221" t="s">
        <v>305</v>
      </c>
      <c r="K132" s="221"/>
      <c r="L132" s="221"/>
      <c r="M132" s="221"/>
      <c r="N132" s="221"/>
      <c r="O132" s="221"/>
      <c r="P132" s="221"/>
      <c r="Q132" s="221"/>
      <c r="R132" s="340">
        <v>13</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1</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0</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v>
      </c>
      <c r="J135" s="221" t="s">
        <v>305</v>
      </c>
      <c r="K135" s="221"/>
      <c r="L135" s="221"/>
      <c r="M135" s="221"/>
      <c r="N135" s="221"/>
      <c r="O135" s="221"/>
      <c r="P135" s="221"/>
      <c r="Q135" s="221"/>
      <c r="R135" s="340">
        <v>7</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0</v>
      </c>
      <c r="J136" s="221" t="s">
        <v>305</v>
      </c>
      <c r="K136" s="221"/>
      <c r="L136" s="221"/>
      <c r="M136" s="221"/>
      <c r="N136" s="221"/>
      <c r="O136" s="221"/>
      <c r="P136" s="221"/>
      <c r="Q136" s="221"/>
      <c r="R136" s="340">
        <v>8</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v>
      </c>
      <c r="J137" s="221" t="s">
        <v>305</v>
      </c>
      <c r="K137" s="221"/>
      <c r="L137" s="221"/>
      <c r="M137" s="221"/>
      <c r="N137" s="221"/>
      <c r="O137" s="221"/>
      <c r="P137" s="221"/>
      <c r="Q137" s="221"/>
      <c r="R137" s="340">
        <v>1</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v>
      </c>
      <c r="J138" s="221" t="s">
        <v>305</v>
      </c>
      <c r="K138" s="221"/>
      <c r="L138" s="221"/>
      <c r="M138" s="221"/>
      <c r="N138" s="221"/>
      <c r="O138" s="221"/>
      <c r="P138" s="221"/>
      <c r="Q138" s="221"/>
      <c r="R138" s="340">
        <v>2</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3</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3</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1</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0</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1</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1</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0.6</v>
      </c>
      <c r="J153" s="221" t="s">
        <v>305</v>
      </c>
      <c r="K153" s="221"/>
      <c r="L153" s="221"/>
      <c r="M153" s="221"/>
      <c r="N153" s="221"/>
      <c r="O153" s="221"/>
      <c r="P153" s="221"/>
      <c r="Q153" s="221"/>
      <c r="R153" s="340">
        <v>2</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0</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0</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0</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4</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4</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3</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1</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1</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3</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1</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1</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0</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1</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3</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2</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2</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15" t="s">
        <v>455</v>
      </c>
      <c r="D186" s="1215"/>
      <c r="E186" s="1215"/>
      <c r="F186" s="1215"/>
      <c r="G186" s="1215"/>
      <c r="H186" s="1216"/>
      <c r="I186" s="340">
        <v>0</v>
      </c>
      <c r="J186" s="221" t="s">
        <v>305</v>
      </c>
      <c r="K186" s="221"/>
      <c r="L186" s="221"/>
      <c r="M186" s="221"/>
      <c r="N186" s="221"/>
      <c r="O186" s="221"/>
      <c r="P186" s="221"/>
      <c r="Q186" s="221"/>
      <c r="R186" s="340">
        <v>8</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5</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4</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3</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1</v>
      </c>
      <c r="J190" s="221" t="s">
        <v>305</v>
      </c>
      <c r="K190" s="221"/>
      <c r="L190" s="221"/>
      <c r="M190" s="221"/>
      <c r="N190" s="221"/>
      <c r="O190" s="221"/>
      <c r="P190" s="221"/>
      <c r="Q190" s="221"/>
      <c r="R190" s="340">
        <v>7</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0.03</v>
      </c>
      <c r="J191" s="221" t="s">
        <v>305</v>
      </c>
      <c r="K191" s="221"/>
      <c r="L191" s="221"/>
      <c r="M191" s="221"/>
      <c r="N191" s="221"/>
      <c r="O191" s="221"/>
      <c r="P191" s="221"/>
      <c r="Q191" s="221"/>
      <c r="R191" s="340">
        <v>0</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15" t="s">
        <v>462</v>
      </c>
      <c r="D193" s="1215"/>
      <c r="E193" s="1215"/>
      <c r="F193" s="1215"/>
      <c r="G193" s="1215"/>
      <c r="H193" s="1216"/>
      <c r="I193" s="340">
        <v>0</v>
      </c>
      <c r="J193" s="221" t="s">
        <v>305</v>
      </c>
      <c r="K193" s="221"/>
      <c r="L193" s="221"/>
      <c r="M193" s="221"/>
      <c r="N193" s="221"/>
      <c r="O193" s="221"/>
      <c r="P193" s="221"/>
      <c r="Q193" s="221"/>
      <c r="R193" s="340">
        <v>1</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2.9</v>
      </c>
      <c r="J194" s="221" t="s">
        <v>305</v>
      </c>
      <c r="K194" s="221"/>
      <c r="L194" s="221"/>
      <c r="M194" s="221"/>
      <c r="N194" s="221"/>
      <c r="O194" s="221"/>
      <c r="P194" s="221"/>
      <c r="Q194" s="221"/>
      <c r="R194" s="340">
        <v>15</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0</v>
      </c>
      <c r="J198" s="221" t="s">
        <v>305</v>
      </c>
      <c r="K198" s="221"/>
      <c r="L198" s="221"/>
      <c r="M198" s="221"/>
      <c r="N198" s="221"/>
      <c r="O198" s="221"/>
      <c r="P198" s="221"/>
      <c r="Q198" s="221"/>
      <c r="R198" s="340">
        <v>8</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v>
      </c>
      <c r="J199" s="221" t="s">
        <v>305</v>
      </c>
      <c r="K199" s="221"/>
      <c r="L199" s="221"/>
      <c r="M199" s="221"/>
      <c r="N199" s="221"/>
      <c r="O199" s="221"/>
      <c r="P199" s="221"/>
      <c r="Q199" s="221"/>
      <c r="R199" s="340">
        <v>0</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0</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1931</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1932</v>
      </c>
      <c r="I204" s="243" t="s">
        <v>474</v>
      </c>
      <c r="J204" s="280"/>
      <c r="K204" s="280"/>
      <c r="L204" s="280"/>
      <c r="M204" s="280" t="s">
        <v>475</v>
      </c>
      <c r="N204" s="340">
        <v>12</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1932</v>
      </c>
      <c r="I205" s="243" t="s">
        <v>474</v>
      </c>
      <c r="J205" s="280"/>
      <c r="K205" s="280"/>
      <c r="L205" s="280"/>
      <c r="M205" s="280" t="s">
        <v>475</v>
      </c>
      <c r="N205" s="340">
        <v>10</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1932</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1932</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88"/>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88"/>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14746</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2279</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15.455038654550387</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64695</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316</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20" t="s">
        <v>488</v>
      </c>
      <c r="E216" s="1220"/>
      <c r="F216" s="1220"/>
      <c r="G216" s="1220"/>
      <c r="H216" s="1220"/>
      <c r="I216" s="1220"/>
      <c r="J216" s="1220"/>
      <c r="K216" s="1220"/>
      <c r="L216" s="1220"/>
      <c r="M216" s="1220"/>
      <c r="N216" s="1220"/>
      <c r="O216" s="1220"/>
      <c r="P216" s="1220"/>
      <c r="Q216" s="1220"/>
      <c r="R216" s="1220"/>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6102</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5130</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274</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1933</v>
      </c>
      <c r="S226" s="9" t="s">
        <v>499</v>
      </c>
      <c r="U226" s="305"/>
      <c r="V226" s="48">
        <f t="shared" si="22"/>
        <v>226</v>
      </c>
      <c r="W226" s="204" t="str">
        <f>IF(R226="","未入力あり","✔")</f>
        <v>✔</v>
      </c>
      <c r="Y226" s="169"/>
      <c r="AA226" s="197"/>
      <c r="AB226" s="197"/>
      <c r="AC226" s="197"/>
      <c r="AD226" s="197"/>
    </row>
    <row r="227" spans="1:30" ht="67.5" customHeight="1" thickBot="1">
      <c r="A227" s="1010"/>
      <c r="C227" s="1182" t="s">
        <v>500</v>
      </c>
      <c r="D227" s="1182"/>
      <c r="E227" s="1182"/>
      <c r="F227" s="1182"/>
      <c r="G227" s="1182"/>
      <c r="H227" s="1182"/>
      <c r="I227" s="1182"/>
      <c r="J227" s="1182"/>
      <c r="K227" s="1182"/>
      <c r="L227" s="1182"/>
      <c r="M227" s="1182"/>
      <c r="N227" s="1182"/>
      <c r="O227" s="1182"/>
      <c r="P227" s="1182"/>
      <c r="R227" s="1224" t="s">
        <v>1934</v>
      </c>
      <c r="S227" s="1225"/>
      <c r="T227" s="1226"/>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1933</v>
      </c>
      <c r="S228" s="9" t="s">
        <v>499</v>
      </c>
      <c r="U228" s="305"/>
      <c r="V228" s="48">
        <f t="shared" si="22"/>
        <v>228</v>
      </c>
      <c r="W228" s="204" t="str">
        <f>IF(R228="","未入力あり","✔")</f>
        <v>✔</v>
      </c>
      <c r="Y228" s="169"/>
      <c r="AA228" s="197"/>
      <c r="AB228" s="197"/>
      <c r="AC228" s="197"/>
      <c r="AD228" s="197"/>
    </row>
    <row r="229" spans="1:30" ht="66" customHeight="1" thickBot="1">
      <c r="A229" s="1010" t="s">
        <v>502</v>
      </c>
      <c r="C229" s="1182" t="s">
        <v>500</v>
      </c>
      <c r="D229" s="1182"/>
      <c r="E229" s="1182"/>
      <c r="F229" s="1182"/>
      <c r="G229" s="1182"/>
      <c r="H229" s="1182"/>
      <c r="I229" s="1182"/>
      <c r="J229" s="1182"/>
      <c r="K229" s="1182"/>
      <c r="L229" s="1182"/>
      <c r="M229" s="1182"/>
      <c r="N229" s="1182"/>
      <c r="O229" s="1182"/>
      <c r="P229" s="1182"/>
      <c r="R229" s="1224" t="s">
        <v>1934</v>
      </c>
      <c r="S229" s="1225"/>
      <c r="T229" s="1226"/>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85" t="s">
        <v>507</v>
      </c>
      <c r="F235" s="1186"/>
      <c r="G235" s="1186"/>
      <c r="H235" s="1186"/>
      <c r="I235" s="1186"/>
      <c r="J235" s="1187"/>
      <c r="K235" s="321"/>
      <c r="L235" s="5"/>
      <c r="M235" s="5"/>
      <c r="N235" s="5"/>
      <c r="O235" s="5"/>
      <c r="P235" s="5"/>
      <c r="Q235" s="5"/>
      <c r="R235" s="340">
        <v>11</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161</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127</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73</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25</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49</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0</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21" t="s">
        <v>516</v>
      </c>
      <c r="E243" s="1220"/>
      <c r="F243" s="1220"/>
      <c r="G243" s="1220"/>
      <c r="H243" s="1220"/>
      <c r="I243" s="1220"/>
      <c r="J243" s="1220"/>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22" t="s">
        <v>517</v>
      </c>
      <c r="F244" s="1215"/>
      <c r="G244" s="1215"/>
      <c r="H244" s="1215"/>
      <c r="I244" s="1215"/>
      <c r="J244" s="1223"/>
      <c r="K244" s="321"/>
      <c r="L244" s="5"/>
      <c r="M244" s="5"/>
      <c r="N244" s="5"/>
      <c r="O244" s="5"/>
      <c r="P244" s="5"/>
      <c r="Q244" s="5"/>
      <c r="R244" s="340">
        <v>21</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31</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0</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0</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52</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126</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16</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15</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0</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85" t="s">
        <v>529</v>
      </c>
      <c r="F256" s="1186"/>
      <c r="G256" s="1186"/>
      <c r="H256" s="1186"/>
      <c r="I256" s="1186"/>
      <c r="J256" s="1187"/>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58</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58</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18</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10</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15</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85" t="s">
        <v>538</v>
      </c>
      <c r="F266" s="1186"/>
      <c r="G266" s="1186"/>
      <c r="H266" s="1186"/>
      <c r="I266" s="1186"/>
      <c r="J266" s="1187"/>
      <c r="K266" s="321"/>
      <c r="L266" s="5"/>
      <c r="M266" s="5"/>
      <c r="N266" s="5"/>
      <c r="O266" s="5"/>
      <c r="P266" s="5"/>
      <c r="Q266" s="5"/>
      <c r="R266" s="340">
        <v>7</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0</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85" t="s">
        <v>541</v>
      </c>
      <c r="F269" s="1186"/>
      <c r="G269" s="1186"/>
      <c r="H269" s="1186"/>
      <c r="I269" s="1186"/>
      <c r="J269" s="1187"/>
      <c r="K269" s="321"/>
      <c r="L269" s="5"/>
      <c r="M269" s="5"/>
      <c r="N269" s="5"/>
      <c r="O269" s="5"/>
      <c r="P269" s="5"/>
      <c r="Q269" s="5"/>
      <c r="R269" s="340">
        <v>3</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85" t="s">
        <v>543</v>
      </c>
      <c r="F271" s="1186"/>
      <c r="G271" s="1186"/>
      <c r="H271" s="1186"/>
      <c r="I271" s="1186"/>
      <c r="J271" s="1187"/>
      <c r="K271" s="321"/>
      <c r="L271" s="5"/>
      <c r="M271" s="5"/>
      <c r="N271" s="5"/>
      <c r="O271" s="5"/>
      <c r="P271" s="5"/>
      <c r="Q271" s="5"/>
      <c r="R271" s="340">
        <v>24</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9</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301</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1</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49</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109</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0</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4</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36</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6</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18</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33</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2</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8</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78</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40</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240</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77</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164</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0</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0</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0</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1933</v>
      </c>
      <c r="S305" s="1183" t="s">
        <v>573</v>
      </c>
      <c r="T305" s="1184"/>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1933</v>
      </c>
      <c r="S306" s="1183" t="s">
        <v>573</v>
      </c>
      <c r="T306" s="1184"/>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1933</v>
      </c>
      <c r="S307" s="1183" t="s">
        <v>573</v>
      </c>
      <c r="T307" s="1184"/>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1935</v>
      </c>
      <c r="S310" s="1183" t="s">
        <v>573</v>
      </c>
      <c r="T310" s="1184"/>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1933</v>
      </c>
      <c r="S311" s="1183" t="s">
        <v>573</v>
      </c>
      <c r="T311" s="1184"/>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1933</v>
      </c>
      <c r="S312" s="1183" t="s">
        <v>573</v>
      </c>
      <c r="T312" s="1184"/>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1935</v>
      </c>
      <c r="S316" s="1183" t="s">
        <v>573</v>
      </c>
      <c r="T316" s="1184"/>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1935</v>
      </c>
      <c r="S317" s="1183" t="s">
        <v>573</v>
      </c>
      <c r="T317" s="1184"/>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0000000}"/>
    <dataValidation type="list" allowBlank="1" showInputMessage="1" showErrorMessage="1" error="選択肢から選んでください" sqref="R226 R310:R312 R316:R317 R307 R305:R306 R228" xr:uid="{00000000-0002-0000-0400-000001000000}">
      <formula1>"はい,いいえ"</formula1>
    </dataValidation>
    <dataValidation type="list" allowBlank="1" showInputMessage="1" showErrorMessage="1" error="選択肢から選んでください" sqref="H204:H207" xr:uid="{00000000-0002-0000-0400-000002000000}">
      <formula1>"あり,なし"</formula1>
    </dataValidation>
    <dataValidation type="list" allowBlank="1" showInputMessage="1" showErrorMessage="1" error="選択肢から選んでください" sqref="R202" xr:uid="{00000000-0002-0000-0400-000003000000}">
      <formula1>"可,否"</formula1>
    </dataValidation>
    <dataValidation type="custom" imeMode="disabled" allowBlank="1" showInputMessage="1" showErrorMessage="1" error="半角で入力してください" prompt="〒は入れず_x000a_XXX-XXXXで半角入力" sqref="H18" xr:uid="{00000000-0002-0000-0400-000004000000}">
      <formula1>LEN(H18)=LENB(H18)</formula1>
    </dataValidation>
    <dataValidation allowBlank="1" showInputMessage="1" showErrorMessage="1" prompt="表紙シートの病院名を反映" sqref="H13:T14" xr:uid="{00000000-0002-0000-0400-000005000000}"/>
    <dataValidation type="custom" imeMode="hiragana" allowBlank="1" showInputMessage="1" showErrorMessage="1" error="ひらながで入力してください" prompt="ひらがなで入力" sqref="H15:T15" xr:uid="{00000000-0002-0000-0400-000006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7000000}">
      <formula1>LEN(H24)=LENB(H24)</formula1>
    </dataValidation>
    <dataValidation type="list" allowBlank="1" showInputMessage="1" showErrorMessage="1" error="選択肢から選んでください" sqref="G5" xr:uid="{00000000-0002-0000-0400-000008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9000000}">
      <formula1>I20=PHONETIC(I20)</formula1>
    </dataValidation>
    <dataValidation type="list" allowBlank="1" showInputMessage="1" showErrorMessage="1" error="選択肢から選んでください" sqref="G7:G8" xr:uid="{00000000-0002-0000-0400-00000A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B000000}">
      <formula1>LEN(H21)=LENB(H21)</formula1>
    </dataValidation>
    <dataValidation type="custom" imeMode="disabled" allowBlank="1" showInputMessage="1" showErrorMessage="1" error="半角で入力してください" prompt="半角で入力" sqref="H23:T23" xr:uid="{00000000-0002-0000-0400-00000C000000}">
      <formula1>LEN(H23)=LENB(H23)</formula1>
    </dataValidation>
    <dataValidation type="list" allowBlank="1" showInputMessage="1" showErrorMessage="1" error="選択肢から選んでください" prompt="都道府県を選択" sqref="H19" xr:uid="{00000000-0002-0000-0400-00000D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0E000000}"/>
    <dataValidation type="list" allowBlank="1" showInputMessage="1" showErrorMessage="1" error="選択肢から選んでください" sqref="G6" xr:uid="{00000000-0002-0000-0400-00000F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00000000-0002-0000-0400-000010000000}">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00000000-0002-0000-0400-000011000000}">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00000000-0002-0000-0400-000012000000}">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00000000-0002-0000-0400-000013000000}">
      <formula1>0</formula1>
      <formula2>AA42</formula2>
    </dataValidation>
    <dataValidation type="whole" errorStyle="warning" allowBlank="1" showInputMessage="1" showErrorMessage="1" errorTitle="入力値を要確認！" error="想定を超えた数値が入力されています。ご確認ください。" sqref="N204:N207" xr:uid="{00000000-0002-0000-0400-000014000000}">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0000000-0002-0000-0400-000015000000}">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90" zoomScaleNormal="55" zoomScaleSheetLayoutView="90" workbookViewId="0">
      <selection activeCell="H20" sqref="H20"/>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地方独立行政法人市立東大阪医療センター</v>
      </c>
      <c r="J2" s="351"/>
      <c r="K2" s="352" t="str">
        <f>+IF(SUM(Q2:Q6)&gt;0,"未入力の必須要件があります。","")</f>
        <v/>
      </c>
      <c r="P2" s="60" t="s">
        <v>590</v>
      </c>
      <c r="Q2" s="60">
        <f>+COUNTIF($M12:$M297,$Q$1)</f>
        <v>0</v>
      </c>
      <c r="R2" s="60">
        <f>+COUNTIF($M12:$M297,$R$1)</f>
        <v>166</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1935</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1935</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1935</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1935</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1935</v>
      </c>
      <c r="K21" s="371"/>
      <c r="M21" s="361" t="str">
        <f t="shared" si="1"/>
        <v>○</v>
      </c>
      <c r="O21" s="171"/>
    </row>
    <row r="22" spans="1:21" ht="14.25" thickBot="1">
      <c r="A22" s="341">
        <v>22</v>
      </c>
      <c r="C22" s="995"/>
      <c r="D22" s="995"/>
      <c r="E22" s="995"/>
      <c r="F22" s="995"/>
      <c r="G22" s="372" t="s">
        <v>621</v>
      </c>
      <c r="H22" s="373" t="s">
        <v>622</v>
      </c>
      <c r="I22" s="374" t="str">
        <f t="shared" si="0"/>
        <v>A</v>
      </c>
      <c r="J22" s="78" t="s">
        <v>1935</v>
      </c>
      <c r="K22" s="375"/>
      <c r="M22" s="361" t="str">
        <f t="shared" si="1"/>
        <v>○</v>
      </c>
      <c r="O22" s="171"/>
    </row>
    <row r="23" spans="1:21" ht="14.25" thickBot="1">
      <c r="A23" s="341">
        <v>23</v>
      </c>
      <c r="C23" s="995"/>
      <c r="D23" s="995"/>
      <c r="E23" s="995"/>
      <c r="F23" s="995"/>
      <c r="G23" s="372" t="s">
        <v>623</v>
      </c>
      <c r="H23" s="373" t="s">
        <v>624</v>
      </c>
      <c r="I23" s="374" t="str">
        <f t="shared" si="0"/>
        <v>A</v>
      </c>
      <c r="J23" s="78" t="s">
        <v>1935</v>
      </c>
      <c r="K23" s="375"/>
      <c r="M23" s="361" t="str">
        <f t="shared" si="1"/>
        <v>○</v>
      </c>
      <c r="O23" s="171"/>
    </row>
    <row r="24" spans="1:21" ht="14.25" thickBot="1">
      <c r="A24" s="341">
        <v>24</v>
      </c>
      <c r="C24" s="995"/>
      <c r="D24" s="995"/>
      <c r="E24" s="995"/>
      <c r="F24" s="367"/>
      <c r="G24" s="376" t="s">
        <v>625</v>
      </c>
      <c r="H24" s="377" t="s">
        <v>626</v>
      </c>
      <c r="I24" s="378" t="str">
        <f t="shared" si="0"/>
        <v>A</v>
      </c>
      <c r="J24" s="78" t="s">
        <v>1935</v>
      </c>
      <c r="K24" s="379"/>
      <c r="M24" s="361" t="str">
        <f t="shared" si="1"/>
        <v>○</v>
      </c>
      <c r="O24" s="171"/>
    </row>
    <row r="25" spans="1:21" ht="14.25" thickBot="1">
      <c r="A25" s="341">
        <v>25</v>
      </c>
      <c r="C25" s="995"/>
      <c r="D25" s="995"/>
      <c r="E25" s="995"/>
      <c r="F25" s="1086" t="s">
        <v>627</v>
      </c>
      <c r="G25" s="1087"/>
      <c r="H25" s="369" t="s">
        <v>628</v>
      </c>
      <c r="I25" s="370" t="str">
        <f t="shared" si="0"/>
        <v>A</v>
      </c>
      <c r="J25" s="78" t="s">
        <v>1935</v>
      </c>
      <c r="K25" s="371"/>
      <c r="M25" s="361" t="str">
        <f t="shared" si="1"/>
        <v>○</v>
      </c>
      <c r="O25" s="171"/>
    </row>
    <row r="26" spans="1:21" ht="14.25" thickBot="1">
      <c r="A26" s="341">
        <v>26</v>
      </c>
      <c r="C26" s="995"/>
      <c r="D26" s="995"/>
      <c r="E26" s="995"/>
      <c r="F26" s="995"/>
      <c r="G26" s="372" t="s">
        <v>621</v>
      </c>
      <c r="H26" s="373" t="s">
        <v>629</v>
      </c>
      <c r="I26" s="374" t="str">
        <f t="shared" si="0"/>
        <v>A</v>
      </c>
      <c r="J26" s="78" t="s">
        <v>1935</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1935</v>
      </c>
      <c r="K27" s="375" t="s">
        <v>630</v>
      </c>
      <c r="M27" s="361" t="str">
        <f t="shared" si="1"/>
        <v>○</v>
      </c>
      <c r="O27" s="171"/>
    </row>
    <row r="28" spans="1:21" ht="41.25" thickBot="1">
      <c r="A28" s="341">
        <v>28</v>
      </c>
      <c r="C28" s="995"/>
      <c r="D28" s="995"/>
      <c r="E28" s="995"/>
      <c r="F28" s="995"/>
      <c r="G28" s="372" t="s">
        <v>625</v>
      </c>
      <c r="H28" s="373" t="s">
        <v>632</v>
      </c>
      <c r="I28" s="374" t="str">
        <f t="shared" si="0"/>
        <v>A</v>
      </c>
      <c r="J28" s="340">
        <v>2</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4</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1935</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1935</v>
      </c>
      <c r="K31" s="366"/>
      <c r="M31" s="361" t="str">
        <f t="shared" si="2"/>
        <v>○</v>
      </c>
      <c r="O31" s="171"/>
    </row>
    <row r="32" spans="1:21" ht="27.75" thickBot="1">
      <c r="A32" s="341">
        <v>32</v>
      </c>
      <c r="C32" s="995"/>
      <c r="D32" s="995"/>
      <c r="E32" s="995"/>
      <c r="F32" s="385" t="s">
        <v>639</v>
      </c>
      <c r="G32" s="386"/>
      <c r="H32" s="70" t="s">
        <v>640</v>
      </c>
      <c r="I32" s="387" t="str">
        <f t="shared" si="0"/>
        <v>A</v>
      </c>
      <c r="J32" s="78" t="s">
        <v>1935</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1935</v>
      </c>
      <c r="K33" s="1073"/>
      <c r="M33" s="361" t="str">
        <f t="shared" si="2"/>
        <v>○</v>
      </c>
      <c r="O33" s="171"/>
    </row>
    <row r="34" spans="1:21" ht="38.25" customHeight="1" thickBot="1">
      <c r="A34" s="341">
        <v>34</v>
      </c>
      <c r="C34" s="995"/>
      <c r="D34" s="995"/>
      <c r="E34" s="367"/>
      <c r="F34" s="367"/>
      <c r="G34" s="363"/>
      <c r="H34" s="364" t="s">
        <v>644</v>
      </c>
      <c r="I34" s="368" t="s">
        <v>645</v>
      </c>
      <c r="J34" s="116" t="s">
        <v>1936</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1935</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1933</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1935</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1935</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1935</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1935</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1935</v>
      </c>
      <c r="K42" s="394"/>
      <c r="M42" s="361" t="str">
        <f t="shared" si="3"/>
        <v>○</v>
      </c>
      <c r="O42" s="171"/>
    </row>
    <row r="43" spans="1:21" ht="14.25" thickBot="1">
      <c r="A43" s="341">
        <v>43</v>
      </c>
      <c r="C43" s="995"/>
      <c r="D43" s="995"/>
      <c r="E43" s="995"/>
      <c r="F43" s="367"/>
      <c r="G43" s="384"/>
      <c r="H43" s="395" t="s">
        <v>655</v>
      </c>
      <c r="I43" s="396" t="s">
        <v>645</v>
      </c>
      <c r="J43" s="78" t="s">
        <v>1933</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1935</v>
      </c>
      <c r="K44" s="1073"/>
      <c r="M44" s="361" t="str">
        <f t="shared" si="3"/>
        <v>○</v>
      </c>
      <c r="O44" s="171"/>
    </row>
    <row r="45" spans="1:21" ht="14.25" thickBot="1">
      <c r="A45" s="341">
        <v>45</v>
      </c>
      <c r="C45" s="995"/>
      <c r="D45" s="995"/>
      <c r="E45" s="995"/>
      <c r="F45" s="995"/>
      <c r="H45" s="398" t="s">
        <v>657</v>
      </c>
      <c r="I45" s="399" t="s">
        <v>649</v>
      </c>
      <c r="J45" s="78" t="s">
        <v>1933</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1933</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1935</v>
      </c>
      <c r="K47" s="1091"/>
      <c r="M47" s="361" t="str">
        <f t="shared" si="3"/>
        <v>○</v>
      </c>
      <c r="O47" s="171"/>
    </row>
    <row r="48" spans="1:21" ht="14.25" thickBot="1">
      <c r="A48" s="341">
        <v>48</v>
      </c>
      <c r="C48" s="995"/>
      <c r="D48" s="995"/>
      <c r="E48" s="995"/>
      <c r="F48" s="995"/>
      <c r="H48" s="398" t="s">
        <v>661</v>
      </c>
      <c r="I48" s="1089" t="s">
        <v>649</v>
      </c>
      <c r="J48" s="340">
        <v>202301</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1937</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1935</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1935</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1935</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1935</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1935</v>
      </c>
      <c r="K55" s="1073"/>
      <c r="M55" s="361" t="str">
        <f t="shared" si="6"/>
        <v>○</v>
      </c>
      <c r="O55" s="171"/>
    </row>
    <row r="56" spans="1:15" ht="27.75" thickBot="1">
      <c r="A56" s="341">
        <v>56</v>
      </c>
      <c r="C56" s="995"/>
      <c r="D56" s="995"/>
      <c r="E56" s="995"/>
      <c r="F56" s="1086" t="s">
        <v>619</v>
      </c>
      <c r="G56" s="1087"/>
      <c r="H56" s="1088" t="s">
        <v>673</v>
      </c>
      <c r="I56" s="1089" t="str">
        <f t="shared" si="7"/>
        <v>A</v>
      </c>
      <c r="J56" s="78" t="s">
        <v>1935</v>
      </c>
      <c r="K56" s="1073"/>
      <c r="M56" s="361" t="str">
        <f t="shared" si="6"/>
        <v>○</v>
      </c>
      <c r="O56" s="171"/>
    </row>
    <row r="57" spans="1:15" ht="27.75" thickBot="1">
      <c r="A57" s="341">
        <v>57</v>
      </c>
      <c r="C57" s="995"/>
      <c r="D57" s="995"/>
      <c r="E57" s="995"/>
      <c r="F57" s="367"/>
      <c r="G57" s="363"/>
      <c r="H57" s="364" t="s">
        <v>674</v>
      </c>
      <c r="I57" s="365" t="str">
        <f t="shared" si="7"/>
        <v>A</v>
      </c>
      <c r="J57" s="78" t="s">
        <v>1935</v>
      </c>
      <c r="K57" s="366"/>
      <c r="M57" s="361" t="str">
        <f t="shared" si="6"/>
        <v>○</v>
      </c>
      <c r="O57" s="171"/>
    </row>
    <row r="58" spans="1:15" ht="27.75" thickBot="1">
      <c r="A58" s="341">
        <v>58</v>
      </c>
      <c r="C58" s="995"/>
      <c r="D58" s="995"/>
      <c r="E58" s="995"/>
      <c r="F58" s="995" t="s">
        <v>627</v>
      </c>
      <c r="H58" s="369" t="s">
        <v>675</v>
      </c>
      <c r="I58" s="370" t="str">
        <f t="shared" si="7"/>
        <v>A</v>
      </c>
      <c r="J58" s="78" t="s">
        <v>1935</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1935</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1935</v>
      </c>
      <c r="K60" s="371" t="s">
        <v>676</v>
      </c>
      <c r="M60" s="361" t="str">
        <f t="shared" si="6"/>
        <v>○</v>
      </c>
      <c r="O60" s="171"/>
    </row>
    <row r="61" spans="1:15" ht="14.25" thickBot="1">
      <c r="A61" s="341">
        <v>61</v>
      </c>
      <c r="C61" s="995"/>
      <c r="D61" s="995"/>
      <c r="E61" s="995"/>
      <c r="F61" s="995"/>
      <c r="G61" s="409"/>
      <c r="H61" s="410" t="s">
        <v>679</v>
      </c>
      <c r="I61" s="411" t="str">
        <f t="shared" si="7"/>
        <v>A</v>
      </c>
      <c r="J61" s="78" t="s">
        <v>1935</v>
      </c>
      <c r="K61" s="412"/>
      <c r="M61" s="361" t="str">
        <f t="shared" si="6"/>
        <v>○</v>
      </c>
      <c r="O61" s="171"/>
    </row>
    <row r="62" spans="1:15" ht="14.25" thickBot="1">
      <c r="A62" s="341">
        <v>62</v>
      </c>
      <c r="C62" s="995"/>
      <c r="D62" s="995"/>
      <c r="E62" s="995"/>
      <c r="F62" s="1086" t="s">
        <v>639</v>
      </c>
      <c r="G62" s="1087"/>
      <c r="H62" s="1088" t="s">
        <v>680</v>
      </c>
      <c r="I62" s="1089" t="str">
        <f t="shared" si="7"/>
        <v>A</v>
      </c>
      <c r="J62" s="78" t="s">
        <v>1935</v>
      </c>
      <c r="K62" s="1073" t="s">
        <v>681</v>
      </c>
      <c r="M62" s="361" t="str">
        <f t="shared" si="6"/>
        <v>○</v>
      </c>
      <c r="O62" s="171"/>
    </row>
    <row r="63" spans="1:15" ht="14.25" thickBot="1">
      <c r="A63" s="341">
        <v>63</v>
      </c>
      <c r="C63" s="995"/>
      <c r="D63" s="995"/>
      <c r="E63" s="995"/>
      <c r="F63" s="995"/>
      <c r="H63" s="413" t="s">
        <v>682</v>
      </c>
      <c r="I63" s="414" t="str">
        <f t="shared" si="7"/>
        <v>A</v>
      </c>
      <c r="J63" s="78" t="s">
        <v>1935</v>
      </c>
      <c r="K63" s="415"/>
      <c r="M63" s="361" t="str">
        <f t="shared" si="6"/>
        <v>○</v>
      </c>
      <c r="O63" s="171"/>
    </row>
    <row r="64" spans="1:15" ht="14.25" thickBot="1">
      <c r="A64" s="341">
        <v>64</v>
      </c>
      <c r="C64" s="995"/>
      <c r="D64" s="995"/>
      <c r="E64" s="995"/>
      <c r="F64" s="367"/>
      <c r="G64" s="363"/>
      <c r="H64" s="407" t="s">
        <v>683</v>
      </c>
      <c r="I64" s="408" t="str">
        <f t="shared" si="7"/>
        <v>A</v>
      </c>
      <c r="J64" s="78" t="s">
        <v>1935</v>
      </c>
      <c r="K64" s="397"/>
      <c r="M64" s="361" t="str">
        <f t="shared" si="6"/>
        <v>○</v>
      </c>
      <c r="O64" s="171"/>
    </row>
    <row r="65" spans="1:15" ht="27.75" thickBot="1">
      <c r="A65" s="341">
        <v>65</v>
      </c>
      <c r="C65" s="995"/>
      <c r="D65" s="995"/>
      <c r="E65" s="995"/>
      <c r="F65" s="995" t="s">
        <v>642</v>
      </c>
      <c r="H65" s="1088" t="s">
        <v>684</v>
      </c>
      <c r="I65" s="1089" t="str">
        <f t="shared" si="7"/>
        <v>A</v>
      </c>
      <c r="J65" s="78" t="s">
        <v>1935</v>
      </c>
      <c r="K65" s="1073"/>
      <c r="M65" s="361" t="str">
        <f t="shared" si="6"/>
        <v>○</v>
      </c>
      <c r="O65" s="171"/>
    </row>
    <row r="66" spans="1:15" ht="14.25" thickBot="1">
      <c r="A66" s="341">
        <v>66</v>
      </c>
      <c r="C66" s="995"/>
      <c r="D66" s="995"/>
      <c r="E66" s="995"/>
      <c r="F66" s="995"/>
      <c r="H66" s="364" t="s">
        <v>685</v>
      </c>
      <c r="I66" s="365" t="str">
        <f t="shared" si="7"/>
        <v>A</v>
      </c>
      <c r="J66" s="78" t="s">
        <v>1935</v>
      </c>
      <c r="K66" s="366"/>
      <c r="M66" s="361" t="str">
        <f t="shared" si="6"/>
        <v>○</v>
      </c>
      <c r="O66" s="171"/>
    </row>
    <row r="67" spans="1:15" ht="14.25" thickBot="1">
      <c r="A67" s="341">
        <v>67</v>
      </c>
      <c r="C67" s="995"/>
      <c r="D67" s="995"/>
      <c r="E67" s="995"/>
      <c r="F67" s="1086" t="s">
        <v>659</v>
      </c>
      <c r="G67" s="1087"/>
      <c r="H67" s="369" t="s">
        <v>686</v>
      </c>
      <c r="I67" s="370" t="str">
        <f t="shared" si="7"/>
        <v>A</v>
      </c>
      <c r="J67" s="78" t="s">
        <v>1935</v>
      </c>
      <c r="K67" s="371"/>
      <c r="M67" s="361" t="str">
        <f t="shared" si="6"/>
        <v>○</v>
      </c>
      <c r="O67" s="171"/>
    </row>
    <row r="68" spans="1:15" ht="27.75" thickBot="1">
      <c r="A68" s="341">
        <v>68</v>
      </c>
      <c r="C68" s="995"/>
      <c r="D68" s="995"/>
      <c r="E68" s="995"/>
      <c r="F68" s="995"/>
      <c r="G68" s="372" t="s">
        <v>621</v>
      </c>
      <c r="H68" s="373" t="s">
        <v>687</v>
      </c>
      <c r="I68" s="374" t="str">
        <f t="shared" si="7"/>
        <v>A</v>
      </c>
      <c r="J68" s="78" t="s">
        <v>1935</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1935</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1935</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1935</v>
      </c>
      <c r="K71" s="388"/>
      <c r="M71" s="361" t="str">
        <f t="shared" si="6"/>
        <v>○</v>
      </c>
      <c r="O71" s="171"/>
    </row>
    <row r="72" spans="1:15" ht="27.75" thickBot="1">
      <c r="A72" s="341">
        <v>72</v>
      </c>
      <c r="C72" s="995"/>
      <c r="D72" s="995"/>
      <c r="E72" s="995"/>
      <c r="F72" s="995" t="s">
        <v>668</v>
      </c>
      <c r="H72" s="70" t="s">
        <v>693</v>
      </c>
      <c r="I72" s="387" t="str">
        <f t="shared" si="8"/>
        <v>A</v>
      </c>
      <c r="J72" s="78" t="s">
        <v>1935</v>
      </c>
      <c r="K72" s="388"/>
      <c r="M72" s="361" t="str">
        <f t="shared" si="6"/>
        <v>○</v>
      </c>
      <c r="O72" s="171"/>
    </row>
    <row r="73" spans="1:15" ht="14.25" thickBot="1">
      <c r="A73" s="341">
        <v>73</v>
      </c>
      <c r="C73" s="995"/>
      <c r="D73" s="995"/>
      <c r="E73" s="995"/>
      <c r="F73" s="1086" t="s">
        <v>694</v>
      </c>
      <c r="G73" s="1087"/>
      <c r="H73" s="369" t="s">
        <v>695</v>
      </c>
      <c r="I73" s="370" t="str">
        <f t="shared" si="8"/>
        <v>A</v>
      </c>
      <c r="J73" s="78" t="s">
        <v>1935</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1935</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
        <v>1938</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1935</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1935</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1935</v>
      </c>
      <c r="K78" s="427"/>
      <c r="M78" s="361" t="str">
        <f t="shared" si="6"/>
        <v>○</v>
      </c>
      <c r="O78" s="171"/>
    </row>
    <row r="79" spans="1:15" ht="14.25" thickBot="1">
      <c r="A79" s="341">
        <v>79</v>
      </c>
      <c r="C79" s="995"/>
      <c r="D79" s="995"/>
      <c r="E79" s="995"/>
      <c r="F79" s="995"/>
      <c r="G79" s="382" t="s">
        <v>623</v>
      </c>
      <c r="H79" s="416" t="s">
        <v>703</v>
      </c>
      <c r="I79" s="417" t="str">
        <f t="shared" si="9"/>
        <v>A</v>
      </c>
      <c r="J79" s="78" t="s">
        <v>1935</v>
      </c>
      <c r="K79" s="418"/>
      <c r="M79" s="361" t="str">
        <f t="shared" si="6"/>
        <v>○</v>
      </c>
      <c r="O79" s="171"/>
    </row>
    <row r="80" spans="1:15" ht="27.75" thickBot="1">
      <c r="A80" s="341">
        <v>80</v>
      </c>
      <c r="C80" s="995"/>
      <c r="D80" s="995"/>
      <c r="E80" s="995"/>
      <c r="F80" s="995"/>
      <c r="G80" s="419"/>
      <c r="H80" s="428" t="s">
        <v>704</v>
      </c>
      <c r="I80" s="429" t="str">
        <f t="shared" si="9"/>
        <v>A</v>
      </c>
      <c r="J80" s="78" t="s">
        <v>1935</v>
      </c>
      <c r="K80" s="430"/>
      <c r="M80" s="361" t="str">
        <f t="shared" si="6"/>
        <v>○</v>
      </c>
      <c r="O80" s="171"/>
    </row>
    <row r="81" spans="1:15" ht="14.25" thickBot="1">
      <c r="A81" s="341">
        <v>81</v>
      </c>
      <c r="C81" s="995"/>
      <c r="D81" s="995"/>
      <c r="E81" s="995"/>
      <c r="F81" s="367"/>
      <c r="G81" s="409"/>
      <c r="H81" s="431" t="s">
        <v>705</v>
      </c>
      <c r="I81" s="432" t="str">
        <f t="shared" si="9"/>
        <v>A</v>
      </c>
      <c r="J81" s="78" t="s">
        <v>1935</v>
      </c>
      <c r="K81" s="433"/>
      <c r="M81" s="361" t="str">
        <f t="shared" si="6"/>
        <v>○</v>
      </c>
      <c r="O81" s="171"/>
    </row>
    <row r="82" spans="1:15" ht="27.75" thickBot="1">
      <c r="A82" s="341">
        <v>82</v>
      </c>
      <c r="C82" s="995"/>
      <c r="D82" s="995"/>
      <c r="E82" s="995"/>
      <c r="F82" s="1086" t="s">
        <v>706</v>
      </c>
      <c r="G82" s="1087"/>
      <c r="H82" s="1088" t="s">
        <v>707</v>
      </c>
      <c r="I82" s="1089" t="str">
        <f t="shared" si="9"/>
        <v>A</v>
      </c>
      <c r="J82" s="78" t="s">
        <v>1935</v>
      </c>
      <c r="K82" s="1073" t="s">
        <v>708</v>
      </c>
      <c r="M82" s="361" t="str">
        <f t="shared" si="6"/>
        <v>○</v>
      </c>
      <c r="O82" s="171"/>
    </row>
    <row r="83" spans="1:15" ht="14.25" thickBot="1">
      <c r="A83" s="341">
        <v>83</v>
      </c>
      <c r="C83" s="995"/>
      <c r="D83" s="995"/>
      <c r="E83" s="367"/>
      <c r="F83" s="367"/>
      <c r="G83" s="363"/>
      <c r="H83" s="364" t="s">
        <v>709</v>
      </c>
      <c r="I83" s="368" t="str">
        <f t="shared" si="9"/>
        <v>A</v>
      </c>
      <c r="J83" s="78" t="s">
        <v>1935</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1935</v>
      </c>
      <c r="K85" s="371"/>
      <c r="M85" s="361" t="str">
        <f t="shared" si="6"/>
        <v>○</v>
      </c>
      <c r="O85" s="171"/>
    </row>
    <row r="86" spans="1:15" ht="27.75" thickBot="1">
      <c r="A86" s="341">
        <v>86</v>
      </c>
      <c r="C86" s="995"/>
      <c r="D86" s="995"/>
      <c r="E86" s="995"/>
      <c r="F86" s="995"/>
      <c r="G86" s="382" t="s">
        <v>621</v>
      </c>
      <c r="H86" s="416" t="s">
        <v>713</v>
      </c>
      <c r="I86" s="417" t="str">
        <f t="shared" si="10"/>
        <v>A</v>
      </c>
      <c r="J86" s="78" t="s">
        <v>1935</v>
      </c>
      <c r="K86" s="418"/>
      <c r="M86" s="361" t="str">
        <f t="shared" si="6"/>
        <v>○</v>
      </c>
      <c r="O86" s="171"/>
    </row>
    <row r="87" spans="1:15" ht="27.75" thickBot="1">
      <c r="A87" s="341">
        <v>87</v>
      </c>
      <c r="C87" s="995"/>
      <c r="D87" s="995"/>
      <c r="E87" s="995"/>
      <c r="F87" s="995"/>
      <c r="G87" s="382" t="s">
        <v>623</v>
      </c>
      <c r="H87" s="416" t="s">
        <v>714</v>
      </c>
      <c r="I87" s="417" t="str">
        <f t="shared" si="10"/>
        <v>A</v>
      </c>
      <c r="J87" s="78" t="s">
        <v>1935</v>
      </c>
      <c r="K87" s="418"/>
      <c r="M87" s="361" t="str">
        <f t="shared" si="6"/>
        <v>○</v>
      </c>
      <c r="O87" s="171"/>
    </row>
    <row r="88" spans="1:15" ht="27.75" thickBot="1">
      <c r="A88" s="341">
        <v>88</v>
      </c>
      <c r="C88" s="995"/>
      <c r="D88" s="995"/>
      <c r="E88" s="995"/>
      <c r="F88" s="995"/>
      <c r="G88" s="382" t="s">
        <v>625</v>
      </c>
      <c r="H88" s="416" t="s">
        <v>715</v>
      </c>
      <c r="I88" s="417" t="str">
        <f t="shared" si="10"/>
        <v>A</v>
      </c>
      <c r="J88" s="78" t="s">
        <v>1935</v>
      </c>
      <c r="K88" s="418"/>
      <c r="M88" s="361" t="str">
        <f t="shared" si="6"/>
        <v>○</v>
      </c>
      <c r="O88" s="171"/>
    </row>
    <row r="89" spans="1:15" ht="14.25" thickBot="1">
      <c r="A89" s="341">
        <v>89</v>
      </c>
      <c r="C89" s="995"/>
      <c r="D89" s="995"/>
      <c r="E89" s="995"/>
      <c r="F89" s="995"/>
      <c r="G89" s="376" t="s">
        <v>634</v>
      </c>
      <c r="H89" s="377" t="s">
        <v>716</v>
      </c>
      <c r="I89" s="378" t="str">
        <f t="shared" si="10"/>
        <v>A</v>
      </c>
      <c r="J89" s="78" t="s">
        <v>1935</v>
      </c>
      <c r="K89" s="379"/>
      <c r="M89" s="361" t="str">
        <f t="shared" si="6"/>
        <v>○</v>
      </c>
      <c r="O89" s="171"/>
    </row>
    <row r="90" spans="1:15" ht="14.25" thickBot="1">
      <c r="A90" s="341">
        <v>90</v>
      </c>
      <c r="C90" s="995"/>
      <c r="D90" s="995"/>
      <c r="E90" s="995"/>
      <c r="F90" s="385" t="s">
        <v>619</v>
      </c>
      <c r="G90" s="386"/>
      <c r="H90" s="70" t="s">
        <v>717</v>
      </c>
      <c r="I90" s="387" t="str">
        <f t="shared" si="10"/>
        <v>A</v>
      </c>
      <c r="J90" s="78" t="s">
        <v>1935</v>
      </c>
      <c r="K90" s="388"/>
      <c r="M90" s="361" t="str">
        <f t="shared" si="6"/>
        <v>○</v>
      </c>
      <c r="O90" s="171"/>
    </row>
    <row r="91" spans="1:15" ht="14.25" thickBot="1">
      <c r="A91" s="341">
        <v>91</v>
      </c>
      <c r="C91" s="995"/>
      <c r="D91" s="995"/>
      <c r="E91" s="995"/>
      <c r="F91" s="995" t="s">
        <v>627</v>
      </c>
      <c r="H91" s="434" t="s">
        <v>718</v>
      </c>
      <c r="I91" s="435" t="str">
        <f t="shared" si="10"/>
        <v>A</v>
      </c>
      <c r="J91" s="78" t="s">
        <v>1935</v>
      </c>
      <c r="K91" s="406"/>
      <c r="M91" s="361" t="str">
        <f t="shared" si="6"/>
        <v>○</v>
      </c>
      <c r="O91" s="171"/>
    </row>
    <row r="92" spans="1:15" ht="27.75" thickBot="1">
      <c r="A92" s="341">
        <v>92</v>
      </c>
      <c r="C92" s="995"/>
      <c r="D92" s="995"/>
      <c r="E92" s="995"/>
      <c r="F92" s="385" t="s">
        <v>639</v>
      </c>
      <c r="G92" s="386"/>
      <c r="H92" s="70" t="s">
        <v>719</v>
      </c>
      <c r="I92" s="387" t="str">
        <f t="shared" si="10"/>
        <v>A</v>
      </c>
      <c r="J92" s="78" t="s">
        <v>1935</v>
      </c>
      <c r="K92" s="388" t="s">
        <v>720</v>
      </c>
      <c r="M92" s="361" t="str">
        <f t="shared" si="6"/>
        <v>○</v>
      </c>
      <c r="O92" s="171"/>
    </row>
    <row r="93" spans="1:15" ht="27.75" thickBot="1">
      <c r="A93" s="341">
        <v>93</v>
      </c>
      <c r="C93" s="995"/>
      <c r="D93" s="995"/>
      <c r="E93" s="995"/>
      <c r="F93" s="995" t="s">
        <v>642</v>
      </c>
      <c r="H93" s="434" t="s">
        <v>721</v>
      </c>
      <c r="I93" s="435" t="str">
        <f t="shared" si="10"/>
        <v>A</v>
      </c>
      <c r="J93" s="78" t="s">
        <v>1935</v>
      </c>
      <c r="K93" s="406"/>
      <c r="M93" s="361" t="str">
        <f t="shared" si="6"/>
        <v>○</v>
      </c>
      <c r="O93" s="171"/>
    </row>
    <row r="94" spans="1:15" ht="27.75" thickBot="1">
      <c r="A94" s="341">
        <v>94</v>
      </c>
      <c r="C94" s="995"/>
      <c r="D94" s="995"/>
      <c r="E94" s="995"/>
      <c r="F94" s="385" t="s">
        <v>659</v>
      </c>
      <c r="G94" s="386"/>
      <c r="H94" s="70" t="s">
        <v>722</v>
      </c>
      <c r="I94" s="387" t="str">
        <f t="shared" si="10"/>
        <v>A</v>
      </c>
      <c r="J94" s="78" t="s">
        <v>1935</v>
      </c>
      <c r="K94" s="388"/>
      <c r="M94" s="361" t="str">
        <f t="shared" si="6"/>
        <v>○</v>
      </c>
      <c r="O94" s="171"/>
    </row>
    <row r="95" spans="1:15" ht="27.75" thickBot="1">
      <c r="A95" s="341">
        <v>95</v>
      </c>
      <c r="C95" s="995"/>
      <c r="D95" s="995"/>
      <c r="E95" s="995"/>
      <c r="F95" s="995" t="s">
        <v>664</v>
      </c>
      <c r="H95" s="434" t="s">
        <v>723</v>
      </c>
      <c r="I95" s="435" t="str">
        <f t="shared" si="10"/>
        <v>A</v>
      </c>
      <c r="J95" s="78" t="s">
        <v>1935</v>
      </c>
      <c r="K95" s="406"/>
      <c r="M95" s="361" t="str">
        <f t="shared" si="6"/>
        <v>○</v>
      </c>
      <c r="O95" s="171"/>
    </row>
    <row r="96" spans="1:15" ht="27.75" thickBot="1">
      <c r="A96" s="341">
        <v>96</v>
      </c>
      <c r="C96" s="995"/>
      <c r="D96" s="995"/>
      <c r="E96" s="995"/>
      <c r="F96" s="995"/>
      <c r="H96" s="364" t="s">
        <v>724</v>
      </c>
      <c r="I96" s="368" t="str">
        <f t="shared" si="10"/>
        <v>A</v>
      </c>
      <c r="J96" s="78" t="s">
        <v>1935</v>
      </c>
      <c r="K96" s="366"/>
      <c r="M96" s="361" t="str">
        <f t="shared" si="6"/>
        <v>○</v>
      </c>
      <c r="O96" s="171"/>
    </row>
    <row r="97" spans="1:21" ht="27.75" thickBot="1">
      <c r="A97" s="341">
        <v>97</v>
      </c>
      <c r="C97" s="995"/>
      <c r="D97" s="995"/>
      <c r="E97" s="367"/>
      <c r="F97" s="385" t="s">
        <v>666</v>
      </c>
      <c r="G97" s="386"/>
      <c r="H97" s="70" t="s">
        <v>725</v>
      </c>
      <c r="I97" s="387" t="str">
        <f t="shared" si="10"/>
        <v>A</v>
      </c>
      <c r="J97" s="78" t="s">
        <v>1935</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1935</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1935</v>
      </c>
      <c r="K100" s="415"/>
      <c r="M100" s="361" t="str">
        <f t="shared" si="6"/>
        <v>○</v>
      </c>
      <c r="O100" s="171"/>
    </row>
    <row r="101" spans="1:21">
      <c r="A101" s="341">
        <v>101</v>
      </c>
      <c r="C101" s="995"/>
      <c r="D101" s="995"/>
      <c r="E101" s="995"/>
      <c r="F101" s="367"/>
      <c r="G101" s="384"/>
      <c r="H101" s="437" t="s">
        <v>731</v>
      </c>
      <c r="I101" s="438" t="s">
        <v>645</v>
      </c>
      <c r="J101" s="340">
        <v>19</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1935</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1935</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1935</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1935</v>
      </c>
      <c r="K106" s="388"/>
      <c r="M106" s="361" t="str">
        <f t="shared" si="6"/>
        <v>○</v>
      </c>
      <c r="O106" s="171"/>
    </row>
    <row r="107" spans="1:21" ht="27.75" thickBot="1">
      <c r="A107" s="341">
        <v>107</v>
      </c>
      <c r="C107" s="995"/>
      <c r="D107" s="995"/>
      <c r="E107" s="995"/>
      <c r="F107" s="995" t="s">
        <v>627</v>
      </c>
      <c r="H107" s="434" t="s">
        <v>740</v>
      </c>
      <c r="I107" s="435" t="str">
        <f t="shared" si="11"/>
        <v>A</v>
      </c>
      <c r="J107" s="78" t="s">
        <v>1935</v>
      </c>
      <c r="K107" s="406"/>
      <c r="M107" s="361" t="str">
        <f t="shared" si="6"/>
        <v>○</v>
      </c>
      <c r="O107" s="171"/>
    </row>
    <row r="108" spans="1:21" ht="27.75" thickBot="1">
      <c r="A108" s="341">
        <v>108</v>
      </c>
      <c r="C108" s="995"/>
      <c r="D108" s="995"/>
      <c r="E108" s="995"/>
      <c r="F108" s="995"/>
      <c r="H108" s="413" t="s">
        <v>741</v>
      </c>
      <c r="I108" s="436" t="str">
        <f t="shared" si="11"/>
        <v>A</v>
      </c>
      <c r="J108" s="78" t="s">
        <v>1935</v>
      </c>
      <c r="K108" s="415"/>
      <c r="M108" s="361" t="str">
        <f t="shared" si="6"/>
        <v>○</v>
      </c>
      <c r="O108" s="171"/>
    </row>
    <row r="109" spans="1:21" ht="14.25" thickBot="1">
      <c r="A109" s="341">
        <v>109</v>
      </c>
      <c r="C109" s="995"/>
      <c r="D109" s="995"/>
      <c r="E109" s="995"/>
      <c r="F109" s="995"/>
      <c r="H109" s="434" t="s">
        <v>742</v>
      </c>
      <c r="I109" s="435" t="str">
        <f t="shared" si="11"/>
        <v>A</v>
      </c>
      <c r="J109" s="78" t="s">
        <v>1935</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1935</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1935</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2</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1935</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1935</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1935</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1935</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43</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5</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2</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3</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3</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2</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4</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3</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3</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1</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1</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1</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0</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11</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4</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9</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1</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3</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3</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1</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1</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1</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1</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1</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1</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6</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6</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28</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17</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6</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5</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1935</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1935</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1933</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1935</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1935</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1935</v>
      </c>
      <c r="K162" s="415"/>
      <c r="M162" s="361" t="str">
        <f t="shared" si="17"/>
        <v>○</v>
      </c>
      <c r="O162" s="171"/>
    </row>
    <row r="163" spans="1:21" ht="14.25" thickBot="1">
      <c r="A163" s="341">
        <v>163</v>
      </c>
      <c r="C163" s="995"/>
      <c r="D163" s="995"/>
      <c r="E163" s="996"/>
      <c r="F163" s="455"/>
      <c r="G163" s="455"/>
      <c r="H163" s="454" t="s">
        <v>814</v>
      </c>
      <c r="I163" s="414" t="s">
        <v>645</v>
      </c>
      <c r="J163" s="78" t="s">
        <v>1935</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1935</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1935</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1327</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1198</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1287</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1147">
        <v>1109</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276</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274</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19</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はい</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1935</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1935</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1935</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1935</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1935</v>
      </c>
      <c r="K192" s="1073"/>
      <c r="M192" s="361" t="str">
        <f t="shared" si="21"/>
        <v>○</v>
      </c>
      <c r="O192" s="171"/>
    </row>
    <row r="193" spans="1:21" ht="27.75" thickBot="1">
      <c r="A193" s="341">
        <v>193</v>
      </c>
      <c r="C193" s="995"/>
      <c r="D193" s="1013"/>
      <c r="E193" s="463"/>
      <c r="F193" s="463"/>
      <c r="G193" s="463"/>
      <c r="H193" s="413" t="s">
        <v>861</v>
      </c>
      <c r="I193" s="414" t="str">
        <f t="shared" si="20"/>
        <v>A</v>
      </c>
      <c r="J193" s="78" t="s">
        <v>1935</v>
      </c>
      <c r="K193" s="415"/>
      <c r="M193" s="361" t="str">
        <f t="shared" si="21"/>
        <v>○</v>
      </c>
      <c r="O193" s="171"/>
    </row>
    <row r="194" spans="1:21" ht="14.25" thickBot="1">
      <c r="A194" s="341">
        <v>194</v>
      </c>
      <c r="C194" s="995"/>
      <c r="D194" s="1013"/>
      <c r="E194" s="463"/>
      <c r="F194" s="463"/>
      <c r="G194" s="463"/>
      <c r="H194" s="434" t="s">
        <v>862</v>
      </c>
      <c r="I194" s="435" t="str">
        <f t="shared" si="20"/>
        <v>A</v>
      </c>
      <c r="J194" s="78" t="s">
        <v>1935</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22</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6</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0.27272727272727271</v>
      </c>
      <c r="K197" s="425"/>
      <c r="O197" s="171"/>
      <c r="T197" s="380">
        <v>0</v>
      </c>
      <c r="U197" s="380">
        <v>100</v>
      </c>
    </row>
    <row r="198" spans="1:21" ht="14.25" thickBot="1">
      <c r="A198" s="341">
        <v>198</v>
      </c>
      <c r="C198" s="995"/>
      <c r="D198" s="1013"/>
      <c r="E198" s="463"/>
      <c r="F198" s="463"/>
      <c r="G198" s="463"/>
      <c r="H198" s="464" t="s">
        <v>865</v>
      </c>
      <c r="I198" s="465" t="s">
        <v>645</v>
      </c>
      <c r="J198" s="340">
        <v>109</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99</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0.90825688073394495</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1935</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1935</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1935</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1935</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1935</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1933</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1939</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1935</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4</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1940</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1935</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1935</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1935</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1935</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1935</v>
      </c>
      <c r="K218" s="397"/>
      <c r="M218" s="361" t="str">
        <f t="shared" si="28"/>
        <v>○</v>
      </c>
      <c r="O218" s="171"/>
    </row>
    <row r="219" spans="1:21" ht="14.25" thickBot="1">
      <c r="A219" s="341">
        <v>219</v>
      </c>
      <c r="C219" s="995"/>
      <c r="D219" s="995"/>
      <c r="E219" s="363"/>
      <c r="H219" s="389" t="s">
        <v>889</v>
      </c>
      <c r="I219" s="401" t="s">
        <v>645</v>
      </c>
      <c r="J219" s="78" t="s">
        <v>1935</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1935</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2</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1935</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2</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1935</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1935</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1935</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1935</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1935</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1935</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1935</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1935</v>
      </c>
      <c r="K232" s="406"/>
      <c r="M232" s="361" t="str">
        <f t="shared" si="32"/>
        <v>○</v>
      </c>
      <c r="O232" s="171"/>
    </row>
    <row r="233" spans="1:15" ht="14.25" thickBot="1">
      <c r="A233" s="341">
        <v>233</v>
      </c>
      <c r="C233" s="995"/>
      <c r="D233" s="995"/>
      <c r="E233" s="996"/>
      <c r="F233" s="367"/>
      <c r="G233" s="384"/>
      <c r="H233" s="364" t="s">
        <v>909</v>
      </c>
      <c r="I233" s="368" t="str">
        <f t="shared" si="33"/>
        <v>A</v>
      </c>
      <c r="J233" s="78" t="s">
        <v>1935</v>
      </c>
      <c r="K233" s="366"/>
      <c r="M233" s="361" t="str">
        <f t="shared" si="32"/>
        <v>○</v>
      </c>
      <c r="O233" s="171"/>
    </row>
    <row r="234" spans="1:15" ht="14.25" thickBot="1">
      <c r="A234" s="341">
        <v>234</v>
      </c>
      <c r="C234" s="995"/>
      <c r="D234" s="995"/>
      <c r="E234" s="996"/>
      <c r="F234" s="995" t="s">
        <v>642</v>
      </c>
      <c r="H234" s="434" t="s">
        <v>910</v>
      </c>
      <c r="I234" s="435" t="str">
        <f t="shared" si="33"/>
        <v>A</v>
      </c>
      <c r="J234" s="78" t="s">
        <v>1935</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1935</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1935</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1935</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1935</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1935</v>
      </c>
      <c r="K239" s="406"/>
      <c r="M239" s="361" t="str">
        <f t="shared" si="34"/>
        <v>○</v>
      </c>
      <c r="O239" s="171"/>
    </row>
    <row r="240" spans="1:15" ht="14.25" thickBot="1">
      <c r="A240" s="341">
        <v>240</v>
      </c>
      <c r="C240" s="995"/>
      <c r="D240" s="995"/>
      <c r="E240" s="996"/>
      <c r="F240" s="455"/>
      <c r="G240" s="455"/>
      <c r="H240" s="413" t="s">
        <v>920</v>
      </c>
      <c r="I240" s="436" t="str">
        <f t="shared" si="33"/>
        <v>A</v>
      </c>
      <c r="J240" s="78" t="s">
        <v>1935</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1935</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1935</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1935</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2</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1935</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1935</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1935</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1935</v>
      </c>
      <c r="K250" s="415"/>
      <c r="M250" s="361" t="str">
        <f t="shared" si="37"/>
        <v>○</v>
      </c>
      <c r="O250" s="171"/>
    </row>
    <row r="251" spans="1:21" ht="14.25" thickBot="1">
      <c r="A251" s="341">
        <v>251</v>
      </c>
      <c r="B251" s="995"/>
      <c r="C251" s="995"/>
      <c r="D251" s="995"/>
      <c r="E251" s="996"/>
      <c r="F251" s="455"/>
      <c r="G251" s="455"/>
      <c r="H251" s="449" t="s">
        <v>936</v>
      </c>
      <c r="I251" s="479" t="s">
        <v>645</v>
      </c>
      <c r="J251" s="78" t="s">
        <v>1935</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1935</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1935</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1935</v>
      </c>
      <c r="K254" s="425"/>
      <c r="M254" s="361" t="str">
        <f t="shared" si="37"/>
        <v>○</v>
      </c>
      <c r="O254" s="171"/>
    </row>
    <row r="255" spans="1:21" ht="14.25" thickBot="1">
      <c r="A255" s="341">
        <v>255</v>
      </c>
      <c r="B255" s="995"/>
      <c r="C255" s="995"/>
      <c r="D255" s="995"/>
      <c r="E255" s="996"/>
      <c r="F255" s="455"/>
      <c r="G255" s="455"/>
      <c r="H255" s="449" t="s">
        <v>939</v>
      </c>
      <c r="I255" s="479" t="s">
        <v>645</v>
      </c>
      <c r="J255" s="78" t="s">
        <v>1935</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1935</v>
      </c>
      <c r="K256" s="425"/>
      <c r="M256" s="361" t="str">
        <f t="shared" si="37"/>
        <v>○</v>
      </c>
      <c r="O256" s="171"/>
    </row>
    <row r="257" spans="1:21" ht="14.25" thickBot="1">
      <c r="A257" s="341">
        <v>257</v>
      </c>
      <c r="B257" s="995"/>
      <c r="C257" s="995"/>
      <c r="D257" s="995"/>
      <c r="E257" s="996"/>
      <c r="F257" s="455"/>
      <c r="G257" s="455"/>
      <c r="H257" s="449" t="s">
        <v>940</v>
      </c>
      <c r="I257" s="479" t="s">
        <v>645</v>
      </c>
      <c r="J257" s="78" t="s">
        <v>1935</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1935</v>
      </c>
      <c r="K258" s="425"/>
      <c r="M258" s="361" t="str">
        <f t="shared" si="37"/>
        <v>○</v>
      </c>
      <c r="O258" s="171"/>
    </row>
    <row r="259" spans="1:21" ht="14.25" thickBot="1">
      <c r="A259" s="341">
        <v>259</v>
      </c>
      <c r="B259" s="995"/>
      <c r="C259" s="995"/>
      <c r="D259" s="995"/>
      <c r="E259" s="996"/>
      <c r="F259" s="455"/>
      <c r="G259" s="455"/>
      <c r="H259" s="449" t="s">
        <v>941</v>
      </c>
      <c r="I259" s="479" t="s">
        <v>645</v>
      </c>
      <c r="J259" s="78" t="s">
        <v>1935</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1935</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1935</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1935</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1935</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1935</v>
      </c>
      <c r="K264" s="388"/>
      <c r="M264" s="361" t="str">
        <f t="shared" si="37"/>
        <v>○</v>
      </c>
      <c r="O264" s="171"/>
    </row>
    <row r="265" spans="1:21" ht="14.25" thickBot="1">
      <c r="A265" s="341">
        <v>265</v>
      </c>
      <c r="C265" s="995"/>
      <c r="D265" s="995"/>
      <c r="E265" s="461"/>
      <c r="F265" s="462"/>
      <c r="G265" s="477"/>
      <c r="H265" s="389" t="s">
        <v>946</v>
      </c>
      <c r="I265" s="484" t="s">
        <v>645</v>
      </c>
      <c r="J265" s="340">
        <v>7</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1935</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1935</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1935</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1935</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1935</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1935</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1935</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1935</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3</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1935</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1935</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1935</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1935</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1935</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1935</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1935</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1941</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1148">
        <v>45058</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1933</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v>
      </c>
      <c r="J300" s="78"/>
      <c r="K300" s="443"/>
      <c r="M300" s="361" t="str">
        <f t="shared" ref="M300:M301" si="52">+IF(I300="A",IF(ISBLANK(J300),"未入力あり",IF(J300="はい","○","×")),"")</f>
        <v/>
      </c>
      <c r="O300" s="171"/>
    </row>
    <row r="301" spans="1:15" ht="14.25" thickBot="1">
      <c r="A301" s="341">
        <v>301</v>
      </c>
      <c r="B301" s="363"/>
      <c r="C301" s="367"/>
      <c r="D301" s="363"/>
      <c r="E301" s="363"/>
      <c r="F301" s="363"/>
      <c r="G301" s="384"/>
      <c r="H301" s="448" t="s">
        <v>995</v>
      </c>
      <c r="I301" s="365" t="str">
        <f>+IF('様式4（全般事項）'!$G$7="承認あり","A","-")</f>
        <v>-</v>
      </c>
      <c r="J301" s="78"/>
      <c r="K301" s="366"/>
      <c r="M301" s="361" t="str">
        <f t="shared" si="52"/>
        <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2000000}">
      <formula1>0</formula1>
    </dataValidation>
    <dataValidation type="list" allowBlank="1" showInputMessage="1" showErrorMessage="1" error="選択肢から選んでください" sqref="J286 J607" xr:uid="{00000000-0002-0000-0500-000003000000}">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00000000-0002-0000-0500-000004000000}">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00000000-0002-0000-0500-000005000000}">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00000000-0002-0000-0500-000006000000}">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00000000-0002-0000-0500-000007000000}">
      <formula1>T265</formula1>
      <formula2>U265</formula2>
    </dataValidation>
    <dataValidation type="decimal" imeMode="disabled" operator="greaterThanOrEqual" allowBlank="1" showInputMessage="1" showErrorMessage="1" error="数値を入力してください" sqref="J186" xr:uid="{00000000-0002-0000-0500-000008000000}">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K21"/>
  <sheetViews>
    <sheetView workbookViewId="0">
      <selection activeCell="B11" sqref="B11"/>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v>3200</v>
      </c>
      <c r="C4" t="s">
        <v>1206</v>
      </c>
    </row>
    <row r="5" spans="1:11">
      <c r="A5" t="s">
        <v>489</v>
      </c>
      <c r="B5" s="535">
        <v>1400</v>
      </c>
      <c r="C5" t="s">
        <v>1207</v>
      </c>
    </row>
    <row r="6" spans="1:11" ht="14.25" thickBot="1">
      <c r="A6" t="s">
        <v>1208</v>
      </c>
      <c r="B6" s="97">
        <f>IFERROR(B5*12,"")</f>
        <v>16800</v>
      </c>
      <c r="C6" t="s">
        <v>1209</v>
      </c>
    </row>
    <row r="7" spans="1:11" ht="14.25" thickBot="1">
      <c r="A7" t="s">
        <v>1210</v>
      </c>
      <c r="B7" s="98">
        <f>IFERROR(B4/B6,"")</f>
        <v>0.19047619047619047</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33" t="s">
        <v>1220</v>
      </c>
      <c r="B1" s="1234"/>
      <c r="C1" s="1234"/>
      <c r="D1" s="1234"/>
      <c r="E1" s="1234"/>
      <c r="F1" s="1234"/>
      <c r="I1" s="100"/>
      <c r="J1" s="102"/>
    </row>
    <row r="2" spans="1:10" ht="24.95" customHeight="1" thickTop="1" thickBot="1">
      <c r="A2" s="1235" t="s">
        <v>1221</v>
      </c>
      <c r="B2" s="1236"/>
      <c r="C2" s="1236"/>
      <c r="D2" s="1236"/>
      <c r="E2" s="1236"/>
      <c r="F2" s="538" t="str">
        <f>IF(COUNTIF(G:G,"未入力あり")&gt;=1,"未入力あり",IF(COUNTIF(G:G,"入力済")=0,"不要","入力済"))</f>
        <v>不要</v>
      </c>
      <c r="G2" s="1232"/>
      <c r="H2" s="1229"/>
      <c r="I2" s="122"/>
    </row>
    <row r="3" spans="1:10" ht="5.0999999999999996" customHeight="1" thickTop="1">
      <c r="G3" s="1232"/>
      <c r="H3" s="1229"/>
      <c r="I3" s="539"/>
      <c r="J3" s="540"/>
    </row>
    <row r="4" spans="1:10" ht="20.100000000000001" customHeight="1">
      <c r="D4" s="541" t="s">
        <v>1222</v>
      </c>
      <c r="E4" s="1237" t="str">
        <f>表紙!E2</f>
        <v>地方独立行政法人市立東大阪医療センター</v>
      </c>
      <c r="F4" s="1238"/>
      <c r="G4" s="1232"/>
      <c r="H4" s="1229"/>
      <c r="I4" s="542"/>
      <c r="J4" s="193" t="s">
        <v>268</v>
      </c>
    </row>
    <row r="5" spans="1:10" ht="20.100000000000001" customHeight="1">
      <c r="D5" s="541" t="s">
        <v>1223</v>
      </c>
      <c r="E5" t="str">
        <f>+'事務局使用（発出時は非表示にすること）'!B3</f>
        <v>令和６年９月１日時点</v>
      </c>
      <c r="F5"/>
      <c r="J5" s="90"/>
    </row>
    <row r="6" spans="1:10" ht="54" customHeight="1">
      <c r="A6" s="1239" t="s">
        <v>1224</v>
      </c>
      <c r="B6" s="1239"/>
      <c r="C6" s="1239"/>
      <c r="D6" s="1239"/>
      <c r="E6" s="1239"/>
      <c r="F6" s="1239"/>
      <c r="J6" s="90"/>
    </row>
    <row r="7" spans="1:10" ht="30" customHeight="1">
      <c r="A7" s="543"/>
      <c r="B7" s="544" t="s">
        <v>1225</v>
      </c>
      <c r="C7" s="1101" t="s">
        <v>100</v>
      </c>
      <c r="D7" s="1102" t="s">
        <v>1226</v>
      </c>
      <c r="E7" s="1240" t="s">
        <v>1227</v>
      </c>
      <c r="F7" s="1241"/>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30" t="s">
        <v>1230</v>
      </c>
      <c r="F8" s="1231"/>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30" t="s">
        <v>1232</v>
      </c>
      <c r="F9" s="1231"/>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30" t="s">
        <v>1234</v>
      </c>
      <c r="F10" s="1231"/>
      <c r="G10" s="549"/>
      <c r="I10" s="60"/>
      <c r="J10" s="90"/>
    </row>
    <row r="11" spans="1:10" ht="62.25" customHeight="1" thickBot="1">
      <c r="A11" s="550">
        <v>1</v>
      </c>
      <c r="B11" s="94"/>
      <c r="C11" s="548" t="str">
        <f>+IFERROR(VLOOKUP($B11,'様式４(機能別)'!$A:$K,8,0),"")</f>
        <v/>
      </c>
      <c r="D11" s="123"/>
      <c r="E11" s="1227"/>
      <c r="F11" s="1228"/>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7"/>
      <c r="F12" s="1228"/>
      <c r="G12" s="551" t="str">
        <f t="shared" si="0"/>
        <v>不要</v>
      </c>
      <c r="H12" s="552"/>
      <c r="J12" s="168"/>
    </row>
    <row r="13" spans="1:10" ht="62.25" customHeight="1" thickBot="1">
      <c r="A13" s="550">
        <v>3</v>
      </c>
      <c r="B13" s="94"/>
      <c r="C13" s="548" t="str">
        <f>+IFERROR(VLOOKUP($B13,'様式４(機能別)'!$A:$K,8,0),"")</f>
        <v/>
      </c>
      <c r="D13" s="123"/>
      <c r="E13" s="1227"/>
      <c r="F13" s="1228"/>
      <c r="G13" s="536" t="str">
        <f t="shared" si="0"/>
        <v>不要</v>
      </c>
      <c r="J13" s="90"/>
    </row>
    <row r="14" spans="1:10" ht="62.25" customHeight="1" thickBot="1">
      <c r="A14" s="550">
        <v>4</v>
      </c>
      <c r="B14" s="94"/>
      <c r="C14" s="548" t="str">
        <f>+IFERROR(VLOOKUP($B14,'様式４(機能別)'!$A:$K,8,0),"")</f>
        <v/>
      </c>
      <c r="D14" s="123"/>
      <c r="E14" s="1227"/>
      <c r="F14" s="1228"/>
      <c r="G14" s="536" t="str">
        <f t="shared" si="0"/>
        <v>不要</v>
      </c>
      <c r="J14" s="90"/>
    </row>
    <row r="15" spans="1:10" ht="62.25" customHeight="1" thickBot="1">
      <c r="A15" s="550">
        <v>5</v>
      </c>
      <c r="B15" s="94"/>
      <c r="C15" s="548" t="str">
        <f>+IFERROR(VLOOKUP($B15,'様式４(機能別)'!$A:$K,8,0),"")</f>
        <v/>
      </c>
      <c r="D15" s="123"/>
      <c r="E15" s="1227"/>
      <c r="F15" s="1228"/>
      <c r="G15" s="551" t="str">
        <f t="shared" si="0"/>
        <v>不要</v>
      </c>
      <c r="H15" s="554"/>
      <c r="I15" s="553"/>
      <c r="J15" s="90"/>
    </row>
    <row r="16" spans="1:10" ht="62.25" customHeight="1" thickBot="1">
      <c r="A16" s="550">
        <v>6</v>
      </c>
      <c r="B16" s="94"/>
      <c r="C16" s="548" t="str">
        <f>+IFERROR(VLOOKUP($B16,'様式４(機能別)'!$A:$K,8,0),"")</f>
        <v/>
      </c>
      <c r="D16" s="123"/>
      <c r="E16" s="1227"/>
      <c r="F16" s="1228"/>
      <c r="G16" s="551" t="str">
        <f t="shared" si="0"/>
        <v>不要</v>
      </c>
      <c r="H16" s="554"/>
      <c r="J16" s="90"/>
    </row>
    <row r="17" spans="1:10" ht="62.25" customHeight="1" thickBot="1">
      <c r="A17" s="550">
        <v>7</v>
      </c>
      <c r="B17" s="94"/>
      <c r="C17" s="548" t="str">
        <f>+IFERROR(VLOOKUP($B17,'様式４(機能別)'!$A:$K,8,0),"")</f>
        <v/>
      </c>
      <c r="D17" s="123"/>
      <c r="E17" s="1227"/>
      <c r="F17" s="1228"/>
      <c r="G17" s="536" t="str">
        <f t="shared" si="0"/>
        <v>不要</v>
      </c>
      <c r="J17" s="90"/>
    </row>
    <row r="18" spans="1:10" ht="62.25" customHeight="1" thickBot="1">
      <c r="A18" s="550">
        <v>8</v>
      </c>
      <c r="B18" s="94"/>
      <c r="C18" s="548" t="str">
        <f>+IFERROR(VLOOKUP($B18,'様式４(機能別)'!$A:$K,8,0),"")</f>
        <v/>
      </c>
      <c r="D18" s="123"/>
      <c r="E18" s="1227"/>
      <c r="F18" s="1228"/>
      <c r="G18" s="536" t="str">
        <f t="shared" si="0"/>
        <v>不要</v>
      </c>
      <c r="J18" s="90"/>
    </row>
    <row r="19" spans="1:10" ht="62.25" customHeight="1" thickBot="1">
      <c r="A19" s="550">
        <v>9</v>
      </c>
      <c r="B19" s="94"/>
      <c r="C19" s="548" t="str">
        <f>+IFERROR(VLOOKUP($B19,'様式４(機能別)'!$A:$K,8,0),"")</f>
        <v/>
      </c>
      <c r="D19" s="123"/>
      <c r="E19" s="1227"/>
      <c r="F19" s="1228"/>
      <c r="G19" s="536" t="str">
        <f t="shared" si="0"/>
        <v>不要</v>
      </c>
      <c r="J19" s="90"/>
    </row>
    <row r="20" spans="1:10" ht="62.25" customHeight="1" thickBot="1">
      <c r="A20" s="550">
        <v>10</v>
      </c>
      <c r="B20" s="94"/>
      <c r="C20" s="548" t="str">
        <f>+IFERROR(VLOOKUP($B20,'様式４(機能別)'!$A:$K,8,0),"")</f>
        <v/>
      </c>
      <c r="D20" s="123"/>
      <c r="E20" s="1227"/>
      <c r="F20" s="1228"/>
      <c r="G20" s="536" t="str">
        <f t="shared" si="0"/>
        <v>不要</v>
      </c>
      <c r="J20" s="90"/>
    </row>
    <row r="21" spans="1:10" ht="62.25" customHeight="1" thickBot="1">
      <c r="A21" s="550">
        <v>11</v>
      </c>
      <c r="B21" s="94"/>
      <c r="C21" s="548" t="str">
        <f>+IFERROR(VLOOKUP($B21,'様式４(機能別)'!$A:$K,8,0),"")</f>
        <v/>
      </c>
      <c r="D21" s="123"/>
      <c r="E21" s="1227"/>
      <c r="F21" s="1228"/>
      <c r="G21" s="536" t="str">
        <f t="shared" si="0"/>
        <v>不要</v>
      </c>
      <c r="J21" s="90"/>
    </row>
    <row r="22" spans="1:10" ht="62.25" customHeight="1" thickBot="1">
      <c r="A22" s="550">
        <v>12</v>
      </c>
      <c r="B22" s="94"/>
      <c r="C22" s="548" t="str">
        <f>+IFERROR(VLOOKUP($B22,'様式４(機能別)'!$A:$K,8,0),"")</f>
        <v/>
      </c>
      <c r="D22" s="123"/>
      <c r="E22" s="1227"/>
      <c r="F22" s="1228"/>
      <c r="G22" s="536" t="str">
        <f t="shared" si="0"/>
        <v>不要</v>
      </c>
      <c r="J22" s="90"/>
    </row>
    <row r="23" spans="1:10" ht="62.25" customHeight="1" thickBot="1">
      <c r="A23" s="550">
        <v>13</v>
      </c>
      <c r="B23" s="94"/>
      <c r="C23" s="548" t="str">
        <f>+IFERROR(VLOOKUP($B23,'様式４(機能別)'!$A:$K,8,0),"")</f>
        <v/>
      </c>
      <c r="D23" s="123"/>
      <c r="E23" s="1227"/>
      <c r="F23" s="1228"/>
      <c r="G23" s="536" t="str">
        <f t="shared" si="0"/>
        <v>不要</v>
      </c>
      <c r="J23" s="90"/>
    </row>
    <row r="24" spans="1:10" ht="62.25" customHeight="1" thickBot="1">
      <c r="A24" s="550">
        <v>14</v>
      </c>
      <c r="B24" s="94"/>
      <c r="C24" s="548" t="str">
        <f>+IFERROR(VLOOKUP($B24,'様式４(機能別)'!$A:$K,8,0),"")</f>
        <v/>
      </c>
      <c r="D24" s="123"/>
      <c r="E24" s="1227"/>
      <c r="F24" s="1228"/>
      <c r="G24" s="536" t="str">
        <f t="shared" si="0"/>
        <v>不要</v>
      </c>
      <c r="J24" s="90"/>
    </row>
    <row r="25" spans="1:10" ht="62.25" customHeight="1" thickBot="1">
      <c r="A25" s="550">
        <v>15</v>
      </c>
      <c r="B25" s="94"/>
      <c r="C25" s="548" t="str">
        <f>+IFERROR(VLOOKUP($B25,'様式４(機能別)'!$A:$K,8,0),"")</f>
        <v/>
      </c>
      <c r="D25" s="123"/>
      <c r="E25" s="1227"/>
      <c r="F25" s="1228"/>
      <c r="G25" s="536" t="str">
        <f t="shared" si="0"/>
        <v>不要</v>
      </c>
      <c r="I25" s="555"/>
      <c r="J25" s="978"/>
    </row>
    <row r="26" spans="1:10" ht="62.25" customHeight="1" thickBot="1">
      <c r="A26" s="550">
        <v>16</v>
      </c>
      <c r="B26" s="94"/>
      <c r="C26" s="548" t="str">
        <f>+IFERROR(VLOOKUP($B26,'様式４(機能別)'!$A:$K,8,0),"")</f>
        <v/>
      </c>
      <c r="D26" s="123"/>
      <c r="E26" s="1227"/>
      <c r="F26" s="1228"/>
      <c r="G26" s="536" t="str">
        <f t="shared" si="0"/>
        <v>不要</v>
      </c>
      <c r="J26" s="978"/>
    </row>
    <row r="27" spans="1:10" ht="62.25" customHeight="1" thickBot="1">
      <c r="A27" s="550">
        <v>17</v>
      </c>
      <c r="B27" s="94"/>
      <c r="C27" s="548" t="str">
        <f>+IFERROR(VLOOKUP($B27,'様式４(機能別)'!$A:$K,8,0),"")</f>
        <v/>
      </c>
      <c r="D27" s="123"/>
      <c r="E27" s="1227"/>
      <c r="F27" s="1228"/>
      <c r="G27" s="536" t="str">
        <f t="shared" si="0"/>
        <v>不要</v>
      </c>
      <c r="J27" s="978"/>
    </row>
    <row r="28" spans="1:10" ht="62.25" customHeight="1" thickBot="1">
      <c r="A28" s="550">
        <v>18</v>
      </c>
      <c r="B28" s="94"/>
      <c r="C28" s="548" t="str">
        <f>+IFERROR(VLOOKUP($B28,'様式４(機能別)'!$A:$K,8,0),"")</f>
        <v/>
      </c>
      <c r="D28" s="123"/>
      <c r="E28" s="1227"/>
      <c r="F28" s="1228"/>
      <c r="G28" s="536" t="str">
        <f t="shared" si="0"/>
        <v>不要</v>
      </c>
      <c r="J28" s="978"/>
    </row>
    <row r="29" spans="1:10" ht="62.25" customHeight="1" thickBot="1">
      <c r="A29" s="550">
        <v>19</v>
      </c>
      <c r="B29" s="94"/>
      <c r="C29" s="548" t="str">
        <f>+IFERROR(VLOOKUP($B29,'様式４(機能別)'!$A:$K,8,0),"")</f>
        <v/>
      </c>
      <c r="D29" s="123"/>
      <c r="E29" s="1227"/>
      <c r="F29" s="1228"/>
      <c r="G29" s="536" t="str">
        <f t="shared" si="0"/>
        <v>不要</v>
      </c>
      <c r="J29" s="978"/>
    </row>
    <row r="30" spans="1:10" ht="62.25" customHeight="1" thickBot="1">
      <c r="A30" s="550">
        <v>20</v>
      </c>
      <c r="B30" s="94"/>
      <c r="C30" s="548" t="str">
        <f>+IFERROR(VLOOKUP($B30,'様式４(機能別)'!$A:$K,8,0),"")</f>
        <v/>
      </c>
      <c r="D30" s="123"/>
      <c r="E30" s="1227"/>
      <c r="F30" s="1228"/>
      <c r="G30" s="536" t="str">
        <f t="shared" si="0"/>
        <v>不要</v>
      </c>
      <c r="J30" s="978"/>
    </row>
    <row r="31" spans="1:10" ht="62.25" customHeight="1" thickBot="1">
      <c r="A31" s="550">
        <v>21</v>
      </c>
      <c r="B31" s="94"/>
      <c r="C31" s="548" t="str">
        <f>+IFERROR(VLOOKUP($B31,'様式４(機能別)'!$A:$K,8,0),"")</f>
        <v/>
      </c>
      <c r="D31" s="123"/>
      <c r="E31" s="1227"/>
      <c r="F31" s="1228"/>
      <c r="G31" s="536" t="str">
        <f t="shared" si="0"/>
        <v>不要</v>
      </c>
      <c r="J31" s="978"/>
    </row>
    <row r="32" spans="1:10" ht="62.25" customHeight="1" thickBot="1">
      <c r="A32" s="550">
        <v>22</v>
      </c>
      <c r="B32" s="94"/>
      <c r="C32" s="548" t="str">
        <f>+IFERROR(VLOOKUP($B32,'様式４(機能別)'!$A:$K,8,0),"")</f>
        <v/>
      </c>
      <c r="D32" s="123"/>
      <c r="E32" s="1227"/>
      <c r="F32" s="1228"/>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7"/>
      <c r="F33" s="1228"/>
      <c r="G33" s="536" t="str">
        <f t="shared" si="1"/>
        <v>不要</v>
      </c>
      <c r="J33" s="978"/>
    </row>
    <row r="34" spans="1:10" ht="62.25" customHeight="1" thickBot="1">
      <c r="A34" s="550">
        <v>24</v>
      </c>
      <c r="B34" s="94"/>
      <c r="C34" s="548" t="str">
        <f>+IFERROR(VLOOKUP($B34,'様式４(機能別)'!$A:$K,8,0),"")</f>
        <v/>
      </c>
      <c r="D34" s="123"/>
      <c r="E34" s="1227"/>
      <c r="F34" s="1228"/>
      <c r="G34" s="536" t="str">
        <f t="shared" si="1"/>
        <v>不要</v>
      </c>
      <c r="J34" s="978"/>
    </row>
    <row r="35" spans="1:10" ht="62.25" customHeight="1" thickBot="1">
      <c r="A35" s="550">
        <v>25</v>
      </c>
      <c r="B35" s="94"/>
      <c r="C35" s="548" t="str">
        <f>+IFERROR(VLOOKUP($B35,'様式４(機能別)'!$A:$K,8,0),"")</f>
        <v/>
      </c>
      <c r="D35" s="123"/>
      <c r="E35" s="1227"/>
      <c r="F35" s="1228"/>
      <c r="G35" s="536" t="str">
        <f t="shared" si="1"/>
        <v>不要</v>
      </c>
      <c r="J35" s="978"/>
    </row>
    <row r="36" spans="1:10" ht="62.25" customHeight="1" thickBot="1">
      <c r="A36" s="550">
        <v>26</v>
      </c>
      <c r="B36" s="94"/>
      <c r="C36" s="548" t="str">
        <f>+IFERROR(VLOOKUP($B36,'様式４(機能別)'!$A:$K,8,0),"")</f>
        <v/>
      </c>
      <c r="D36" s="123"/>
      <c r="E36" s="1227"/>
      <c r="F36" s="1228"/>
      <c r="G36" s="536" t="str">
        <f t="shared" si="1"/>
        <v>不要</v>
      </c>
      <c r="J36" s="978"/>
    </row>
    <row r="37" spans="1:10" ht="62.25" customHeight="1" thickBot="1">
      <c r="A37" s="550">
        <v>27</v>
      </c>
      <c r="B37" s="94"/>
      <c r="C37" s="548" t="str">
        <f>+IFERROR(VLOOKUP($B37,'様式４(機能別)'!$A:$K,8,0),"")</f>
        <v/>
      </c>
      <c r="D37" s="123"/>
      <c r="E37" s="1227"/>
      <c r="F37" s="1228"/>
      <c r="G37" s="536" t="str">
        <f t="shared" si="1"/>
        <v>不要</v>
      </c>
      <c r="J37" s="978"/>
    </row>
    <row r="38" spans="1:10" ht="62.25" customHeight="1" thickBot="1">
      <c r="A38" s="550">
        <v>28</v>
      </c>
      <c r="B38" s="94"/>
      <c r="C38" s="548" t="str">
        <f>+IFERROR(VLOOKUP($B38,'様式４(機能別)'!$A:$K,8,0),"")</f>
        <v/>
      </c>
      <c r="D38" s="123"/>
      <c r="E38" s="1227"/>
      <c r="F38" s="1228"/>
      <c r="G38" s="536" t="str">
        <f t="shared" si="1"/>
        <v>不要</v>
      </c>
      <c r="J38" s="978"/>
    </row>
    <row r="39" spans="1:10" ht="62.25" customHeight="1" thickBot="1">
      <c r="A39" s="550">
        <v>29</v>
      </c>
      <c r="B39" s="94"/>
      <c r="C39" s="548" t="str">
        <f>+IFERROR(VLOOKUP($B39,'様式４(機能別)'!$A:$K,8,0),"")</f>
        <v/>
      </c>
      <c r="D39" s="123"/>
      <c r="E39" s="1227"/>
      <c r="F39" s="1228"/>
      <c r="G39" s="536" t="str">
        <f t="shared" si="1"/>
        <v>不要</v>
      </c>
      <c r="J39" s="978"/>
    </row>
    <row r="40" spans="1:10" ht="62.25" customHeight="1" thickBot="1">
      <c r="A40" s="550">
        <v>30</v>
      </c>
      <c r="B40" s="94"/>
      <c r="C40" s="548" t="str">
        <f>+IFERROR(VLOOKUP($B40,'様式４(機能別)'!$A:$K,8,0),"")</f>
        <v/>
      </c>
      <c r="D40" s="123"/>
      <c r="E40" s="1227"/>
      <c r="F40" s="1228"/>
      <c r="G40" s="536" t="str">
        <f t="shared" si="1"/>
        <v>不要</v>
      </c>
      <c r="J40" s="978"/>
    </row>
    <row r="41" spans="1:10" ht="62.25" customHeight="1" thickBot="1">
      <c r="A41" s="550">
        <v>31</v>
      </c>
      <c r="B41" s="94"/>
      <c r="C41" s="548" t="str">
        <f>+IFERROR(VLOOKUP($B41,'様式４(機能別)'!$A:$K,8,0),"")</f>
        <v/>
      </c>
      <c r="D41" s="123"/>
      <c r="E41" s="1227"/>
      <c r="F41" s="1228"/>
      <c r="G41" s="536" t="str">
        <f>IF(B41&lt;&gt;"",IF(AND(D41&lt;&gt;"",E41&lt;&gt;""),"入力済","未入力あり"),"不要")</f>
        <v>不要</v>
      </c>
      <c r="J41" s="978"/>
    </row>
    <row r="42" spans="1:10" ht="62.25" customHeight="1" thickBot="1">
      <c r="A42" s="550">
        <v>32</v>
      </c>
      <c r="B42" s="94"/>
      <c r="C42" s="548" t="str">
        <f>+IFERROR(VLOOKUP($B42,'様式４(機能別)'!$A:$K,8,0),"")</f>
        <v/>
      </c>
      <c r="D42" s="123"/>
      <c r="E42" s="1227"/>
      <c r="F42" s="1228"/>
      <c r="G42" s="536" t="str">
        <f>IF(B42&lt;&gt;"",IF(AND(D42&lt;&gt;"",E42&lt;&gt;""),"入力済","未入力あり"),"不要")</f>
        <v>不要</v>
      </c>
      <c r="J42" s="978"/>
    </row>
    <row r="43" spans="1:10" ht="62.25" customHeight="1" thickBot="1">
      <c r="A43" s="550">
        <v>33</v>
      </c>
      <c r="B43" s="94"/>
      <c r="C43" s="548" t="str">
        <f>+IFERROR(VLOOKUP($B43,'様式４(機能別)'!$A:$K,8,0),"")</f>
        <v/>
      </c>
      <c r="D43" s="123"/>
      <c r="E43" s="1227"/>
      <c r="F43" s="1228"/>
      <c r="G43" s="536" t="str">
        <f t="shared" si="1"/>
        <v>不要</v>
      </c>
      <c r="J43" s="978"/>
    </row>
    <row r="44" spans="1:10" ht="62.25" customHeight="1" thickBot="1">
      <c r="A44" s="550">
        <v>34</v>
      </c>
      <c r="B44" s="94"/>
      <c r="C44" s="548" t="str">
        <f>+IFERROR(VLOOKUP($B44,'様式４(機能別)'!$A:$K,8,0),"")</f>
        <v/>
      </c>
      <c r="D44" s="123"/>
      <c r="E44" s="1227"/>
      <c r="F44" s="1228"/>
      <c r="G44" s="536" t="str">
        <f t="shared" si="1"/>
        <v>不要</v>
      </c>
      <c r="J44" s="978"/>
    </row>
    <row r="45" spans="1:10" ht="62.25" customHeight="1" thickBot="1">
      <c r="A45" s="550">
        <v>35</v>
      </c>
      <c r="B45" s="94"/>
      <c r="C45" s="548" t="str">
        <f>+IFERROR(VLOOKUP($B45,'様式４(機能別)'!$A:$K,8,0),"")</f>
        <v/>
      </c>
      <c r="D45" s="123"/>
      <c r="E45" s="1227"/>
      <c r="F45" s="1228"/>
      <c r="G45" s="536" t="str">
        <f t="shared" si="1"/>
        <v>不要</v>
      </c>
      <c r="J45" s="978"/>
    </row>
    <row r="46" spans="1:10" ht="62.25" customHeight="1" thickBot="1">
      <c r="A46" s="550">
        <v>36</v>
      </c>
      <c r="B46" s="94"/>
      <c r="C46" s="548" t="str">
        <f>+IFERROR(VLOOKUP($B46,'様式４(機能別)'!$A:$K,8,0),"")</f>
        <v/>
      </c>
      <c r="D46" s="123"/>
      <c r="E46" s="1227"/>
      <c r="F46" s="1228"/>
      <c r="G46" s="536" t="str">
        <f t="shared" si="1"/>
        <v>不要</v>
      </c>
      <c r="J46" s="978"/>
    </row>
    <row r="47" spans="1:10" ht="62.25" customHeight="1" thickBot="1">
      <c r="A47" s="550">
        <v>37</v>
      </c>
      <c r="B47" s="94"/>
      <c r="C47" s="548" t="str">
        <f>+IFERROR(VLOOKUP($B47,'様式４(機能別)'!$A:$K,8,0),"")</f>
        <v/>
      </c>
      <c r="D47" s="123"/>
      <c r="E47" s="1227"/>
      <c r="F47" s="1228"/>
      <c r="G47" s="536" t="str">
        <f t="shared" si="1"/>
        <v>不要</v>
      </c>
      <c r="J47" s="978"/>
    </row>
    <row r="48" spans="1:10" ht="62.25" customHeight="1" thickBot="1">
      <c r="A48" s="550">
        <v>38</v>
      </c>
      <c r="B48" s="94"/>
      <c r="C48" s="548" t="str">
        <f>+IFERROR(VLOOKUP($B48,'様式４(機能別)'!$A:$K,8,0),"")</f>
        <v/>
      </c>
      <c r="D48" s="123"/>
      <c r="E48" s="1227"/>
      <c r="F48" s="1228"/>
      <c r="G48" s="536" t="str">
        <f t="shared" si="1"/>
        <v>不要</v>
      </c>
      <c r="J48" s="978"/>
    </row>
    <row r="49" spans="1:10" ht="62.25" customHeight="1" thickBot="1">
      <c r="A49" s="550">
        <v>39</v>
      </c>
      <c r="B49" s="94"/>
      <c r="C49" s="548" t="str">
        <f>+IFERROR(VLOOKUP($B49,'様式４(機能別)'!$A:$K,8,0),"")</f>
        <v/>
      </c>
      <c r="D49" s="123"/>
      <c r="E49" s="1227"/>
      <c r="F49" s="1228"/>
      <c r="G49" s="536" t="str">
        <f t="shared" si="1"/>
        <v>不要</v>
      </c>
      <c r="J49" s="978"/>
    </row>
    <row r="50" spans="1:10" ht="62.25" customHeight="1" thickBot="1">
      <c r="A50" s="550">
        <v>40</v>
      </c>
      <c r="B50" s="94"/>
      <c r="C50" s="548" t="str">
        <f>+IFERROR(VLOOKUP($B50,'様式４(機能別)'!$A:$K,8,0),"")</f>
        <v/>
      </c>
      <c r="D50" s="123"/>
      <c r="E50" s="1227"/>
      <c r="F50" s="1228"/>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0"/>
  <dataValidations count="2">
    <dataValidation allowBlank="1" showInputMessage="1" showErrorMessage="1" prompt="表紙シートの病院名を反映" sqref="E4:F4" xr:uid="{00000000-0002-0000-0700-000000000000}"/>
    <dataValidation allowBlank="1" showErrorMessage="1" sqref="G15:H16 G11:H12"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Normal="85" zoomScaleSheetLayoutView="100" workbookViewId="0">
      <selection activeCell="D62" sqref="D62:D72"/>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54" t="s">
        <v>209</v>
      </c>
      <c r="B1" s="1254"/>
      <c r="C1" s="1254"/>
      <c r="D1" s="1254"/>
      <c r="E1" s="1254"/>
      <c r="F1" s="1254"/>
      <c r="G1" s="1254"/>
      <c r="H1" s="1254"/>
      <c r="I1" s="1254"/>
      <c r="J1" s="1254"/>
      <c r="K1" s="1254"/>
      <c r="N1" s="65"/>
      <c r="O1" s="100"/>
      <c r="P1" s="102"/>
      <c r="Q1" s="345"/>
      <c r="R1" s="345"/>
      <c r="S1" s="345"/>
      <c r="T1" s="345"/>
      <c r="U1" s="345"/>
      <c r="V1" s="345"/>
      <c r="W1" s="345"/>
      <c r="X1" s="345"/>
    </row>
    <row r="2" spans="1:24" customFormat="1" ht="24.95" customHeight="1" thickTop="1" thickBot="1">
      <c r="A2" s="557"/>
      <c r="B2" s="1236" t="s">
        <v>1235</v>
      </c>
      <c r="C2" s="1236"/>
      <c r="D2" s="1236"/>
      <c r="E2" s="1236"/>
      <c r="F2" s="1236"/>
      <c r="G2" s="1236"/>
      <c r="H2" s="1236"/>
      <c r="I2" s="1236"/>
      <c r="J2" s="1255"/>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56" t="str">
        <f>+表紙!E2</f>
        <v>地方独立行政法人市立東大阪医療センター</v>
      </c>
      <c r="H4" s="1257"/>
      <c r="I4" s="1257"/>
      <c r="J4" s="1257"/>
      <c r="K4" s="1258"/>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9" t="s">
        <v>1238</v>
      </c>
      <c r="B6" s="1260"/>
      <c r="C6" s="1260"/>
      <c r="D6" s="1260"/>
      <c r="E6" s="1260"/>
      <c r="F6" s="1260"/>
      <c r="G6" s="1260"/>
      <c r="H6" s="1260"/>
      <c r="I6" s="1260"/>
      <c r="J6" s="1260"/>
      <c r="K6" s="1260"/>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61" t="s">
        <v>1245</v>
      </c>
      <c r="C11" s="1262"/>
      <c r="D11" s="1262"/>
      <c r="E11" s="1262"/>
      <c r="F11" s="1262"/>
      <c r="G11" s="1263"/>
      <c r="H11" s="1264" t="s">
        <v>1246</v>
      </c>
      <c r="I11" s="1264"/>
      <c r="J11" s="1264"/>
      <c r="P11" s="175"/>
      <c r="Q11" s="982"/>
    </row>
    <row r="12" spans="1:24">
      <c r="A12" s="568"/>
      <c r="B12" s="1242" t="s">
        <v>1247</v>
      </c>
      <c r="C12" s="1243"/>
      <c r="D12" s="1243"/>
      <c r="E12" s="1243"/>
      <c r="F12" s="1244"/>
      <c r="G12" s="1245" t="s">
        <v>1248</v>
      </c>
      <c r="H12" s="1248" t="s">
        <v>1249</v>
      </c>
      <c r="I12" s="1249"/>
      <c r="J12" s="1248" t="s">
        <v>1250</v>
      </c>
      <c r="K12" s="1103" t="s">
        <v>1251</v>
      </c>
      <c r="P12" s="175"/>
      <c r="Q12" s="982"/>
    </row>
    <row r="13" spans="1:24" ht="13.5" customHeight="1">
      <c r="A13" s="1252" t="s">
        <v>1252</v>
      </c>
      <c r="B13" s="1245" t="s">
        <v>1253</v>
      </c>
      <c r="C13" s="1242" t="s">
        <v>1254</v>
      </c>
      <c r="D13" s="1243"/>
      <c r="E13" s="1244"/>
      <c r="F13" s="1245" t="s">
        <v>1255</v>
      </c>
      <c r="G13" s="1246"/>
      <c r="H13" s="1251" t="s">
        <v>1256</v>
      </c>
      <c r="I13" s="1251" t="s">
        <v>1257</v>
      </c>
      <c r="J13" s="1247"/>
      <c r="K13" s="569"/>
      <c r="P13" s="175"/>
      <c r="Q13" s="982"/>
    </row>
    <row r="14" spans="1:24" ht="57.75" customHeight="1">
      <c r="A14" s="1253"/>
      <c r="B14" s="1247"/>
      <c r="C14" s="570" t="s">
        <v>1258</v>
      </c>
      <c r="D14" s="570" t="s">
        <v>1259</v>
      </c>
      <c r="E14" s="570" t="s">
        <v>1260</v>
      </c>
      <c r="F14" s="1247"/>
      <c r="G14" s="1247"/>
      <c r="H14" s="1250"/>
      <c r="I14" s="1250"/>
      <c r="J14" s="1250"/>
      <c r="K14" s="571" t="s">
        <v>1261</v>
      </c>
      <c r="P14" s="175"/>
      <c r="Q14" s="982"/>
    </row>
    <row r="15" spans="1:24">
      <c r="A15" s="572" t="s">
        <v>1262</v>
      </c>
      <c r="B15" s="93" t="s">
        <v>1343</v>
      </c>
      <c r="C15" s="93" t="s">
        <v>1343</v>
      </c>
      <c r="D15" s="93" t="s">
        <v>1343</v>
      </c>
      <c r="E15" s="93" t="s">
        <v>1343</v>
      </c>
      <c r="F15" s="93" t="s">
        <v>1343</v>
      </c>
      <c r="G15" s="93" t="s">
        <v>1965</v>
      </c>
      <c r="H15" s="573" t="s">
        <v>1263</v>
      </c>
      <c r="I15" s="573"/>
      <c r="J15" s="984" t="s">
        <v>1942</v>
      </c>
      <c r="K15" s="985"/>
      <c r="M15" s="558" t="str">
        <f>IF(COUNTBLANK(B15:G15)=0,"○","×")</f>
        <v>○</v>
      </c>
      <c r="N15" s="558" t="str">
        <f>IF(AND(COUNTIF(B15:F15,"◎")&gt;=1,J15=""),"×","○")</f>
        <v>○</v>
      </c>
      <c r="P15" s="175"/>
      <c r="Q15" s="982"/>
    </row>
    <row r="16" spans="1:24">
      <c r="A16" s="572" t="s">
        <v>1264</v>
      </c>
      <c r="B16" s="93" t="s">
        <v>1343</v>
      </c>
      <c r="C16" s="574"/>
      <c r="D16" s="93" t="s">
        <v>1964</v>
      </c>
      <c r="E16" s="93" t="s">
        <v>1964</v>
      </c>
      <c r="F16" s="93" t="s">
        <v>1964</v>
      </c>
      <c r="G16" s="93" t="s">
        <v>1965</v>
      </c>
      <c r="H16" s="573"/>
      <c r="I16" s="573"/>
      <c r="J16" s="984" t="s">
        <v>1943</v>
      </c>
      <c r="K16" s="985"/>
      <c r="M16" s="575" t="str">
        <f>IF(OR(B16="",D16="",E16="",F16="",G16=""),"×","○")</f>
        <v>○</v>
      </c>
      <c r="N16" s="558" t="str">
        <f>IF(AND(COUNTIF(B16:F16,"◎")&gt;=1,J16=""),"×","○")</f>
        <v>○</v>
      </c>
      <c r="P16" s="175"/>
      <c r="Q16" s="982"/>
    </row>
    <row r="17" spans="1:17">
      <c r="A17" s="572" t="s">
        <v>1265</v>
      </c>
      <c r="B17" s="93" t="s">
        <v>1343</v>
      </c>
      <c r="C17" s="93" t="s">
        <v>1343</v>
      </c>
      <c r="D17" s="93" t="s">
        <v>1964</v>
      </c>
      <c r="E17" s="93" t="s">
        <v>1964</v>
      </c>
      <c r="F17" s="93" t="s">
        <v>1964</v>
      </c>
      <c r="G17" s="93" t="s">
        <v>1965</v>
      </c>
      <c r="H17" s="573"/>
      <c r="I17" s="573"/>
      <c r="J17" s="984" t="s">
        <v>1942</v>
      </c>
      <c r="K17" s="985"/>
      <c r="M17" s="558" t="str">
        <f t="shared" ref="M17:M80" si="0">IF(COUNTBLANK(B17:G17)=0,"○","×")</f>
        <v>○</v>
      </c>
      <c r="N17" s="558" t="str">
        <f t="shared" ref="N17:N80" si="1">IF(AND(COUNTIF(B17:F17,"◎")&gt;=1,J17=""),"×","○")</f>
        <v>○</v>
      </c>
      <c r="P17" s="175"/>
      <c r="Q17" s="982"/>
    </row>
    <row r="18" spans="1:17">
      <c r="A18" s="572" t="s">
        <v>1266</v>
      </c>
      <c r="B18" s="93" t="s">
        <v>1964</v>
      </c>
      <c r="C18" s="93" t="s">
        <v>1964</v>
      </c>
      <c r="D18" s="93" t="s">
        <v>1964</v>
      </c>
      <c r="E18" s="93" t="s">
        <v>1964</v>
      </c>
      <c r="F18" s="93" t="s">
        <v>1964</v>
      </c>
      <c r="G18" s="93" t="s">
        <v>1965</v>
      </c>
      <c r="H18" s="573"/>
      <c r="I18" s="573"/>
      <c r="J18" s="984" t="s">
        <v>1944</v>
      </c>
      <c r="K18" s="985"/>
      <c r="M18" s="558" t="str">
        <f t="shared" si="0"/>
        <v>○</v>
      </c>
      <c r="N18" s="558" t="str">
        <f t="shared" si="1"/>
        <v>○</v>
      </c>
      <c r="P18" s="175"/>
      <c r="Q18" s="982"/>
    </row>
    <row r="19" spans="1:17">
      <c r="A19" s="572" t="s">
        <v>1267</v>
      </c>
      <c r="B19" s="93" t="s">
        <v>1343</v>
      </c>
      <c r="C19" s="93" t="s">
        <v>1964</v>
      </c>
      <c r="D19" s="93" t="s">
        <v>1964</v>
      </c>
      <c r="E19" s="93" t="s">
        <v>1964</v>
      </c>
      <c r="F19" s="93" t="s">
        <v>1964</v>
      </c>
      <c r="G19" s="93" t="s">
        <v>1965</v>
      </c>
      <c r="H19" s="573"/>
      <c r="I19" s="573"/>
      <c r="J19" s="984" t="s">
        <v>1945</v>
      </c>
      <c r="K19" s="985"/>
      <c r="M19" s="558" t="str">
        <f t="shared" si="0"/>
        <v>○</v>
      </c>
      <c r="N19" s="558" t="str">
        <f t="shared" si="1"/>
        <v>○</v>
      </c>
      <c r="P19" s="175"/>
      <c r="Q19" s="982"/>
    </row>
    <row r="20" spans="1:17">
      <c r="A20" s="572" t="s">
        <v>1268</v>
      </c>
      <c r="B20" s="93" t="s">
        <v>1966</v>
      </c>
      <c r="C20" s="93" t="s">
        <v>1966</v>
      </c>
      <c r="D20" s="93" t="s">
        <v>1966</v>
      </c>
      <c r="E20" s="93" t="s">
        <v>1966</v>
      </c>
      <c r="F20" s="93" t="s">
        <v>1966</v>
      </c>
      <c r="G20" s="93" t="s">
        <v>1967</v>
      </c>
      <c r="H20" s="573"/>
      <c r="I20" s="573"/>
      <c r="J20" s="984" t="s">
        <v>1946</v>
      </c>
      <c r="K20" s="985"/>
      <c r="M20" s="558" t="str">
        <f t="shared" si="0"/>
        <v>○</v>
      </c>
      <c r="N20" s="558" t="str">
        <f t="shared" si="1"/>
        <v>○</v>
      </c>
      <c r="P20" s="175"/>
      <c r="Q20" s="982"/>
    </row>
    <row r="21" spans="1:17">
      <c r="A21" s="572" t="s">
        <v>1269</v>
      </c>
      <c r="B21" s="93" t="s">
        <v>1343</v>
      </c>
      <c r="C21" s="93" t="s">
        <v>1964</v>
      </c>
      <c r="D21" s="93" t="s">
        <v>1964</v>
      </c>
      <c r="E21" s="93" t="s">
        <v>1964</v>
      </c>
      <c r="F21" s="93" t="s">
        <v>1964</v>
      </c>
      <c r="G21" s="93" t="s">
        <v>1965</v>
      </c>
      <c r="H21" s="573" t="s">
        <v>1270</v>
      </c>
      <c r="I21" s="573"/>
      <c r="J21" s="984" t="s">
        <v>1945</v>
      </c>
      <c r="K21" s="985"/>
      <c r="M21" s="558" t="str">
        <f t="shared" si="0"/>
        <v>○</v>
      </c>
      <c r="N21" s="558" t="str">
        <f t="shared" si="1"/>
        <v>○</v>
      </c>
      <c r="P21" s="175"/>
      <c r="Q21" s="982"/>
    </row>
    <row r="22" spans="1:17">
      <c r="A22" s="572" t="s">
        <v>1271</v>
      </c>
      <c r="B22" s="93" t="s">
        <v>1343</v>
      </c>
      <c r="C22" s="93" t="s">
        <v>1964</v>
      </c>
      <c r="D22" s="93" t="s">
        <v>1343</v>
      </c>
      <c r="E22" s="93" t="s">
        <v>1964</v>
      </c>
      <c r="F22" s="93" t="s">
        <v>1964</v>
      </c>
      <c r="G22" s="93" t="s">
        <v>1965</v>
      </c>
      <c r="H22" s="573"/>
      <c r="I22" s="573"/>
      <c r="J22" s="984" t="s">
        <v>1945</v>
      </c>
      <c r="K22" s="985"/>
      <c r="M22" s="558" t="str">
        <f t="shared" si="0"/>
        <v>○</v>
      </c>
      <c r="N22" s="558" t="str">
        <f t="shared" si="1"/>
        <v>○</v>
      </c>
      <c r="P22" s="175"/>
      <c r="Q22" s="982"/>
    </row>
    <row r="23" spans="1:17">
      <c r="A23" s="572" t="s">
        <v>1272</v>
      </c>
      <c r="B23" s="93" t="s">
        <v>1343</v>
      </c>
      <c r="C23" s="93" t="s">
        <v>1964</v>
      </c>
      <c r="D23" s="93" t="s">
        <v>1964</v>
      </c>
      <c r="E23" s="93" t="s">
        <v>1964</v>
      </c>
      <c r="F23" s="93" t="s">
        <v>1964</v>
      </c>
      <c r="G23" s="93" t="s">
        <v>1965</v>
      </c>
      <c r="H23" s="573"/>
      <c r="I23" s="573"/>
      <c r="J23" s="984" t="s">
        <v>1945</v>
      </c>
      <c r="K23" s="985"/>
      <c r="M23" s="558" t="str">
        <f t="shared" si="0"/>
        <v>○</v>
      </c>
      <c r="N23" s="558" t="str">
        <f t="shared" si="1"/>
        <v>○</v>
      </c>
      <c r="P23" s="175"/>
      <c r="Q23" s="982"/>
    </row>
    <row r="24" spans="1:17">
      <c r="A24" s="572" t="s">
        <v>1273</v>
      </c>
      <c r="B24" s="93" t="s">
        <v>1343</v>
      </c>
      <c r="C24" s="93" t="s">
        <v>1964</v>
      </c>
      <c r="D24" s="93" t="s">
        <v>1964</v>
      </c>
      <c r="E24" s="93" t="s">
        <v>1964</v>
      </c>
      <c r="F24" s="93" t="s">
        <v>1964</v>
      </c>
      <c r="G24" s="93" t="s">
        <v>1965</v>
      </c>
      <c r="H24" s="573"/>
      <c r="I24" s="573"/>
      <c r="J24" s="984" t="s">
        <v>1945</v>
      </c>
      <c r="K24" s="985"/>
      <c r="M24" s="558" t="str">
        <f t="shared" si="0"/>
        <v>○</v>
      </c>
      <c r="N24" s="558" t="str">
        <f t="shared" si="1"/>
        <v>○</v>
      </c>
      <c r="P24" s="175"/>
      <c r="Q24" s="982"/>
    </row>
    <row r="25" spans="1:17">
      <c r="A25" s="572" t="s">
        <v>1274</v>
      </c>
      <c r="B25" s="93" t="s">
        <v>1343</v>
      </c>
      <c r="C25" s="93" t="s">
        <v>1964</v>
      </c>
      <c r="D25" s="93" t="s">
        <v>1964</v>
      </c>
      <c r="E25" s="93" t="s">
        <v>1964</v>
      </c>
      <c r="F25" s="93" t="s">
        <v>1964</v>
      </c>
      <c r="G25" s="93" t="s">
        <v>1965</v>
      </c>
      <c r="H25" s="573"/>
      <c r="I25" s="573"/>
      <c r="J25" s="984" t="s">
        <v>1945</v>
      </c>
      <c r="K25" s="985"/>
      <c r="M25" s="558" t="str">
        <f t="shared" si="0"/>
        <v>○</v>
      </c>
      <c r="N25" s="558" t="str">
        <f t="shared" si="1"/>
        <v>○</v>
      </c>
      <c r="P25" s="175"/>
      <c r="Q25" s="982"/>
    </row>
    <row r="26" spans="1:17">
      <c r="A26" s="572" t="s">
        <v>1275</v>
      </c>
      <c r="B26" s="93" t="s">
        <v>1343</v>
      </c>
      <c r="C26" s="93" t="s">
        <v>1343</v>
      </c>
      <c r="D26" s="93" t="s">
        <v>1964</v>
      </c>
      <c r="E26" s="93" t="s">
        <v>1964</v>
      </c>
      <c r="F26" s="93" t="s">
        <v>1964</v>
      </c>
      <c r="G26" s="93" t="s">
        <v>1965</v>
      </c>
      <c r="H26" s="573"/>
      <c r="I26" s="573"/>
      <c r="J26" s="984" t="s">
        <v>1945</v>
      </c>
      <c r="K26" s="985"/>
      <c r="M26" s="558" t="str">
        <f t="shared" si="0"/>
        <v>○</v>
      </c>
      <c r="N26" s="558" t="str">
        <f t="shared" si="1"/>
        <v>○</v>
      </c>
      <c r="P26" s="175"/>
      <c r="Q26" s="982"/>
    </row>
    <row r="27" spans="1:17">
      <c r="A27" s="572" t="s">
        <v>1276</v>
      </c>
      <c r="B27" s="93" t="s">
        <v>1966</v>
      </c>
      <c r="C27" s="93" t="s">
        <v>1966</v>
      </c>
      <c r="D27" s="93" t="s">
        <v>1966</v>
      </c>
      <c r="E27" s="93" t="s">
        <v>1966</v>
      </c>
      <c r="F27" s="93" t="s">
        <v>1966</v>
      </c>
      <c r="G27" s="93" t="s">
        <v>1967</v>
      </c>
      <c r="H27" s="573"/>
      <c r="I27" s="573"/>
      <c r="J27" s="984" t="s">
        <v>1947</v>
      </c>
      <c r="K27" s="985"/>
      <c r="M27" s="558" t="str">
        <f t="shared" si="0"/>
        <v>○</v>
      </c>
      <c r="N27" s="558" t="str">
        <f t="shared" si="1"/>
        <v>○</v>
      </c>
      <c r="P27" s="175"/>
      <c r="Q27" s="982"/>
    </row>
    <row r="28" spans="1:17">
      <c r="A28" s="572" t="s">
        <v>1277</v>
      </c>
      <c r="B28" s="93" t="s">
        <v>1966</v>
      </c>
      <c r="C28" s="93" t="s">
        <v>1343</v>
      </c>
      <c r="D28" s="93" t="s">
        <v>1343</v>
      </c>
      <c r="E28" s="93" t="s">
        <v>1343</v>
      </c>
      <c r="F28" s="93" t="s">
        <v>1343</v>
      </c>
      <c r="G28" s="93" t="s">
        <v>1965</v>
      </c>
      <c r="H28" s="573"/>
      <c r="I28" s="573"/>
      <c r="J28" s="984" t="s">
        <v>1948</v>
      </c>
      <c r="K28" s="985"/>
      <c r="M28" s="558" t="str">
        <f t="shared" si="0"/>
        <v>○</v>
      </c>
      <c r="N28" s="558" t="str">
        <f t="shared" si="1"/>
        <v>○</v>
      </c>
      <c r="P28" s="175"/>
      <c r="Q28" s="982"/>
    </row>
    <row r="29" spans="1:17">
      <c r="A29" s="572" t="s">
        <v>1278</v>
      </c>
      <c r="B29" s="93" t="s">
        <v>1966</v>
      </c>
      <c r="C29" s="93" t="s">
        <v>1966</v>
      </c>
      <c r="D29" s="93" t="s">
        <v>1966</v>
      </c>
      <c r="E29" s="93" t="s">
        <v>1966</v>
      </c>
      <c r="F29" s="93" t="s">
        <v>1966</v>
      </c>
      <c r="G29" s="93" t="s">
        <v>1965</v>
      </c>
      <c r="H29" s="573"/>
      <c r="I29" s="573"/>
      <c r="J29" s="984" t="s">
        <v>1948</v>
      </c>
      <c r="K29" s="985"/>
      <c r="M29" s="558" t="str">
        <f t="shared" si="0"/>
        <v>○</v>
      </c>
      <c r="N29" s="558" t="str">
        <f t="shared" si="1"/>
        <v>○</v>
      </c>
      <c r="P29" s="175"/>
      <c r="Q29" s="982"/>
    </row>
    <row r="30" spans="1:17">
      <c r="A30" s="572" t="s">
        <v>1279</v>
      </c>
      <c r="B30" s="93" t="s">
        <v>1966</v>
      </c>
      <c r="C30" s="93" t="s">
        <v>1966</v>
      </c>
      <c r="D30" s="93" t="s">
        <v>1966</v>
      </c>
      <c r="E30" s="93" t="s">
        <v>1966</v>
      </c>
      <c r="F30" s="93" t="s">
        <v>1966</v>
      </c>
      <c r="G30" s="93" t="s">
        <v>1965</v>
      </c>
      <c r="H30" s="573"/>
      <c r="I30" s="573"/>
      <c r="J30" s="984" t="s">
        <v>1948</v>
      </c>
      <c r="K30" s="985"/>
      <c r="M30" s="558" t="str">
        <f t="shared" si="0"/>
        <v>○</v>
      </c>
      <c r="N30" s="558" t="str">
        <f t="shared" si="1"/>
        <v>○</v>
      </c>
      <c r="P30" s="175"/>
      <c r="Q30" s="982"/>
    </row>
    <row r="31" spans="1:17">
      <c r="A31" s="572" t="s">
        <v>1280</v>
      </c>
      <c r="B31" s="93" t="s">
        <v>1966</v>
      </c>
      <c r="C31" s="93" t="s">
        <v>1966</v>
      </c>
      <c r="D31" s="93" t="s">
        <v>1966</v>
      </c>
      <c r="E31" s="93" t="s">
        <v>1966</v>
      </c>
      <c r="F31" s="93" t="s">
        <v>1966</v>
      </c>
      <c r="G31" s="93" t="s">
        <v>1965</v>
      </c>
      <c r="H31" s="573"/>
      <c r="I31" s="573"/>
      <c r="J31" s="984" t="s">
        <v>1948</v>
      </c>
      <c r="K31" s="985"/>
      <c r="M31" s="558" t="str">
        <f>IF(COUNTBLANK(B31:G31)=0,"○","×")</f>
        <v>○</v>
      </c>
      <c r="N31" s="558" t="str">
        <f t="shared" ref="N31" si="2">IF(AND(COUNTIF(B31:F31,"◎")&gt;=1,J31=""),"×","○")</f>
        <v>○</v>
      </c>
      <c r="P31" s="175"/>
      <c r="Q31" s="982"/>
    </row>
    <row r="32" spans="1:17">
      <c r="A32" s="572" t="s">
        <v>1281</v>
      </c>
      <c r="B32" s="93" t="s">
        <v>1966</v>
      </c>
      <c r="C32" s="93" t="s">
        <v>1966</v>
      </c>
      <c r="D32" s="93" t="s">
        <v>1966</v>
      </c>
      <c r="E32" s="93" t="s">
        <v>1966</v>
      </c>
      <c r="F32" s="93" t="s">
        <v>1966</v>
      </c>
      <c r="G32" s="93" t="s">
        <v>1965</v>
      </c>
      <c r="H32" s="573"/>
      <c r="I32" s="573"/>
      <c r="J32" s="984" t="s">
        <v>1948</v>
      </c>
      <c r="K32" s="985"/>
      <c r="M32" s="558" t="str">
        <f t="shared" si="0"/>
        <v>○</v>
      </c>
      <c r="N32" s="558" t="str">
        <f t="shared" si="1"/>
        <v>○</v>
      </c>
      <c r="P32" s="175"/>
      <c r="Q32" s="982"/>
    </row>
    <row r="33" spans="1:17">
      <c r="A33" s="572" t="s">
        <v>1282</v>
      </c>
      <c r="B33" s="93" t="s">
        <v>1966</v>
      </c>
      <c r="C33" s="93" t="s">
        <v>1966</v>
      </c>
      <c r="D33" s="574"/>
      <c r="E33" s="93" t="s">
        <v>1966</v>
      </c>
      <c r="F33" s="93" t="s">
        <v>1966</v>
      </c>
      <c r="G33" s="93" t="s">
        <v>1965</v>
      </c>
      <c r="H33" s="573"/>
      <c r="I33" s="573"/>
      <c r="J33" s="984" t="s">
        <v>1949</v>
      </c>
      <c r="K33" s="985"/>
      <c r="M33" s="575" t="str">
        <f>IF(OR(B33="",C33="",E33="",F33="",G33=""),"×","○")</f>
        <v>○</v>
      </c>
      <c r="N33" s="558" t="str">
        <f t="shared" si="1"/>
        <v>○</v>
      </c>
      <c r="P33" s="175"/>
      <c r="Q33" s="982"/>
    </row>
    <row r="34" spans="1:17">
      <c r="A34" s="572" t="s">
        <v>1283</v>
      </c>
      <c r="B34" s="93" t="s">
        <v>1966</v>
      </c>
      <c r="C34" s="93" t="s">
        <v>1966</v>
      </c>
      <c r="D34" s="93" t="s">
        <v>1966</v>
      </c>
      <c r="E34" s="93" t="s">
        <v>1966</v>
      </c>
      <c r="F34" s="93" t="s">
        <v>1966</v>
      </c>
      <c r="G34" s="93" t="s">
        <v>1965</v>
      </c>
      <c r="H34" s="573"/>
      <c r="I34" s="573"/>
      <c r="J34" s="984" t="s">
        <v>1948</v>
      </c>
      <c r="K34" s="985"/>
      <c r="M34" s="558" t="str">
        <f t="shared" si="0"/>
        <v>○</v>
      </c>
      <c r="N34" s="558" t="str">
        <f t="shared" si="1"/>
        <v>○</v>
      </c>
      <c r="P34" s="175"/>
      <c r="Q34" s="982"/>
    </row>
    <row r="35" spans="1:17">
      <c r="A35" s="572" t="s">
        <v>1284</v>
      </c>
      <c r="B35" s="93" t="s">
        <v>1966</v>
      </c>
      <c r="C35" s="93" t="s">
        <v>1343</v>
      </c>
      <c r="D35" s="93" t="s">
        <v>1343</v>
      </c>
      <c r="E35" s="93" t="s">
        <v>1966</v>
      </c>
      <c r="F35" s="93" t="s">
        <v>1966</v>
      </c>
      <c r="G35" s="93" t="s">
        <v>1965</v>
      </c>
      <c r="H35" s="573"/>
      <c r="I35" s="573"/>
      <c r="J35" s="984" t="s">
        <v>1948</v>
      </c>
      <c r="K35" s="985"/>
      <c r="M35" s="558" t="str">
        <f t="shared" si="0"/>
        <v>○</v>
      </c>
      <c r="N35" s="558" t="str">
        <f t="shared" si="1"/>
        <v>○</v>
      </c>
      <c r="P35" s="175"/>
      <c r="Q35" s="982"/>
    </row>
    <row r="36" spans="1:17" ht="27">
      <c r="A36" s="572" t="s">
        <v>1285</v>
      </c>
      <c r="B36" s="93" t="s">
        <v>1343</v>
      </c>
      <c r="C36" s="93" t="s">
        <v>1343</v>
      </c>
      <c r="D36" s="93" t="s">
        <v>1343</v>
      </c>
      <c r="E36" s="93" t="s">
        <v>1343</v>
      </c>
      <c r="F36" s="93" t="s">
        <v>1343</v>
      </c>
      <c r="G36" s="93" t="s">
        <v>1965</v>
      </c>
      <c r="H36" s="573"/>
      <c r="I36" s="573"/>
      <c r="J36" s="984" t="s">
        <v>1950</v>
      </c>
      <c r="K36" s="985"/>
      <c r="M36" s="558" t="str">
        <f t="shared" si="0"/>
        <v>○</v>
      </c>
      <c r="N36" s="558" t="str">
        <f t="shared" si="1"/>
        <v>○</v>
      </c>
      <c r="P36" s="175"/>
      <c r="Q36" s="982"/>
    </row>
    <row r="37" spans="1:17" ht="27">
      <c r="A37" s="572" t="s">
        <v>1286</v>
      </c>
      <c r="B37" s="93" t="s">
        <v>1966</v>
      </c>
      <c r="C37" s="93" t="s">
        <v>1966</v>
      </c>
      <c r="D37" s="93" t="s">
        <v>1966</v>
      </c>
      <c r="E37" s="93" t="s">
        <v>1966</v>
      </c>
      <c r="F37" s="93" t="s">
        <v>1966</v>
      </c>
      <c r="G37" s="93" t="s">
        <v>1967</v>
      </c>
      <c r="H37" s="573"/>
      <c r="I37" s="573"/>
      <c r="J37" s="984" t="s">
        <v>1950</v>
      </c>
      <c r="K37" s="985"/>
      <c r="M37" s="558" t="str">
        <f t="shared" si="0"/>
        <v>○</v>
      </c>
      <c r="N37" s="558" t="str">
        <f t="shared" si="1"/>
        <v>○</v>
      </c>
      <c r="P37" s="175"/>
      <c r="Q37" s="982"/>
    </row>
    <row r="38" spans="1:17" ht="27">
      <c r="A38" s="572" t="s">
        <v>1287</v>
      </c>
      <c r="B38" s="93" t="s">
        <v>1966</v>
      </c>
      <c r="C38" s="93" t="s">
        <v>1966</v>
      </c>
      <c r="D38" s="93" t="s">
        <v>1966</v>
      </c>
      <c r="E38" s="93" t="s">
        <v>1966</v>
      </c>
      <c r="F38" s="93" t="s">
        <v>1966</v>
      </c>
      <c r="G38" s="93" t="s">
        <v>1967</v>
      </c>
      <c r="H38" s="573"/>
      <c r="I38" s="573"/>
      <c r="J38" s="984" t="s">
        <v>1950</v>
      </c>
      <c r="K38" s="985"/>
      <c r="M38" s="558" t="str">
        <f t="shared" si="0"/>
        <v>○</v>
      </c>
      <c r="N38" s="558" t="str">
        <f t="shared" si="1"/>
        <v>○</v>
      </c>
      <c r="P38" s="175"/>
      <c r="Q38" s="982"/>
    </row>
    <row r="39" spans="1:17" ht="27">
      <c r="A39" s="572" t="s">
        <v>1288</v>
      </c>
      <c r="B39" s="93" t="s">
        <v>1966</v>
      </c>
      <c r="C39" s="93" t="s">
        <v>1966</v>
      </c>
      <c r="D39" s="93" t="s">
        <v>1966</v>
      </c>
      <c r="E39" s="93" t="s">
        <v>1966</v>
      </c>
      <c r="F39" s="93" t="s">
        <v>1966</v>
      </c>
      <c r="G39" s="93" t="s">
        <v>1965</v>
      </c>
      <c r="H39" s="573"/>
      <c r="I39" s="573"/>
      <c r="J39" s="984" t="s">
        <v>1950</v>
      </c>
      <c r="K39" s="985"/>
      <c r="M39" s="558" t="str">
        <f t="shared" si="0"/>
        <v>○</v>
      </c>
      <c r="N39" s="558" t="str">
        <f t="shared" si="1"/>
        <v>○</v>
      </c>
      <c r="P39" s="175"/>
      <c r="Q39" s="982"/>
    </row>
    <row r="40" spans="1:17" ht="27">
      <c r="A40" s="572" t="s">
        <v>1289</v>
      </c>
      <c r="B40" s="93" t="s">
        <v>1966</v>
      </c>
      <c r="C40" s="93" t="s">
        <v>1966</v>
      </c>
      <c r="D40" s="93" t="s">
        <v>1966</v>
      </c>
      <c r="E40" s="93" t="s">
        <v>1966</v>
      </c>
      <c r="F40" s="93" t="s">
        <v>1966</v>
      </c>
      <c r="G40" s="93" t="s">
        <v>1967</v>
      </c>
      <c r="H40" s="573"/>
      <c r="I40" s="573"/>
      <c r="J40" s="984" t="s">
        <v>1950</v>
      </c>
      <c r="K40" s="985"/>
      <c r="M40" s="558" t="str">
        <f t="shared" si="0"/>
        <v>○</v>
      </c>
      <c r="N40" s="558" t="str">
        <f t="shared" si="1"/>
        <v>○</v>
      </c>
      <c r="P40" s="175"/>
      <c r="Q40" s="982"/>
    </row>
    <row r="41" spans="1:17" ht="27">
      <c r="A41" s="572" t="s">
        <v>1290</v>
      </c>
      <c r="B41" s="93" t="s">
        <v>1966</v>
      </c>
      <c r="C41" s="93" t="s">
        <v>1966</v>
      </c>
      <c r="D41" s="93" t="s">
        <v>1966</v>
      </c>
      <c r="E41" s="93" t="s">
        <v>1966</v>
      </c>
      <c r="F41" s="93" t="s">
        <v>1966</v>
      </c>
      <c r="G41" s="93" t="s">
        <v>1965</v>
      </c>
      <c r="H41" s="573"/>
      <c r="I41" s="573"/>
      <c r="J41" s="984" t="s">
        <v>1950</v>
      </c>
      <c r="K41" s="985"/>
      <c r="M41" s="558" t="str">
        <f>IF(COUNTBLANK(B41:G41)=0,"○","×")</f>
        <v>○</v>
      </c>
      <c r="N41" s="558" t="str">
        <f t="shared" si="1"/>
        <v>○</v>
      </c>
      <c r="P41" s="175"/>
      <c r="Q41" s="982"/>
    </row>
    <row r="42" spans="1:17" ht="27">
      <c r="A42" s="572" t="s">
        <v>1291</v>
      </c>
      <c r="B42" s="93" t="s">
        <v>1966</v>
      </c>
      <c r="C42" s="93" t="s">
        <v>1966</v>
      </c>
      <c r="D42" s="574"/>
      <c r="E42" s="93" t="s">
        <v>1966</v>
      </c>
      <c r="F42" s="93" t="s">
        <v>1966</v>
      </c>
      <c r="G42" s="93" t="s">
        <v>1965</v>
      </c>
      <c r="H42" s="573"/>
      <c r="I42" s="573"/>
      <c r="J42" s="984" t="s">
        <v>1950</v>
      </c>
      <c r="K42" s="985"/>
      <c r="M42" s="575" t="str">
        <f>IF(OR(B42="",C42="",E42="",F42="",G42=""),"×","○")</f>
        <v>○</v>
      </c>
      <c r="N42" s="558" t="str">
        <f t="shared" si="1"/>
        <v>○</v>
      </c>
      <c r="P42" s="175"/>
      <c r="Q42" s="982"/>
    </row>
    <row r="43" spans="1:17" ht="27">
      <c r="A43" s="572" t="s">
        <v>1292</v>
      </c>
      <c r="B43" s="93" t="s">
        <v>1966</v>
      </c>
      <c r="C43" s="93" t="s">
        <v>1966</v>
      </c>
      <c r="D43" s="93" t="s">
        <v>1966</v>
      </c>
      <c r="E43" s="93" t="s">
        <v>1966</v>
      </c>
      <c r="F43" s="93" t="s">
        <v>1966</v>
      </c>
      <c r="G43" s="93" t="s">
        <v>1965</v>
      </c>
      <c r="H43" s="573" t="s">
        <v>1293</v>
      </c>
      <c r="I43" s="573"/>
      <c r="J43" s="984" t="s">
        <v>1950</v>
      </c>
      <c r="K43" s="985"/>
      <c r="M43" s="558" t="str">
        <f t="shared" si="0"/>
        <v>○</v>
      </c>
      <c r="N43" s="558" t="str">
        <f t="shared" si="1"/>
        <v>○</v>
      </c>
      <c r="P43" s="175"/>
      <c r="Q43" s="982"/>
    </row>
    <row r="44" spans="1:17" ht="27">
      <c r="A44" s="572" t="s">
        <v>1294</v>
      </c>
      <c r="B44" s="93" t="s">
        <v>1966</v>
      </c>
      <c r="C44" s="93" t="s">
        <v>1966</v>
      </c>
      <c r="D44" s="93" t="s">
        <v>1966</v>
      </c>
      <c r="E44" s="93" t="s">
        <v>1966</v>
      </c>
      <c r="F44" s="93" t="s">
        <v>1966</v>
      </c>
      <c r="G44" s="93" t="s">
        <v>1967</v>
      </c>
      <c r="H44" s="573"/>
      <c r="I44" s="573"/>
      <c r="J44" s="984" t="s">
        <v>1950</v>
      </c>
      <c r="K44" s="985"/>
      <c r="M44" s="558" t="str">
        <f t="shared" si="0"/>
        <v>○</v>
      </c>
      <c r="N44" s="558" t="str">
        <f t="shared" si="1"/>
        <v>○</v>
      </c>
      <c r="P44" s="175"/>
      <c r="Q44" s="982"/>
    </row>
    <row r="45" spans="1:17" ht="27">
      <c r="A45" s="572" t="s">
        <v>1295</v>
      </c>
      <c r="B45" s="93" t="s">
        <v>1966</v>
      </c>
      <c r="C45" s="93" t="s">
        <v>1966</v>
      </c>
      <c r="D45" s="93" t="s">
        <v>1966</v>
      </c>
      <c r="E45" s="93" t="s">
        <v>1966</v>
      </c>
      <c r="F45" s="93" t="s">
        <v>1966</v>
      </c>
      <c r="G45" s="93" t="s">
        <v>1967</v>
      </c>
      <c r="H45" s="573" t="s">
        <v>1296</v>
      </c>
      <c r="I45" s="573"/>
      <c r="J45" s="984" t="s">
        <v>1950</v>
      </c>
      <c r="K45" s="985"/>
      <c r="M45" s="558" t="str">
        <f t="shared" si="0"/>
        <v>○</v>
      </c>
      <c r="N45" s="558" t="str">
        <f t="shared" si="1"/>
        <v>○</v>
      </c>
      <c r="P45" s="175"/>
      <c r="Q45" s="982"/>
    </row>
    <row r="46" spans="1:17" ht="27">
      <c r="A46" s="572" t="s">
        <v>1297</v>
      </c>
      <c r="B46" s="93" t="s">
        <v>1966</v>
      </c>
      <c r="C46" s="93" t="s">
        <v>1966</v>
      </c>
      <c r="D46" s="93" t="s">
        <v>1966</v>
      </c>
      <c r="E46" s="93" t="s">
        <v>1966</v>
      </c>
      <c r="F46" s="93" t="s">
        <v>1966</v>
      </c>
      <c r="G46" s="93" t="s">
        <v>1967</v>
      </c>
      <c r="H46" s="573"/>
      <c r="I46" s="573"/>
      <c r="J46" s="984" t="s">
        <v>1950</v>
      </c>
      <c r="K46" s="985"/>
      <c r="M46" s="558" t="str">
        <f t="shared" si="0"/>
        <v>○</v>
      </c>
      <c r="N46" s="558" t="str">
        <f t="shared" si="1"/>
        <v>○</v>
      </c>
      <c r="P46" s="175"/>
      <c r="Q46" s="982"/>
    </row>
    <row r="47" spans="1:17" ht="27">
      <c r="A47" s="572" t="s">
        <v>1298</v>
      </c>
      <c r="B47" s="93" t="s">
        <v>1343</v>
      </c>
      <c r="C47" s="93" t="s">
        <v>1343</v>
      </c>
      <c r="D47" s="93" t="s">
        <v>1966</v>
      </c>
      <c r="E47" s="93" t="s">
        <v>1343</v>
      </c>
      <c r="F47" s="93" t="s">
        <v>1343</v>
      </c>
      <c r="G47" s="93" t="s">
        <v>1965</v>
      </c>
      <c r="H47" s="573" t="s">
        <v>1293</v>
      </c>
      <c r="I47" s="573"/>
      <c r="J47" s="984" t="s">
        <v>1950</v>
      </c>
      <c r="K47" s="985"/>
      <c r="M47" s="558" t="str">
        <f t="shared" si="0"/>
        <v>○</v>
      </c>
      <c r="N47" s="558" t="str">
        <f t="shared" si="1"/>
        <v>○</v>
      </c>
      <c r="P47" s="175"/>
      <c r="Q47" s="982"/>
    </row>
    <row r="48" spans="1:17" ht="27">
      <c r="A48" s="572" t="s">
        <v>1299</v>
      </c>
      <c r="B48" s="93" t="s">
        <v>1343</v>
      </c>
      <c r="C48" s="93" t="s">
        <v>1343</v>
      </c>
      <c r="D48" s="574"/>
      <c r="E48" s="93" t="s">
        <v>1343</v>
      </c>
      <c r="F48" s="93" t="s">
        <v>1343</v>
      </c>
      <c r="G48" s="93" t="s">
        <v>1965</v>
      </c>
      <c r="H48" s="576"/>
      <c r="I48" s="576"/>
      <c r="J48" s="984" t="s">
        <v>1950</v>
      </c>
      <c r="K48" s="985"/>
      <c r="M48" s="575" t="str">
        <f>IF(OR(B48="",C48="",E48="",F48="",G48=""),"×","○")</f>
        <v>○</v>
      </c>
      <c r="N48" s="558" t="str">
        <f t="shared" si="1"/>
        <v>○</v>
      </c>
      <c r="P48" s="175"/>
      <c r="Q48" s="982"/>
    </row>
    <row r="49" spans="1:17" ht="27">
      <c r="A49" s="572" t="s">
        <v>1300</v>
      </c>
      <c r="B49" s="93" t="s">
        <v>1343</v>
      </c>
      <c r="C49" s="93" t="s">
        <v>1343</v>
      </c>
      <c r="D49" s="93" t="s">
        <v>1343</v>
      </c>
      <c r="E49" s="93" t="s">
        <v>1343</v>
      </c>
      <c r="F49" s="93" t="s">
        <v>1343</v>
      </c>
      <c r="G49" s="93" t="s">
        <v>1965</v>
      </c>
      <c r="H49" s="576"/>
      <c r="I49" s="576"/>
      <c r="J49" s="984" t="s">
        <v>1951</v>
      </c>
      <c r="K49" s="985"/>
      <c r="M49" s="558" t="str">
        <f t="shared" si="0"/>
        <v>○</v>
      </c>
      <c r="N49" s="558" t="str">
        <f t="shared" si="1"/>
        <v>○</v>
      </c>
      <c r="P49" s="175"/>
      <c r="Q49" s="982"/>
    </row>
    <row r="50" spans="1:17" ht="27">
      <c r="A50" s="572" t="s">
        <v>1301</v>
      </c>
      <c r="B50" s="93" t="s">
        <v>1343</v>
      </c>
      <c r="C50" s="93" t="s">
        <v>1343</v>
      </c>
      <c r="D50" s="93" t="s">
        <v>1343</v>
      </c>
      <c r="E50" s="93" t="s">
        <v>1343</v>
      </c>
      <c r="F50" s="93" t="s">
        <v>1343</v>
      </c>
      <c r="G50" s="93" t="s">
        <v>1965</v>
      </c>
      <c r="H50" s="573"/>
      <c r="I50" s="573"/>
      <c r="J50" s="984" t="s">
        <v>1952</v>
      </c>
      <c r="K50" s="985"/>
      <c r="M50" s="558" t="str">
        <f t="shared" si="0"/>
        <v>○</v>
      </c>
      <c r="N50" s="558" t="str">
        <f t="shared" si="1"/>
        <v>○</v>
      </c>
      <c r="P50" s="175"/>
      <c r="Q50" s="982"/>
    </row>
    <row r="51" spans="1:17">
      <c r="A51" s="572" t="s">
        <v>1302</v>
      </c>
      <c r="B51" s="93" t="s">
        <v>1343</v>
      </c>
      <c r="C51" s="93" t="s">
        <v>1343</v>
      </c>
      <c r="D51" s="574"/>
      <c r="E51" s="93" t="s">
        <v>1343</v>
      </c>
      <c r="F51" s="93" t="s">
        <v>1343</v>
      </c>
      <c r="G51" s="93" t="s">
        <v>1965</v>
      </c>
      <c r="H51" s="573"/>
      <c r="I51" s="573"/>
      <c r="J51" s="984" t="s">
        <v>1953</v>
      </c>
      <c r="K51" s="985"/>
      <c r="M51" s="575" t="str">
        <f>IF(OR(B51="",C51="",E51="",F51="",G51=""),"×","○")</f>
        <v>○</v>
      </c>
      <c r="N51" s="558" t="str">
        <f t="shared" si="1"/>
        <v>○</v>
      </c>
      <c r="P51" s="175"/>
      <c r="Q51" s="982"/>
    </row>
    <row r="52" spans="1:17">
      <c r="A52" s="572" t="s">
        <v>1303</v>
      </c>
      <c r="B52" s="93" t="s">
        <v>1343</v>
      </c>
      <c r="C52" s="93" t="s">
        <v>1343</v>
      </c>
      <c r="D52" s="93" t="s">
        <v>1343</v>
      </c>
      <c r="E52" s="93" t="s">
        <v>1343</v>
      </c>
      <c r="F52" s="93" t="s">
        <v>1343</v>
      </c>
      <c r="G52" s="93" t="s">
        <v>1965</v>
      </c>
      <c r="H52" s="573"/>
      <c r="I52" s="573"/>
      <c r="J52" s="984" t="s">
        <v>1953</v>
      </c>
      <c r="K52" s="985"/>
      <c r="M52" s="558" t="str">
        <f>IF(COUNTBLANK(B52:G52)=0,"○","×")</f>
        <v>○</v>
      </c>
      <c r="N52" s="558" t="str">
        <f t="shared" si="1"/>
        <v>○</v>
      </c>
      <c r="P52" s="175"/>
      <c r="Q52" s="982"/>
    </row>
    <row r="53" spans="1:17">
      <c r="A53" s="572" t="s">
        <v>1304</v>
      </c>
      <c r="B53" s="93" t="s">
        <v>1343</v>
      </c>
      <c r="C53" s="93" t="s">
        <v>1343</v>
      </c>
      <c r="D53" s="93" t="s">
        <v>1343</v>
      </c>
      <c r="E53" s="93" t="s">
        <v>1343</v>
      </c>
      <c r="F53" s="93" t="s">
        <v>1343</v>
      </c>
      <c r="G53" s="93" t="s">
        <v>1965</v>
      </c>
      <c r="H53" s="573"/>
      <c r="I53" s="573"/>
      <c r="J53" s="984" t="s">
        <v>1953</v>
      </c>
      <c r="K53" s="985"/>
      <c r="M53" s="558" t="str">
        <f t="shared" si="0"/>
        <v>○</v>
      </c>
      <c r="N53" s="558" t="str">
        <f t="shared" si="1"/>
        <v>○</v>
      </c>
      <c r="P53" s="175"/>
      <c r="Q53" s="982"/>
    </row>
    <row r="54" spans="1:17">
      <c r="A54" s="572" t="s">
        <v>1305</v>
      </c>
      <c r="B54" s="93" t="s">
        <v>1343</v>
      </c>
      <c r="C54" s="93" t="s">
        <v>1343</v>
      </c>
      <c r="D54" s="93" t="s">
        <v>1343</v>
      </c>
      <c r="E54" s="93" t="s">
        <v>1343</v>
      </c>
      <c r="F54" s="93" t="s">
        <v>1343</v>
      </c>
      <c r="G54" s="93" t="s">
        <v>1967</v>
      </c>
      <c r="H54" s="573" t="s">
        <v>1306</v>
      </c>
      <c r="I54" s="573"/>
      <c r="J54" s="984" t="s">
        <v>1953</v>
      </c>
      <c r="K54" s="985"/>
      <c r="M54" s="558" t="str">
        <f t="shared" si="0"/>
        <v>○</v>
      </c>
      <c r="N54" s="558" t="str">
        <f t="shared" si="1"/>
        <v>○</v>
      </c>
      <c r="P54" s="175"/>
      <c r="Q54" s="982"/>
    </row>
    <row r="55" spans="1:17">
      <c r="A55" s="572" t="s">
        <v>1307</v>
      </c>
      <c r="B55" s="93" t="s">
        <v>1343</v>
      </c>
      <c r="C55" s="93" t="s">
        <v>1343</v>
      </c>
      <c r="D55" s="93" t="s">
        <v>1343</v>
      </c>
      <c r="E55" s="93" t="s">
        <v>1343</v>
      </c>
      <c r="F55" s="93" t="s">
        <v>1343</v>
      </c>
      <c r="G55" s="93" t="s">
        <v>1965</v>
      </c>
      <c r="H55" s="573"/>
      <c r="I55" s="573"/>
      <c r="J55" s="984" t="s">
        <v>1953</v>
      </c>
      <c r="K55" s="985"/>
      <c r="M55" s="558" t="str">
        <f t="shared" si="0"/>
        <v>○</v>
      </c>
      <c r="N55" s="558" t="str">
        <f t="shared" si="1"/>
        <v>○</v>
      </c>
      <c r="P55" s="175"/>
      <c r="Q55" s="982"/>
    </row>
    <row r="56" spans="1:17">
      <c r="A56" s="572" t="s">
        <v>1308</v>
      </c>
      <c r="B56" s="93" t="s">
        <v>1343</v>
      </c>
      <c r="C56" s="93" t="s">
        <v>1343</v>
      </c>
      <c r="D56" s="93" t="s">
        <v>1343</v>
      </c>
      <c r="E56" s="93" t="s">
        <v>1343</v>
      </c>
      <c r="F56" s="93" t="s">
        <v>1343</v>
      </c>
      <c r="G56" s="93" t="s">
        <v>1967</v>
      </c>
      <c r="H56" s="573"/>
      <c r="I56" s="573"/>
      <c r="J56" s="984" t="s">
        <v>1953</v>
      </c>
      <c r="K56" s="985"/>
      <c r="M56" s="558" t="str">
        <f t="shared" si="0"/>
        <v>○</v>
      </c>
      <c r="N56" s="558" t="str">
        <f t="shared" si="1"/>
        <v>○</v>
      </c>
      <c r="P56" s="175"/>
      <c r="Q56" s="982"/>
    </row>
    <row r="57" spans="1:17">
      <c r="A57" s="572" t="s">
        <v>1309</v>
      </c>
      <c r="B57" s="93" t="s">
        <v>1966</v>
      </c>
      <c r="C57" s="93" t="s">
        <v>1966</v>
      </c>
      <c r="D57" s="93" t="s">
        <v>1343</v>
      </c>
      <c r="E57" s="93" t="s">
        <v>1966</v>
      </c>
      <c r="F57" s="93" t="s">
        <v>1966</v>
      </c>
      <c r="G57" s="93" t="s">
        <v>1965</v>
      </c>
      <c r="H57" s="573"/>
      <c r="I57" s="573"/>
      <c r="J57" s="984" t="s">
        <v>1954</v>
      </c>
      <c r="K57" s="985"/>
      <c r="M57" s="558" t="str">
        <f t="shared" si="0"/>
        <v>○</v>
      </c>
      <c r="N57" s="558" t="str">
        <f t="shared" si="1"/>
        <v>○</v>
      </c>
      <c r="P57" s="175"/>
      <c r="Q57" s="982"/>
    </row>
    <row r="58" spans="1:17">
      <c r="A58" s="572" t="s">
        <v>1310</v>
      </c>
      <c r="B58" s="93" t="s">
        <v>1966</v>
      </c>
      <c r="C58" s="93" t="s">
        <v>1966</v>
      </c>
      <c r="D58" s="93" t="s">
        <v>1343</v>
      </c>
      <c r="E58" s="93" t="s">
        <v>1966</v>
      </c>
      <c r="F58" s="93" t="s">
        <v>1966</v>
      </c>
      <c r="G58" s="93" t="s">
        <v>1965</v>
      </c>
      <c r="H58" s="573"/>
      <c r="I58" s="573"/>
      <c r="J58" s="984" t="s">
        <v>1954</v>
      </c>
      <c r="K58" s="985"/>
      <c r="M58" s="558" t="str">
        <f t="shared" si="0"/>
        <v>○</v>
      </c>
      <c r="N58" s="558" t="str">
        <f t="shared" si="1"/>
        <v>○</v>
      </c>
      <c r="P58" s="175"/>
      <c r="Q58" s="982"/>
    </row>
    <row r="59" spans="1:17">
      <c r="A59" s="572" t="s">
        <v>1311</v>
      </c>
      <c r="B59" s="93" t="s">
        <v>1966</v>
      </c>
      <c r="C59" s="93" t="s">
        <v>1966</v>
      </c>
      <c r="D59" s="93" t="s">
        <v>1343</v>
      </c>
      <c r="E59" s="93" t="s">
        <v>1966</v>
      </c>
      <c r="F59" s="93" t="s">
        <v>1966</v>
      </c>
      <c r="G59" s="93" t="s">
        <v>1965</v>
      </c>
      <c r="H59" s="573"/>
      <c r="I59" s="573"/>
      <c r="J59" s="984" t="s">
        <v>1954</v>
      </c>
      <c r="K59" s="985"/>
      <c r="M59" s="558" t="str">
        <f t="shared" si="0"/>
        <v>○</v>
      </c>
      <c r="N59" s="558" t="str">
        <f t="shared" si="1"/>
        <v>○</v>
      </c>
      <c r="P59" s="175"/>
      <c r="Q59" s="982"/>
    </row>
    <row r="60" spans="1:17">
      <c r="A60" s="572" t="s">
        <v>1312</v>
      </c>
      <c r="B60" s="93" t="s">
        <v>1966</v>
      </c>
      <c r="C60" s="93" t="s">
        <v>1966</v>
      </c>
      <c r="D60" s="574"/>
      <c r="E60" s="93" t="s">
        <v>1966</v>
      </c>
      <c r="F60" s="93" t="s">
        <v>1966</v>
      </c>
      <c r="G60" s="93" t="s">
        <v>1965</v>
      </c>
      <c r="H60" s="573"/>
      <c r="I60" s="573"/>
      <c r="J60" s="984" t="s">
        <v>1954</v>
      </c>
      <c r="K60" s="985"/>
      <c r="M60" s="575" t="str">
        <f>IF(OR(B60="",C60="",E60="",F60="",G60=""),"×","○")</f>
        <v>○</v>
      </c>
      <c r="N60" s="558" t="str">
        <f t="shared" si="1"/>
        <v>○</v>
      </c>
      <c r="P60" s="175"/>
      <c r="Q60" s="982"/>
    </row>
    <row r="61" spans="1:17">
      <c r="A61" s="577" t="s">
        <v>1313</v>
      </c>
      <c r="B61" s="93" t="s">
        <v>1966</v>
      </c>
      <c r="C61" s="93" t="s">
        <v>1966</v>
      </c>
      <c r="D61" s="574"/>
      <c r="E61" s="93" t="s">
        <v>1966</v>
      </c>
      <c r="F61" s="93" t="s">
        <v>1966</v>
      </c>
      <c r="G61" s="93" t="s">
        <v>1965</v>
      </c>
      <c r="H61" s="573"/>
      <c r="I61" s="573"/>
      <c r="J61" s="984" t="s">
        <v>1954</v>
      </c>
      <c r="K61" s="985"/>
      <c r="L61" s="578"/>
      <c r="M61" s="575" t="str">
        <f>IF(OR(B61="",C61="",E61="",F61="",G61=""),"×","○")</f>
        <v>○</v>
      </c>
      <c r="N61" s="558" t="str">
        <f t="shared" si="1"/>
        <v>○</v>
      </c>
      <c r="P61" s="175"/>
      <c r="Q61" s="982"/>
    </row>
    <row r="62" spans="1:17">
      <c r="A62" s="572" t="s">
        <v>1314</v>
      </c>
      <c r="B62" s="93" t="s">
        <v>1966</v>
      </c>
      <c r="C62" s="93" t="s">
        <v>1343</v>
      </c>
      <c r="D62" s="93" t="s">
        <v>1343</v>
      </c>
      <c r="E62" s="93" t="s">
        <v>1966</v>
      </c>
      <c r="F62" s="93" t="s">
        <v>1966</v>
      </c>
      <c r="G62" s="93" t="s">
        <v>1965</v>
      </c>
      <c r="H62" s="573"/>
      <c r="I62" s="573"/>
      <c r="J62" s="984" t="s">
        <v>1954</v>
      </c>
      <c r="K62" s="985"/>
      <c r="L62" s="578"/>
      <c r="M62" s="558" t="str">
        <f t="shared" si="0"/>
        <v>○</v>
      </c>
      <c r="N62" s="558" t="str">
        <f t="shared" si="1"/>
        <v>○</v>
      </c>
      <c r="P62" s="175"/>
      <c r="Q62" s="982"/>
    </row>
    <row r="63" spans="1:17">
      <c r="A63" s="572" t="s">
        <v>1315</v>
      </c>
      <c r="B63" s="93" t="s">
        <v>1964</v>
      </c>
      <c r="C63" s="93" t="s">
        <v>1964</v>
      </c>
      <c r="D63" s="93" t="s">
        <v>1964</v>
      </c>
      <c r="E63" s="93" t="s">
        <v>1964</v>
      </c>
      <c r="F63" s="93" t="s">
        <v>1964</v>
      </c>
      <c r="G63" s="93" t="s">
        <v>1965</v>
      </c>
      <c r="H63" s="573"/>
      <c r="I63" s="573"/>
      <c r="J63" s="984" t="s">
        <v>1955</v>
      </c>
      <c r="K63" s="985"/>
      <c r="L63" s="578"/>
      <c r="M63" s="558" t="str">
        <f t="shared" si="0"/>
        <v>○</v>
      </c>
      <c r="N63" s="558" t="str">
        <f t="shared" si="1"/>
        <v>○</v>
      </c>
      <c r="P63" s="175"/>
      <c r="Q63" s="982"/>
    </row>
    <row r="64" spans="1:17">
      <c r="A64" s="572" t="s">
        <v>1316</v>
      </c>
      <c r="B64" s="93" t="s">
        <v>1964</v>
      </c>
      <c r="C64" s="93" t="s">
        <v>1964</v>
      </c>
      <c r="D64" s="93" t="s">
        <v>1964</v>
      </c>
      <c r="E64" s="93" t="s">
        <v>1964</v>
      </c>
      <c r="F64" s="93" t="s">
        <v>1964</v>
      </c>
      <c r="G64" s="93" t="s">
        <v>1965</v>
      </c>
      <c r="H64" s="573"/>
      <c r="I64" s="573"/>
      <c r="J64" s="984" t="s">
        <v>1955</v>
      </c>
      <c r="K64" s="985"/>
      <c r="L64" s="578"/>
      <c r="M64" s="558" t="str">
        <f t="shared" si="0"/>
        <v>○</v>
      </c>
      <c r="N64" s="558" t="str">
        <f t="shared" si="1"/>
        <v>○</v>
      </c>
      <c r="P64" s="175"/>
      <c r="Q64" s="982"/>
    </row>
    <row r="65" spans="1:17">
      <c r="A65" s="572" t="s">
        <v>1317</v>
      </c>
      <c r="B65" s="93" t="s">
        <v>1964</v>
      </c>
      <c r="C65" s="93" t="s">
        <v>1964</v>
      </c>
      <c r="D65" s="93" t="s">
        <v>1964</v>
      </c>
      <c r="E65" s="93" t="s">
        <v>1964</v>
      </c>
      <c r="F65" s="93" t="s">
        <v>1964</v>
      </c>
      <c r="G65" s="93" t="s">
        <v>1965</v>
      </c>
      <c r="H65" s="573"/>
      <c r="I65" s="573"/>
      <c r="J65" s="984" t="s">
        <v>1955</v>
      </c>
      <c r="K65" s="985"/>
      <c r="L65" s="578"/>
      <c r="M65" s="558" t="str">
        <f>IF(COUNTBLANK(B65:G65)=0,"○","×")</f>
        <v>○</v>
      </c>
      <c r="N65" s="558" t="str">
        <f t="shared" ref="N65" si="3">IF(AND(COUNTIF(B65:F65,"◎")&gt;=1,J65=""),"×","○")</f>
        <v>○</v>
      </c>
      <c r="P65" s="175"/>
      <c r="Q65" s="982"/>
    </row>
    <row r="66" spans="1:17">
      <c r="A66" s="572" t="s">
        <v>1318</v>
      </c>
      <c r="B66" s="93" t="s">
        <v>1966</v>
      </c>
      <c r="C66" s="93" t="s">
        <v>1964</v>
      </c>
      <c r="D66" s="93" t="s">
        <v>1964</v>
      </c>
      <c r="E66" s="93" t="s">
        <v>1964</v>
      </c>
      <c r="F66" s="93" t="s">
        <v>1964</v>
      </c>
      <c r="G66" s="93" t="s">
        <v>1965</v>
      </c>
      <c r="H66" s="573"/>
      <c r="I66" s="573"/>
      <c r="J66" s="984" t="s">
        <v>1956</v>
      </c>
      <c r="K66" s="985"/>
      <c r="L66" s="578"/>
      <c r="M66" s="558" t="str">
        <f t="shared" si="0"/>
        <v>○</v>
      </c>
      <c r="N66" s="558" t="str">
        <f t="shared" si="1"/>
        <v>○</v>
      </c>
      <c r="P66" s="175"/>
      <c r="Q66" s="982"/>
    </row>
    <row r="67" spans="1:17">
      <c r="A67" s="572" t="s">
        <v>1319</v>
      </c>
      <c r="B67" s="93" t="s">
        <v>1343</v>
      </c>
      <c r="C67" s="93" t="s">
        <v>1343</v>
      </c>
      <c r="D67" s="93" t="s">
        <v>1964</v>
      </c>
      <c r="E67" s="93" t="s">
        <v>1964</v>
      </c>
      <c r="F67" s="93" t="s">
        <v>1964</v>
      </c>
      <c r="G67" s="93" t="s">
        <v>1965</v>
      </c>
      <c r="H67" s="573"/>
      <c r="I67" s="573"/>
      <c r="J67" s="984" t="s">
        <v>1956</v>
      </c>
      <c r="K67" s="985"/>
      <c r="L67" s="578"/>
      <c r="M67" s="558" t="str">
        <f t="shared" si="0"/>
        <v>○</v>
      </c>
      <c r="N67" s="558" t="str">
        <f t="shared" si="1"/>
        <v>○</v>
      </c>
      <c r="P67" s="175"/>
      <c r="Q67" s="982"/>
    </row>
    <row r="68" spans="1:17">
      <c r="A68" s="572" t="s">
        <v>1320</v>
      </c>
      <c r="B68" s="93" t="s">
        <v>1964</v>
      </c>
      <c r="C68" s="574"/>
      <c r="D68" s="93" t="s">
        <v>1964</v>
      </c>
      <c r="E68" s="93" t="s">
        <v>1964</v>
      </c>
      <c r="F68" s="93" t="s">
        <v>1964</v>
      </c>
      <c r="G68" s="93" t="s">
        <v>1965</v>
      </c>
      <c r="H68" s="573"/>
      <c r="I68" s="573"/>
      <c r="J68" s="985" t="s">
        <v>1957</v>
      </c>
      <c r="K68" s="985"/>
      <c r="L68" s="578"/>
      <c r="M68" s="575" t="str">
        <f>IF(OR(B68="",D68="",E68="",F68="",G68=""),"×","○")</f>
        <v>○</v>
      </c>
      <c r="N68" s="558" t="str">
        <f t="shared" si="1"/>
        <v>○</v>
      </c>
      <c r="P68" s="175"/>
      <c r="Q68" s="982"/>
    </row>
    <row r="69" spans="1:17">
      <c r="A69" s="572" t="s">
        <v>1321</v>
      </c>
      <c r="B69" s="93" t="s">
        <v>1343</v>
      </c>
      <c r="C69" s="574"/>
      <c r="D69" s="93" t="s">
        <v>1964</v>
      </c>
      <c r="E69" s="93" t="s">
        <v>1964</v>
      </c>
      <c r="F69" s="93" t="s">
        <v>1964</v>
      </c>
      <c r="G69" s="93" t="s">
        <v>1965</v>
      </c>
      <c r="H69" s="573"/>
      <c r="I69" s="573"/>
      <c r="J69" s="984" t="s">
        <v>1957</v>
      </c>
      <c r="K69" s="985"/>
      <c r="L69" s="578"/>
      <c r="M69" s="575" t="str">
        <f>IF(OR(B69="",D69="",E69="",F69="",G69=""),"×","○")</f>
        <v>○</v>
      </c>
      <c r="N69" s="558" t="str">
        <f t="shared" si="1"/>
        <v>○</v>
      </c>
      <c r="P69" s="175"/>
      <c r="Q69" s="982"/>
    </row>
    <row r="70" spans="1:17">
      <c r="A70" s="572" t="s">
        <v>1322</v>
      </c>
      <c r="B70" s="93" t="s">
        <v>1343</v>
      </c>
      <c r="C70" s="574"/>
      <c r="D70" s="93" t="s">
        <v>1964</v>
      </c>
      <c r="E70" s="93" t="s">
        <v>1964</v>
      </c>
      <c r="F70" s="93" t="s">
        <v>1964</v>
      </c>
      <c r="G70" s="93" t="s">
        <v>1965</v>
      </c>
      <c r="H70" s="573"/>
      <c r="I70" s="573"/>
      <c r="J70" s="984" t="s">
        <v>1957</v>
      </c>
      <c r="K70" s="985"/>
      <c r="L70" s="578"/>
      <c r="M70" s="575" t="str">
        <f>IF(OR(B70="",D70="",E70="",F70="",G70=""),"×","○")</f>
        <v>○</v>
      </c>
      <c r="N70" s="558" t="str">
        <f t="shared" si="1"/>
        <v>○</v>
      </c>
      <c r="P70" s="175"/>
      <c r="Q70" s="982"/>
    </row>
    <row r="71" spans="1:17">
      <c r="A71" s="572" t="s">
        <v>1323</v>
      </c>
      <c r="B71" s="93" t="s">
        <v>1343</v>
      </c>
      <c r="C71" s="574"/>
      <c r="D71" s="93" t="s">
        <v>1964</v>
      </c>
      <c r="E71" s="93" t="s">
        <v>1964</v>
      </c>
      <c r="F71" s="93" t="s">
        <v>1964</v>
      </c>
      <c r="G71" s="93" t="s">
        <v>1965</v>
      </c>
      <c r="H71" s="573"/>
      <c r="I71" s="573"/>
      <c r="J71" s="984" t="s">
        <v>1957</v>
      </c>
      <c r="K71" s="985"/>
      <c r="L71" s="578"/>
      <c r="M71" s="575" t="str">
        <f>IF(OR(B71="",D71="",E71="",F71="",G71=""),"×","○")</f>
        <v>○</v>
      </c>
      <c r="N71" s="558" t="str">
        <f t="shared" si="1"/>
        <v>○</v>
      </c>
      <c r="P71" s="175"/>
      <c r="Q71" s="982"/>
    </row>
    <row r="72" spans="1:17">
      <c r="A72" s="572" t="s">
        <v>1324</v>
      </c>
      <c r="B72" s="93" t="s">
        <v>1343</v>
      </c>
      <c r="C72" s="93" t="s">
        <v>1343</v>
      </c>
      <c r="D72" s="93" t="s">
        <v>1343</v>
      </c>
      <c r="E72" s="93" t="s">
        <v>1343</v>
      </c>
      <c r="F72" s="93" t="s">
        <v>1343</v>
      </c>
      <c r="G72" s="93" t="s">
        <v>1965</v>
      </c>
      <c r="H72" s="576"/>
      <c r="I72" s="576"/>
      <c r="J72" s="984" t="s">
        <v>1958</v>
      </c>
      <c r="K72" s="985"/>
      <c r="L72" s="579"/>
      <c r="M72" s="558" t="str">
        <f t="shared" si="0"/>
        <v>○</v>
      </c>
      <c r="N72" s="558" t="str">
        <f t="shared" si="1"/>
        <v>○</v>
      </c>
      <c r="P72" s="175"/>
      <c r="Q72" s="982"/>
    </row>
    <row r="73" spans="1:17">
      <c r="A73" s="568"/>
      <c r="B73" s="1242" t="s">
        <v>1325</v>
      </c>
      <c r="C73" s="1243"/>
      <c r="D73" s="1243"/>
      <c r="E73" s="1243"/>
      <c r="F73" s="1244"/>
      <c r="G73" s="1245" t="s">
        <v>1326</v>
      </c>
      <c r="H73" s="1248" t="s">
        <v>1249</v>
      </c>
      <c r="I73" s="1249"/>
      <c r="J73" s="1248" t="s">
        <v>1250</v>
      </c>
      <c r="K73" s="1103" t="s">
        <v>1251</v>
      </c>
      <c r="P73" s="175"/>
      <c r="Q73" s="982"/>
    </row>
    <row r="74" spans="1:17" ht="13.5" customHeight="1">
      <c r="A74" s="1251" t="s">
        <v>1327</v>
      </c>
      <c r="B74" s="1245" t="s">
        <v>1253</v>
      </c>
      <c r="C74" s="1242" t="s">
        <v>1254</v>
      </c>
      <c r="D74" s="1243"/>
      <c r="E74" s="1244"/>
      <c r="F74" s="1245" t="s">
        <v>1255</v>
      </c>
      <c r="G74" s="1246"/>
      <c r="H74" s="1251" t="s">
        <v>1256</v>
      </c>
      <c r="I74" s="1251" t="s">
        <v>1257</v>
      </c>
      <c r="J74" s="1247"/>
      <c r="K74" s="569"/>
      <c r="P74" s="175"/>
      <c r="Q74" s="982"/>
    </row>
    <row r="75" spans="1:17" ht="57.75" customHeight="1">
      <c r="A75" s="1250"/>
      <c r="B75" s="1247"/>
      <c r="C75" s="570" t="s">
        <v>1258</v>
      </c>
      <c r="D75" s="570" t="s">
        <v>1259</v>
      </c>
      <c r="E75" s="570" t="s">
        <v>1260</v>
      </c>
      <c r="F75" s="1247"/>
      <c r="G75" s="1247"/>
      <c r="H75" s="1250"/>
      <c r="I75" s="1250"/>
      <c r="J75" s="1250"/>
      <c r="K75" s="571" t="s">
        <v>1261</v>
      </c>
      <c r="P75" s="175"/>
      <c r="Q75" s="982"/>
    </row>
    <row r="76" spans="1:17">
      <c r="A76" s="580" t="s">
        <v>1328</v>
      </c>
      <c r="B76" s="93" t="s">
        <v>1964</v>
      </c>
      <c r="C76" s="93" t="s">
        <v>1964</v>
      </c>
      <c r="D76" s="93" t="s">
        <v>1964</v>
      </c>
      <c r="E76" s="93" t="s">
        <v>1964</v>
      </c>
      <c r="F76" s="93" t="s">
        <v>1964</v>
      </c>
      <c r="G76" s="93" t="s">
        <v>1965</v>
      </c>
      <c r="H76" s="574"/>
      <c r="I76" s="574"/>
      <c r="J76" s="984" t="s">
        <v>1959</v>
      </c>
      <c r="K76" s="985"/>
      <c r="L76" s="578"/>
      <c r="M76" s="558" t="str">
        <f t="shared" si="0"/>
        <v>○</v>
      </c>
      <c r="N76" s="558" t="str">
        <f t="shared" si="1"/>
        <v>○</v>
      </c>
      <c r="P76" s="175"/>
      <c r="Q76" s="982"/>
    </row>
    <row r="77" spans="1:17">
      <c r="A77" s="580" t="s">
        <v>1329</v>
      </c>
      <c r="B77" s="93" t="s">
        <v>1964</v>
      </c>
      <c r="C77" s="93" t="s">
        <v>1964</v>
      </c>
      <c r="D77" s="93" t="s">
        <v>1964</v>
      </c>
      <c r="E77" s="93" t="s">
        <v>1964</v>
      </c>
      <c r="F77" s="93" t="s">
        <v>1964</v>
      </c>
      <c r="G77" s="93" t="s">
        <v>1965</v>
      </c>
      <c r="H77" s="574"/>
      <c r="I77" s="574"/>
      <c r="J77" s="984" t="s">
        <v>1960</v>
      </c>
      <c r="K77" s="985"/>
      <c r="L77" s="578"/>
      <c r="M77" s="558" t="str">
        <f t="shared" si="0"/>
        <v>○</v>
      </c>
      <c r="N77" s="558" t="str">
        <f t="shared" si="1"/>
        <v>○</v>
      </c>
      <c r="P77" s="175"/>
      <c r="Q77" s="982"/>
    </row>
    <row r="78" spans="1:17">
      <c r="A78" s="580" t="s">
        <v>1330</v>
      </c>
      <c r="B78" s="93" t="s">
        <v>1964</v>
      </c>
      <c r="C78" s="93" t="s">
        <v>1964</v>
      </c>
      <c r="D78" s="93" t="s">
        <v>1964</v>
      </c>
      <c r="E78" s="93" t="s">
        <v>1964</v>
      </c>
      <c r="F78" s="93" t="s">
        <v>1964</v>
      </c>
      <c r="G78" s="93" t="s">
        <v>1965</v>
      </c>
      <c r="H78" s="574"/>
      <c r="I78" s="574"/>
      <c r="J78" s="984" t="s">
        <v>1961</v>
      </c>
      <c r="K78" s="985"/>
      <c r="L78" s="578"/>
      <c r="M78" s="558" t="str">
        <f t="shared" si="0"/>
        <v>○</v>
      </c>
      <c r="N78" s="558" t="str">
        <f t="shared" si="1"/>
        <v>○</v>
      </c>
      <c r="P78" s="175"/>
      <c r="Q78" s="982"/>
    </row>
    <row r="79" spans="1:17">
      <c r="A79" s="580" t="s">
        <v>1331</v>
      </c>
      <c r="B79" s="93" t="s">
        <v>1964</v>
      </c>
      <c r="C79" s="574"/>
      <c r="D79" s="93" t="s">
        <v>1964</v>
      </c>
      <c r="E79" s="93" t="s">
        <v>1964</v>
      </c>
      <c r="F79" s="93" t="s">
        <v>1964</v>
      </c>
      <c r="G79" s="93" t="s">
        <v>1965</v>
      </c>
      <c r="H79" s="574"/>
      <c r="I79" s="574"/>
      <c r="J79" s="984" t="s">
        <v>1962</v>
      </c>
      <c r="K79" s="985"/>
      <c r="M79" s="575" t="str">
        <f>IF(OR(B79="",D79="",E79="",F79="",G79=""),"×","○")</f>
        <v>○</v>
      </c>
      <c r="N79" s="558" t="str">
        <f t="shared" si="1"/>
        <v>○</v>
      </c>
      <c r="P79" s="175"/>
      <c r="Q79" s="982"/>
    </row>
    <row r="80" spans="1:17">
      <c r="A80" s="580" t="s">
        <v>1332</v>
      </c>
      <c r="B80" s="93" t="s">
        <v>1964</v>
      </c>
      <c r="C80" s="93" t="s">
        <v>1964</v>
      </c>
      <c r="D80" s="93" t="s">
        <v>1964</v>
      </c>
      <c r="E80" s="93" t="s">
        <v>1964</v>
      </c>
      <c r="F80" s="93" t="s">
        <v>1964</v>
      </c>
      <c r="G80" s="93" t="s">
        <v>1965</v>
      </c>
      <c r="H80" s="574"/>
      <c r="I80" s="574"/>
      <c r="J80" s="984" t="s">
        <v>1963</v>
      </c>
      <c r="K80" s="985"/>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5"/>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8" sqref="E18:L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54" t="s">
        <v>1333</v>
      </c>
      <c r="B1" s="1254"/>
      <c r="C1" s="1254"/>
      <c r="D1" s="1254"/>
      <c r="E1" s="1254"/>
      <c r="F1" s="1254"/>
      <c r="G1" s="1254"/>
      <c r="H1" s="1254"/>
      <c r="I1" s="1254"/>
      <c r="J1" s="1254"/>
      <c r="K1" s="1254"/>
      <c r="P1" s="100"/>
      <c r="Q1" s="102"/>
    </row>
    <row r="2" spans="1:17" ht="24.95" customHeight="1" thickTop="1" thickBot="1">
      <c r="A2" s="557"/>
      <c r="B2" s="1236" t="s">
        <v>1235</v>
      </c>
      <c r="C2" s="1236"/>
      <c r="D2" s="1236"/>
      <c r="E2" s="1236"/>
      <c r="F2" s="1236"/>
      <c r="G2" s="1236"/>
      <c r="H2" s="1236"/>
      <c r="I2" s="1236"/>
      <c r="J2" s="1255"/>
      <c r="K2" s="538" t="str">
        <f>IF(COUNTIF(N12:O19,"×")=0,"入力済","未入力あり")</f>
        <v>入力済</v>
      </c>
      <c r="L2" s="1265"/>
      <c r="M2" s="581"/>
      <c r="N2" s="581"/>
      <c r="O2" s="581"/>
      <c r="P2" s="100"/>
      <c r="Q2" s="102"/>
    </row>
    <row r="3" spans="1:17" ht="5.0999999999999996" customHeight="1" thickTop="1">
      <c r="A3" s="559"/>
      <c r="B3" s="559"/>
      <c r="C3" s="559"/>
      <c r="D3" s="559"/>
      <c r="E3" s="559"/>
      <c r="F3" s="559"/>
      <c r="G3" s="559"/>
      <c r="H3" s="559"/>
      <c r="I3" s="559"/>
      <c r="J3" s="559"/>
      <c r="K3" s="559"/>
      <c r="L3" s="1265"/>
      <c r="M3" s="581"/>
      <c r="N3" s="581"/>
      <c r="O3" s="581"/>
    </row>
    <row r="4" spans="1:17" ht="20.100000000000001" customHeight="1">
      <c r="A4" s="559"/>
      <c r="B4" s="559"/>
      <c r="C4" s="559"/>
      <c r="D4" s="559"/>
      <c r="E4" s="559"/>
      <c r="F4" s="562" t="s">
        <v>1236</v>
      </c>
      <c r="G4" s="1256" t="str">
        <f>+表紙!E2</f>
        <v>地方独立行政法人市立東大阪医療センター</v>
      </c>
      <c r="H4" s="1257"/>
      <c r="I4" s="1257"/>
      <c r="J4" s="1257"/>
      <c r="K4" s="1258"/>
      <c r="L4" s="1265"/>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65"/>
      <c r="M5" s="581"/>
      <c r="N5" s="581"/>
      <c r="O5" s="581"/>
      <c r="P5" s="563"/>
      <c r="Q5" s="193" t="s">
        <v>268</v>
      </c>
    </row>
    <row r="6" spans="1:17" s="585" customFormat="1" ht="28.9" customHeight="1">
      <c r="A6" s="582"/>
      <c r="B6" s="583"/>
      <c r="C6" s="583"/>
      <c r="D6" s="583"/>
      <c r="E6" s="583"/>
      <c r="F6" s="583"/>
      <c r="G6" s="583"/>
      <c r="H6" s="583"/>
      <c r="I6" s="583"/>
      <c r="J6" s="583"/>
      <c r="K6" s="583"/>
      <c r="L6" s="1265"/>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66" t="s">
        <v>1335</v>
      </c>
      <c r="B9" s="1274" t="s">
        <v>1336</v>
      </c>
      <c r="C9" s="1275"/>
      <c r="D9" s="1275"/>
      <c r="E9" s="1276" t="s">
        <v>1337</v>
      </c>
      <c r="F9" s="1277"/>
      <c r="G9" s="1277"/>
      <c r="H9" s="1277"/>
      <c r="I9" s="1277"/>
      <c r="J9" s="1277"/>
      <c r="K9" s="1277"/>
      <c r="L9" s="1278"/>
      <c r="M9" s="590"/>
      <c r="N9" s="591"/>
      <c r="O9" s="591"/>
      <c r="P9" s="62"/>
      <c r="Q9" s="168"/>
    </row>
    <row r="10" spans="1:17" s="9" customFormat="1" ht="22.5" customHeight="1">
      <c r="A10" s="1267"/>
      <c r="B10" s="1105" t="s">
        <v>1338</v>
      </c>
      <c r="C10" s="1105" t="s">
        <v>1339</v>
      </c>
      <c r="D10" s="1105" t="s">
        <v>1340</v>
      </c>
      <c r="E10" s="1267"/>
      <c r="F10" s="1279"/>
      <c r="G10" s="1279"/>
      <c r="H10" s="1279"/>
      <c r="I10" s="1279"/>
      <c r="J10" s="1279"/>
      <c r="K10" s="1279"/>
      <c r="L10" s="1280"/>
      <c r="M10" s="590"/>
      <c r="N10" s="591"/>
      <c r="O10" s="591"/>
      <c r="P10" s="62"/>
      <c r="Q10" s="90"/>
    </row>
    <row r="11" spans="1:17" s="9" customFormat="1" ht="42" customHeight="1" thickBot="1">
      <c r="A11" s="592" t="s">
        <v>1341</v>
      </c>
      <c r="B11" s="593" t="s">
        <v>1342</v>
      </c>
      <c r="C11" s="593" t="s">
        <v>1343</v>
      </c>
      <c r="D11" s="593" t="s">
        <v>1342</v>
      </c>
      <c r="E11" s="1281" t="s">
        <v>1344</v>
      </c>
      <c r="F11" s="1281"/>
      <c r="G11" s="1281"/>
      <c r="H11" s="1281"/>
      <c r="I11" s="1281"/>
      <c r="J11" s="1281"/>
      <c r="K11" s="1281"/>
      <c r="L11" s="1281"/>
      <c r="M11" s="594"/>
      <c r="N11" s="595"/>
      <c r="O11" s="595"/>
      <c r="P11" s="62"/>
      <c r="Q11" s="90"/>
    </row>
    <row r="12" spans="1:17" s="9" customFormat="1" ht="42" customHeight="1" thickTop="1" thickBot="1">
      <c r="A12" s="596" t="s">
        <v>43</v>
      </c>
      <c r="B12" s="76" t="s">
        <v>1343</v>
      </c>
      <c r="C12" s="76" t="s">
        <v>1343</v>
      </c>
      <c r="D12" s="76" t="s">
        <v>1343</v>
      </c>
      <c r="E12" s="1271"/>
      <c r="F12" s="1272"/>
      <c r="G12" s="1272"/>
      <c r="H12" s="1272"/>
      <c r="I12" s="1272"/>
      <c r="J12" s="1272"/>
      <c r="K12" s="1272"/>
      <c r="L12" s="1273"/>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8"/>
      <c r="F13" s="1269"/>
      <c r="G13" s="1269"/>
      <c r="H13" s="1269"/>
      <c r="I13" s="1269"/>
      <c r="J13" s="1269"/>
      <c r="K13" s="1269"/>
      <c r="L13" s="1270"/>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8"/>
      <c r="F14" s="1269"/>
      <c r="G14" s="1269"/>
      <c r="H14" s="1269"/>
      <c r="I14" s="1269"/>
      <c r="J14" s="1269"/>
      <c r="K14" s="1269"/>
      <c r="L14" s="1270"/>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8"/>
      <c r="F15" s="1269"/>
      <c r="G15" s="1269"/>
      <c r="H15" s="1269"/>
      <c r="I15" s="1269"/>
      <c r="J15" s="1269"/>
      <c r="K15" s="1269"/>
      <c r="L15" s="1270"/>
      <c r="M15" s="594"/>
      <c r="N15" s="597" t="str">
        <f t="shared" si="0"/>
        <v>○</v>
      </c>
      <c r="O15" s="597" t="str">
        <f t="shared" si="1"/>
        <v>○</v>
      </c>
      <c r="P15" s="62"/>
      <c r="Q15" s="90"/>
    </row>
    <row r="16" spans="1:17" s="9" customFormat="1" ht="42" customHeight="1" thickBot="1">
      <c r="A16" s="598" t="s">
        <v>46</v>
      </c>
      <c r="B16" s="67" t="s">
        <v>1343</v>
      </c>
      <c r="C16" s="67" t="s">
        <v>1343</v>
      </c>
      <c r="D16" s="67" t="s">
        <v>1343</v>
      </c>
      <c r="E16" s="1268"/>
      <c r="F16" s="1269"/>
      <c r="G16" s="1269"/>
      <c r="H16" s="1269"/>
      <c r="I16" s="1269"/>
      <c r="J16" s="1269"/>
      <c r="K16" s="1269"/>
      <c r="L16" s="1270"/>
      <c r="M16" s="594"/>
      <c r="N16" s="597" t="str">
        <f t="shared" si="0"/>
        <v>○</v>
      </c>
      <c r="O16" s="597" t="str">
        <f t="shared" si="1"/>
        <v>○</v>
      </c>
      <c r="P16" s="62"/>
      <c r="Q16" s="90"/>
    </row>
    <row r="17" spans="1:17" s="9" customFormat="1" ht="42" customHeight="1" thickBot="1">
      <c r="A17" s="598" t="s">
        <v>558</v>
      </c>
      <c r="B17" s="67" t="s">
        <v>1343</v>
      </c>
      <c r="C17" s="67" t="s">
        <v>1343</v>
      </c>
      <c r="D17" s="67" t="s">
        <v>1343</v>
      </c>
      <c r="E17" s="1268"/>
      <c r="F17" s="1269"/>
      <c r="G17" s="1269"/>
      <c r="H17" s="1269"/>
      <c r="I17" s="1269"/>
      <c r="J17" s="1269"/>
      <c r="K17" s="1269"/>
      <c r="L17" s="1270"/>
      <c r="M17" s="594"/>
      <c r="N17" s="597" t="str">
        <f t="shared" si="0"/>
        <v>○</v>
      </c>
      <c r="O17" s="597" t="str">
        <f t="shared" si="1"/>
        <v>○</v>
      </c>
      <c r="P17" s="62"/>
      <c r="Q17" s="90"/>
    </row>
    <row r="18" spans="1:17" s="9" customFormat="1" ht="42" customHeight="1" thickBot="1">
      <c r="A18" s="598" t="s">
        <v>1346</v>
      </c>
      <c r="B18" s="67" t="s">
        <v>1343</v>
      </c>
      <c r="C18" s="67" t="s">
        <v>1343</v>
      </c>
      <c r="D18" s="67" t="s">
        <v>1343</v>
      </c>
      <c r="E18" s="1268"/>
      <c r="F18" s="1269"/>
      <c r="G18" s="1269"/>
      <c r="H18" s="1269"/>
      <c r="I18" s="1269"/>
      <c r="J18" s="1269"/>
      <c r="K18" s="1269"/>
      <c r="L18" s="1270"/>
      <c r="M18" s="594"/>
      <c r="N18" s="597" t="str">
        <f t="shared" si="0"/>
        <v>○</v>
      </c>
      <c r="O18" s="597" t="str">
        <f t="shared" si="1"/>
        <v>○</v>
      </c>
      <c r="P18" s="62"/>
      <c r="Q18" s="90"/>
    </row>
    <row r="19" spans="1:17" s="9" customFormat="1" ht="42" customHeight="1" thickBot="1">
      <c r="A19" s="598" t="s">
        <v>49</v>
      </c>
      <c r="B19" s="67" t="s">
        <v>1343</v>
      </c>
      <c r="C19" s="67" t="s">
        <v>1343</v>
      </c>
      <c r="D19" s="67" t="s">
        <v>1343</v>
      </c>
      <c r="E19" s="1268"/>
      <c r="F19" s="1269"/>
      <c r="G19" s="1269"/>
      <c r="H19" s="1269"/>
      <c r="I19" s="1269"/>
      <c r="J19" s="1269"/>
      <c r="K19" s="1269"/>
      <c r="L19" s="1270"/>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8f04e03f-9209-46ee-9f7e-bd4ad17f0b47"/>
    <ds:schemaRef ds:uri="http://www.w3.org/XML/1998/namespace"/>
    <ds:schemaRef ds:uri="http://purl.org/dc/dcmitype/"/>
  </ds:schemaRefs>
</ds:datastoreItem>
</file>

<file path=customXml/itemProps3.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36</vt:i4>
      </vt:variant>
    </vt:vector>
  </HeadingPairs>
  <TitlesOfParts>
    <vt:vector size="72"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Sheet1</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2025-03-11T06:38:21Z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