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showInkAnnotation="0" updateLinks="never" codeName="ThisWorkbook" autoCompressPictures="0"/>
  <mc:AlternateContent xmlns:mc="http://schemas.openxmlformats.org/markup-compatibility/2006">
    <mc:Choice Requires="x15">
      <x15ac:absPath xmlns:x15ac="http://schemas.microsoft.com/office/spreadsheetml/2010/11/ac" url="F:\★★株aimstyle★★\★大阪国際がんセンター（旧大阪府立成人病センター）\★大阪がん診療拠点病院検索（旧がん診療NOW）\R6年度更新用データ\★現況報告書データ（HPアップ用）2023年度データ\★現況報告書（生）データ提供用加工データ\mhlw（連絡先シート削除済み）アルファベット表記\"/>
    </mc:Choice>
  </mc:AlternateContent>
  <xr:revisionPtr revIDLastSave="0" documentId="13_ncr:1_{CDAB397F-9C7C-4254-9EFD-F56A7A3229B4}" xr6:coauthVersionLast="47" xr6:coauthVersionMax="47" xr10:uidLastSave="{00000000-0000-0000-0000-000000000000}"/>
  <bookViews>
    <workbookView xWindow="28680" yWindow="-120" windowWidth="29040" windowHeight="15720" tabRatio="705" firstSheet="1" activeTab="2" xr2:uid="{00000000-000D-0000-FFFF-FFFF00000000}"/>
  </bookViews>
  <sheets>
    <sheet name="事務局使用（発出時は非表示にすること）" sheetId="194" state="hidden" r:id="rId1"/>
    <sheet name="入力時の注意事項" sheetId="170" r:id="rId2"/>
    <sheet name="表紙" sheetId="2" r:id="rId3"/>
    <sheet name="様式4（全般事項）" sheetId="4" r:id="rId4"/>
    <sheet name="様式４(機能別)" sheetId="195" r:id="rId5"/>
    <sheet name="(参考)診療割合算出表" sheetId="204" r:id="rId6"/>
    <sheet name="別紙1未充足要件" sheetId="168" r:id="rId7"/>
    <sheet name="別紙2専門とするがんの診療状況" sheetId="198" r:id="rId8"/>
    <sheet name="別紙3自施設で対応しないもの" sheetId="201" r:id="rId9"/>
    <sheet name="別紙4カンファレンス" sheetId="207" r:id="rId10"/>
    <sheet name="別紙5緩和外来" sheetId="209" r:id="rId11"/>
    <sheet name="別紙6緩和病棟" sheetId="210" r:id="rId12"/>
    <sheet name="別紙7地域緩和ケア連携体制" sheetId="158" r:id="rId13"/>
    <sheet name="別紙8緩和ケアメンバーと活動" sheetId="171" r:id="rId14"/>
    <sheet name="別紙9インターネット環境" sheetId="197" r:id="rId15"/>
    <sheet name="別紙10患者の特性に応じた支援" sheetId="199" r:id="rId16"/>
    <sheet name="別紙11相談内容" sheetId="173" r:id="rId17"/>
    <sheet name="別紙12相談支援センター窓口等" sheetId="174" r:id="rId18"/>
    <sheet name="別紙13相談支援センター体制" sheetId="175" r:id="rId19"/>
    <sheet name="別紙14連携協力体制" sheetId="176" r:id="rId20"/>
    <sheet name="別紙15専門外来" sheetId="177" r:id="rId21"/>
    <sheet name="別紙16院内がん登録" sheetId="179" r:id="rId22"/>
    <sheet name="別紙17臨床試験・治験" sheetId="181" r:id="rId23"/>
    <sheet name="別紙18研究窓口" sheetId="200" r:id="rId24"/>
    <sheet name="別紙19チーム医療の提供体制" sheetId="205" r:id="rId25"/>
    <sheet name="別紙20医療安全・第三者評価" sheetId="183" r:id="rId26"/>
    <sheet name="別紙21PCCメンバー" sheetId="187" r:id="rId27"/>
    <sheet name="別紙22集学的治療提供体制" sheetId="188" r:id="rId28"/>
    <sheet name="別紙23連携診療体制" sheetId="189" r:id="rId29"/>
    <sheet name="別紙24特定領域人材交流" sheetId="202" r:id="rId30"/>
    <sheet name="別紙25グループ指定の状況" sheetId="190" r:id="rId31"/>
    <sheet name="別紙26グループ間の人材交流計画" sheetId="191" r:id="rId32"/>
    <sheet name="別紙27グループ指定の状況" sheetId="192" r:id="rId33"/>
    <sheet name="別紙28都道府県協議会" sheetId="196" r:id="rId34"/>
    <sheet name="別紙29歯科との連携" sheetId="208" r:id="rId35"/>
  </sheets>
  <definedNames>
    <definedName name="_xlnm._FilterDatabase" localSheetId="4" hidden="1">'様式４(機能別)'!$M$13:$M$15</definedName>
    <definedName name="_xlnm.Print_Area" localSheetId="5">'(参考)診療割合算出表'!$A$1:$N$20</definedName>
    <definedName name="_xlnm.Print_Area" localSheetId="0">'事務局使用（発出時は非表示にすること）'!$A$1:$ED$5</definedName>
    <definedName name="_xlnm.Print_Area" localSheetId="1">入力時の注意事項!$A$1:$H$35</definedName>
    <definedName name="_xlnm.Print_Area" localSheetId="2">表紙!$A$1:$G$43</definedName>
    <definedName name="_xlnm.Print_Area" localSheetId="15">別紙10患者の特性に応じた支援!$A$1:$Z$28</definedName>
    <definedName name="_xlnm.Print_Area" localSheetId="16">別紙11相談内容!$A$1:$H$37</definedName>
    <definedName name="_xlnm.Print_Area" localSheetId="17">別紙12相談支援センター窓口等!$A$1:$X$19</definedName>
    <definedName name="_xlnm.Print_Area" localSheetId="18">別紙13相談支援センター体制!$A$1:$J$62</definedName>
    <definedName name="_xlnm.Print_Area" localSheetId="19">別紙14連携協力体制!$A$1:$I$57</definedName>
    <definedName name="_xlnm.Print_Area" localSheetId="20">別紙15専門外来!$A$1:$X$62</definedName>
    <definedName name="_xlnm.Print_Area" localSheetId="21">別紙16院内がん登録!$A$1:$H$26</definedName>
    <definedName name="_xlnm.Print_Area" localSheetId="22">別紙17臨床試験・治験!$A$1:$X$35</definedName>
    <definedName name="_xlnm.Print_Area" localSheetId="23">別紙18研究窓口!$A$1:$X$25</definedName>
    <definedName name="_xlnm.Print_Area" localSheetId="24">別紙19チーム医療の提供体制!$A$1:$P$16</definedName>
    <definedName name="_xlnm.Print_Area" localSheetId="6">別紙1未充足要件!$A$1:$G$50</definedName>
    <definedName name="_xlnm.Print_Area" localSheetId="25">別紙20医療安全・第三者評価!$A$1:$J$42</definedName>
    <definedName name="_xlnm.Print_Area" localSheetId="26">別紙21PCCメンバー!$A$1:$I$56</definedName>
    <definedName name="_xlnm.Print_Area" localSheetId="27">別紙22集学的治療提供体制!$A$1:$K$46</definedName>
    <definedName name="_xlnm.Print_Area" localSheetId="28">別紙23連携診療体制!$A$1:$L$59</definedName>
    <definedName name="_xlnm.Print_Area" localSheetId="29">別紙24特定領域人材交流!$A$1:$H$31</definedName>
    <definedName name="_xlnm.Print_Area" localSheetId="30">別紙25グループ指定の状況!$A$1:$H$21</definedName>
    <definedName name="_xlnm.Print_Area" localSheetId="31">別紙26グループ間の人材交流計画!$A$1:$G$30</definedName>
    <definedName name="_xlnm.Print_Area" localSheetId="32">別紙27グループ指定の状況!$A$1:$I$17</definedName>
    <definedName name="_xlnm.Print_Area" localSheetId="33">別紙28都道府県協議会!$A$1:$I$53</definedName>
    <definedName name="_xlnm.Print_Area" localSheetId="34">別紙29歯科との連携!$A$1:$J$48</definedName>
    <definedName name="_xlnm.Print_Area" localSheetId="7">別紙2専門とするがんの診療状況!$A$1:$L$80</definedName>
    <definedName name="_xlnm.Print_Area" localSheetId="8">別紙3自施設で対応しないもの!$A$1:$M$20</definedName>
    <definedName name="_xlnm.Print_Area" localSheetId="9">別紙4カンファレンス!$A$1:$H$19</definedName>
    <definedName name="_xlnm.Print_Area" localSheetId="10">別紙5緩和外来!$A$1:$Y$27</definedName>
    <definedName name="_xlnm.Print_Area" localSheetId="11">別紙6緩和病棟!$A$1:$Z$40</definedName>
    <definedName name="_xlnm.Print_Area" localSheetId="12">別紙7地域緩和ケア連携体制!$A$1:$K$19</definedName>
    <definedName name="_xlnm.Print_Area" localSheetId="13">別紙8緩和ケアメンバーと活動!$A$1:$G$47</definedName>
    <definedName name="_xlnm.Print_Area" localSheetId="14">別紙9インターネット環境!$A$1:$Z$16</definedName>
    <definedName name="_xlnm.Print_Area" localSheetId="4">'様式４(機能別)'!$A$1:$N$608</definedName>
    <definedName name="_xlnm.Print_Area" localSheetId="3">'様式4（全般事項）'!$A$1:$W$318</definedName>
    <definedName name="_xlnm.Print_Titles" localSheetId="4">'様式４(機能別)'!$11:$11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J75" i="195" l="1"/>
  <c r="J180" i="195"/>
  <c r="J181" i="195"/>
  <c r="J183" i="195"/>
  <c r="J184" i="195" s="1"/>
  <c r="J379" i="195"/>
  <c r="H6" i="4"/>
  <c r="A3" i="4"/>
  <c r="O5" i="4"/>
  <c r="H5" i="4"/>
  <c r="K31" i="175"/>
  <c r="K35" i="175"/>
  <c r="K36" i="175"/>
  <c r="K34" i="175"/>
  <c r="Y8" i="174"/>
  <c r="Y7" i="174"/>
  <c r="H46" i="171"/>
  <c r="H41" i="171"/>
  <c r="AA18" i="199"/>
  <c r="L18" i="158"/>
  <c r="H36" i="171"/>
  <c r="H35" i="171"/>
  <c r="H13" i="171"/>
  <c r="F3" i="171" s="1"/>
  <c r="J182" i="195" l="1"/>
  <c r="J185" i="195" s="1"/>
  <c r="J186" i="195" s="1"/>
  <c r="W307" i="4"/>
  <c r="W207" i="4"/>
  <c r="O207" i="4"/>
  <c r="V207" i="4"/>
  <c r="A7" i="158"/>
  <c r="A13" i="158" s="1"/>
  <c r="C11" i="168" l="1"/>
  <c r="W229" i="4"/>
  <c r="W227" i="4"/>
  <c r="V229" i="4"/>
  <c r="W228" i="4"/>
  <c r="V228" i="4"/>
  <c r="Z16" i="209"/>
  <c r="O13" i="201"/>
  <c r="N13" i="201"/>
  <c r="W18" i="4"/>
  <c r="W15" i="4"/>
  <c r="G42" i="168"/>
  <c r="G41" i="168"/>
  <c r="G50" i="168"/>
  <c r="G49" i="168"/>
  <c r="G48" i="168"/>
  <c r="G47" i="168"/>
  <c r="G46" i="168"/>
  <c r="G45" i="168"/>
  <c r="G44" i="168"/>
  <c r="G43" i="168"/>
  <c r="G40" i="168"/>
  <c r="G39" i="168"/>
  <c r="G38" i="168"/>
  <c r="G37" i="168"/>
  <c r="G36" i="168"/>
  <c r="G35" i="168"/>
  <c r="G34" i="168"/>
  <c r="G33" i="168"/>
  <c r="G32" i="168"/>
  <c r="G31" i="168"/>
  <c r="G30" i="168"/>
  <c r="G29" i="168"/>
  <c r="G28" i="168"/>
  <c r="G27" i="168"/>
  <c r="G26" i="168"/>
  <c r="G25" i="168"/>
  <c r="G24" i="168"/>
  <c r="G23" i="168"/>
  <c r="G22" i="168"/>
  <c r="G21" i="168"/>
  <c r="G20" i="168"/>
  <c r="G19" i="168"/>
  <c r="G18" i="168"/>
  <c r="G17" i="168"/>
  <c r="G16" i="168"/>
  <c r="G15" i="168"/>
  <c r="G14" i="168"/>
  <c r="G13" i="168"/>
  <c r="G12" i="168"/>
  <c r="G11" i="168"/>
  <c r="H4" i="208"/>
  <c r="G4" i="196"/>
  <c r="F4" i="192"/>
  <c r="E4" i="191"/>
  <c r="F4" i="190"/>
  <c r="F4" i="202"/>
  <c r="G4" i="189"/>
  <c r="G4" i="188"/>
  <c r="F5" i="187"/>
  <c r="G4" i="183"/>
  <c r="G4" i="205"/>
  <c r="E4" i="200"/>
  <c r="E4" i="181"/>
  <c r="G4" i="179"/>
  <c r="F4" i="177"/>
  <c r="E4" i="176"/>
  <c r="F4" i="175"/>
  <c r="E4" i="174"/>
  <c r="E4" i="173"/>
  <c r="G4" i="199"/>
  <c r="G4" i="197"/>
  <c r="F5" i="171"/>
  <c r="G4" i="158"/>
  <c r="G4" i="210"/>
  <c r="F4" i="209"/>
  <c r="F4" i="207"/>
  <c r="G4" i="201"/>
  <c r="G4" i="198"/>
  <c r="E4" i="168"/>
  <c r="H2" i="195"/>
  <c r="H13" i="4"/>
  <c r="M608" i="195"/>
  <c r="M607" i="195"/>
  <c r="M286" i="195"/>
  <c r="W19" i="4"/>
  <c r="W53" i="4"/>
  <c r="W26" i="4" l="1"/>
  <c r="W25" i="4"/>
  <c r="W24" i="4"/>
  <c r="W23" i="4"/>
  <c r="W22" i="4"/>
  <c r="W21" i="4"/>
  <c r="W20" i="4"/>
  <c r="M385" i="195" l="1"/>
  <c r="M386" i="195"/>
  <c r="M384" i="195"/>
  <c r="M50" i="195"/>
  <c r="M49" i="195"/>
  <c r="M48" i="195"/>
  <c r="Z19" i="209"/>
  <c r="M287" i="195"/>
  <c r="C50" i="168"/>
  <c r="C49" i="168"/>
  <c r="C48" i="168"/>
  <c r="C47" i="168"/>
  <c r="C46" i="168"/>
  <c r="C45" i="168"/>
  <c r="C44" i="168"/>
  <c r="C43" i="168"/>
  <c r="C42" i="168"/>
  <c r="C41" i="168"/>
  <c r="C40" i="168"/>
  <c r="C39" i="168"/>
  <c r="C38" i="168"/>
  <c r="C37" i="168"/>
  <c r="C36" i="168"/>
  <c r="C35" i="168"/>
  <c r="C34" i="168"/>
  <c r="C33" i="168"/>
  <c r="C32" i="168"/>
  <c r="C31" i="168"/>
  <c r="L12" i="188"/>
  <c r="L44" i="188"/>
  <c r="L42" i="188"/>
  <c r="L41" i="188"/>
  <c r="L40" i="188"/>
  <c r="L39" i="188"/>
  <c r="L37" i="188"/>
  <c r="L36" i="188"/>
  <c r="L20" i="188"/>
  <c r="L18" i="188"/>
  <c r="L17" i="188"/>
  <c r="L16" i="188"/>
  <c r="L15" i="188"/>
  <c r="L13" i="188"/>
  <c r="Z22" i="209"/>
  <c r="Z26" i="209"/>
  <c r="Z25" i="209"/>
  <c r="Z23" i="209"/>
  <c r="Z15" i="209"/>
  <c r="Z14" i="209"/>
  <c r="Z13" i="209"/>
  <c r="Z10" i="209"/>
  <c r="Z9" i="209"/>
  <c r="Z8" i="209"/>
  <c r="Z7" i="209"/>
  <c r="Z6" i="209"/>
  <c r="Z17" i="209"/>
  <c r="M65" i="198"/>
  <c r="N65" i="198"/>
  <c r="M79" i="198"/>
  <c r="M71" i="198"/>
  <c r="M70" i="198"/>
  <c r="M69" i="198"/>
  <c r="M68" i="198"/>
  <c r="M61" i="198"/>
  <c r="M60" i="198"/>
  <c r="M51" i="198"/>
  <c r="M52" i="198"/>
  <c r="M48" i="198"/>
  <c r="M42" i="198"/>
  <c r="M41" i="198"/>
  <c r="M33" i="198"/>
  <c r="M16" i="198"/>
  <c r="M31" i="198"/>
  <c r="N31" i="198"/>
  <c r="O12" i="201" l="1"/>
  <c r="N12" i="201"/>
  <c r="N16" i="198"/>
  <c r="M15" i="198"/>
  <c r="J411" i="195"/>
  <c r="K19" i="175"/>
  <c r="I7" i="190" l="1"/>
  <c r="J46" i="176"/>
  <c r="Y12" i="174"/>
  <c r="Y16" i="200"/>
  <c r="Y35" i="181"/>
  <c r="Y28" i="181"/>
  <c r="Y20" i="181"/>
  <c r="Y13" i="181"/>
  <c r="I573" i="195" l="1"/>
  <c r="M573" i="195" s="1"/>
  <c r="I581" i="195"/>
  <c r="M581" i="195" s="1"/>
  <c r="N80" i="198" l="1"/>
  <c r="M80" i="198"/>
  <c r="N79" i="198"/>
  <c r="N78" i="198"/>
  <c r="M78" i="198"/>
  <c r="N77" i="198"/>
  <c r="M77" i="198"/>
  <c r="N76" i="198"/>
  <c r="M76" i="198"/>
  <c r="N72" i="198"/>
  <c r="M72" i="198"/>
  <c r="N71" i="198"/>
  <c r="N70" i="198"/>
  <c r="N69" i="198"/>
  <c r="N68" i="198"/>
  <c r="N67" i="198"/>
  <c r="M67" i="198"/>
  <c r="N66" i="198"/>
  <c r="M66" i="198"/>
  <c r="N64" i="198"/>
  <c r="M64" i="198"/>
  <c r="N63" i="198"/>
  <c r="M63" i="198"/>
  <c r="N62" i="198"/>
  <c r="M62" i="198"/>
  <c r="N61" i="198"/>
  <c r="N60" i="198"/>
  <c r="N59" i="198"/>
  <c r="M59" i="198"/>
  <c r="N58" i="198"/>
  <c r="M58" i="198"/>
  <c r="N57" i="198"/>
  <c r="M57" i="198"/>
  <c r="N56" i="198"/>
  <c r="M56" i="198"/>
  <c r="N55" i="198"/>
  <c r="M55" i="198"/>
  <c r="N54" i="198"/>
  <c r="M54" i="198"/>
  <c r="N53" i="198"/>
  <c r="M53" i="198"/>
  <c r="N52" i="198"/>
  <c r="N51" i="198"/>
  <c r="N50" i="198"/>
  <c r="M50" i="198"/>
  <c r="N49" i="198"/>
  <c r="M49" i="198"/>
  <c r="N48" i="198"/>
  <c r="N47" i="198"/>
  <c r="M47" i="198"/>
  <c r="N46" i="198"/>
  <c r="M46" i="198"/>
  <c r="N45" i="198"/>
  <c r="M45" i="198"/>
  <c r="N44" i="198"/>
  <c r="M44" i="198"/>
  <c r="N43" i="198"/>
  <c r="M43" i="198"/>
  <c r="N42" i="198"/>
  <c r="N41" i="198"/>
  <c r="N40" i="198"/>
  <c r="M40" i="198"/>
  <c r="N39" i="198"/>
  <c r="M39" i="198"/>
  <c r="N38" i="198"/>
  <c r="M38" i="198"/>
  <c r="N37" i="198"/>
  <c r="M37" i="198"/>
  <c r="N36" i="198"/>
  <c r="M36" i="198"/>
  <c r="N35" i="198"/>
  <c r="M35" i="198"/>
  <c r="N34" i="198"/>
  <c r="M34" i="198"/>
  <c r="N33" i="198"/>
  <c r="N32" i="198"/>
  <c r="M32" i="198"/>
  <c r="N30" i="198"/>
  <c r="M30" i="198"/>
  <c r="N29" i="198"/>
  <c r="M29" i="198"/>
  <c r="N28" i="198"/>
  <c r="M28" i="198"/>
  <c r="N27" i="198"/>
  <c r="M27" i="198"/>
  <c r="N26" i="198"/>
  <c r="M26" i="198"/>
  <c r="N25" i="198"/>
  <c r="M25" i="198"/>
  <c r="N24" i="198"/>
  <c r="M24" i="198"/>
  <c r="N23" i="198"/>
  <c r="M23" i="198"/>
  <c r="N22" i="198"/>
  <c r="M22" i="198"/>
  <c r="N21" i="198"/>
  <c r="M21" i="198"/>
  <c r="N20" i="198"/>
  <c r="M20" i="198"/>
  <c r="N19" i="198"/>
  <c r="M19" i="198"/>
  <c r="N18" i="198"/>
  <c r="M18" i="198"/>
  <c r="N17" i="198"/>
  <c r="M17" i="198"/>
  <c r="N15" i="198"/>
  <c r="B24" i="209"/>
  <c r="H517" i="195"/>
  <c r="H195" i="195"/>
  <c r="B12" i="210"/>
  <c r="B13" i="210"/>
  <c r="G5" i="201"/>
  <c r="BR7" i="194"/>
  <c r="J15" i="187"/>
  <c r="H2" i="187"/>
  <c r="J7" i="176"/>
  <c r="J36" i="196"/>
  <c r="AA12" i="199"/>
  <c r="AA10" i="199"/>
  <c r="AA11" i="197"/>
  <c r="AA9" i="197"/>
  <c r="AA8" i="197"/>
  <c r="AA17" i="210"/>
  <c r="AQ7" i="194"/>
  <c r="AR7" i="194"/>
  <c r="I7" i="194"/>
  <c r="F7" i="194"/>
  <c r="I7" i="192"/>
  <c r="H10" i="191"/>
  <c r="I11" i="190"/>
  <c r="G2" i="190" s="1"/>
  <c r="I11" i="202"/>
  <c r="M9" i="189"/>
  <c r="M8" i="189"/>
  <c r="M7" i="189"/>
  <c r="K38" i="183"/>
  <c r="K14" i="183"/>
  <c r="K6" i="183"/>
  <c r="Y24" i="200"/>
  <c r="Y15" i="200"/>
  <c r="Y14" i="200"/>
  <c r="Y32" i="181"/>
  <c r="Y31" i="181"/>
  <c r="Y29" i="181"/>
  <c r="Y25" i="181"/>
  <c r="Y24" i="181"/>
  <c r="Y22" i="181"/>
  <c r="Y17" i="181"/>
  <c r="Y16" i="181"/>
  <c r="Y14" i="181"/>
  <c r="Y9" i="181"/>
  <c r="I12" i="179"/>
  <c r="Y28" i="177"/>
  <c r="Y27" i="177"/>
  <c r="Y26" i="177"/>
  <c r="Y25" i="177"/>
  <c r="Y24" i="177"/>
  <c r="Y23" i="177"/>
  <c r="Y22" i="177"/>
  <c r="Y19" i="177"/>
  <c r="Y18" i="177"/>
  <c r="Y17" i="177"/>
  <c r="Y16" i="177"/>
  <c r="Y15" i="177"/>
  <c r="J35" i="176"/>
  <c r="J33" i="176"/>
  <c r="J32" i="176"/>
  <c r="J31" i="176"/>
  <c r="J30" i="176"/>
  <c r="J21" i="176"/>
  <c r="J19" i="176"/>
  <c r="J18" i="176"/>
  <c r="J14" i="176"/>
  <c r="J12" i="176"/>
  <c r="K58" i="175"/>
  <c r="K52" i="175"/>
  <c r="K25" i="175"/>
  <c r="Y18" i="174"/>
  <c r="Y17" i="174"/>
  <c r="Y16" i="174"/>
  <c r="Y15" i="174"/>
  <c r="I25" i="173"/>
  <c r="I24" i="173"/>
  <c r="I23" i="173"/>
  <c r="I22" i="173"/>
  <c r="I21" i="173"/>
  <c r="I20" i="173"/>
  <c r="I19" i="173"/>
  <c r="I8" i="173"/>
  <c r="I13" i="173"/>
  <c r="I12" i="173"/>
  <c r="I11" i="173"/>
  <c r="AA7" i="199"/>
  <c r="AA7" i="197"/>
  <c r="AA40" i="210"/>
  <c r="AA38" i="210"/>
  <c r="AA33" i="210"/>
  <c r="AA32" i="210"/>
  <c r="AA28" i="210"/>
  <c r="AA27" i="210"/>
  <c r="AA11" i="210"/>
  <c r="AA12" i="210"/>
  <c r="AA13" i="210"/>
  <c r="AA9" i="210"/>
  <c r="AA10" i="210"/>
  <c r="AA8" i="210"/>
  <c r="L16" i="158"/>
  <c r="Y2" i="197" l="1"/>
  <c r="K2" i="198"/>
  <c r="AA7" i="210"/>
  <c r="Y2" i="210" s="1"/>
  <c r="Z18" i="209"/>
  <c r="X2" i="209"/>
  <c r="AC7" i="194" l="1"/>
  <c r="AB7" i="194"/>
  <c r="AA7" i="194"/>
  <c r="Z7" i="194"/>
  <c r="Y7" i="194"/>
  <c r="X7" i="194"/>
  <c r="W7" i="194"/>
  <c r="BX7" i="194" l="1"/>
  <c r="BV7" i="194"/>
  <c r="BU7" i="194"/>
  <c r="BT7" i="194"/>
  <c r="BS7" i="194"/>
  <c r="BQ7" i="194"/>
  <c r="BP7" i="194"/>
  <c r="BO7" i="194"/>
  <c r="BN7" i="194"/>
  <c r="BM7" i="194"/>
  <c r="BI7" i="194"/>
  <c r="BA7" i="194"/>
  <c r="AZ7" i="194"/>
  <c r="AY7" i="194"/>
  <c r="AX7" i="194"/>
  <c r="AW7" i="194"/>
  <c r="AV7" i="194"/>
  <c r="AU7" i="194"/>
  <c r="AT7" i="194"/>
  <c r="AI7" i="194"/>
  <c r="AH7" i="194"/>
  <c r="AG7" i="194"/>
  <c r="AF7" i="194"/>
  <c r="AE7" i="194"/>
  <c r="AS7" i="194"/>
  <c r="AP7" i="194"/>
  <c r="AN7" i="194"/>
  <c r="T7" i="194"/>
  <c r="Q7" i="194"/>
  <c r="R7" i="194"/>
  <c r="I252" i="195"/>
  <c r="H2" i="196"/>
  <c r="G2" i="192"/>
  <c r="F2" i="191"/>
  <c r="B8" i="2"/>
  <c r="Y10" i="181" l="1"/>
  <c r="Y7" i="181"/>
  <c r="T2" i="181" s="1"/>
  <c r="J22" i="176"/>
  <c r="J20" i="176"/>
  <c r="J8" i="176"/>
  <c r="L7" i="188"/>
  <c r="B19" i="2"/>
  <c r="B18" i="2"/>
  <c r="G5" i="210"/>
  <c r="F5" i="209"/>
  <c r="I579" i="195" l="1"/>
  <c r="M579" i="195" s="1"/>
  <c r="I577" i="195"/>
  <c r="M577" i="195" s="1"/>
  <c r="I575" i="195"/>
  <c r="M575" i="195" s="1"/>
  <c r="M252" i="195"/>
  <c r="I260" i="195"/>
  <c r="M260" i="195" s="1"/>
  <c r="I258" i="195"/>
  <c r="M258" i="195" s="1"/>
  <c r="I256" i="195"/>
  <c r="M256" i="195" s="1"/>
  <c r="I254" i="195"/>
  <c r="M254" i="195" s="1"/>
  <c r="K36" i="208" l="1"/>
  <c r="K35" i="208"/>
  <c r="K34" i="208"/>
  <c r="K33" i="208"/>
  <c r="K32" i="208"/>
  <c r="I2" i="208" s="1"/>
  <c r="B42" i="2" s="1"/>
  <c r="H5" i="208"/>
  <c r="F5" i="192"/>
  <c r="G2" i="179"/>
  <c r="I9" i="207"/>
  <c r="G2" i="207" s="1"/>
  <c r="B17" i="2" s="1"/>
  <c r="F5" i="207"/>
  <c r="W273" i="4" l="1"/>
  <c r="V273" i="4"/>
  <c r="W262" i="4"/>
  <c r="V262" i="4"/>
  <c r="W258" i="4"/>
  <c r="V258" i="4"/>
  <c r="W246" i="4"/>
  <c r="V246" i="4"/>
  <c r="W242" i="4"/>
  <c r="V242" i="4"/>
  <c r="W237" i="4"/>
  <c r="V237" i="4"/>
  <c r="U2" i="200"/>
  <c r="B31" i="2" s="1"/>
  <c r="Y43" i="177"/>
  <c r="Y42" i="177"/>
  <c r="Y38" i="177"/>
  <c r="Y37" i="177"/>
  <c r="Y33" i="177"/>
  <c r="Y32" i="177"/>
  <c r="Y41" i="177"/>
  <c r="Y36" i="177"/>
  <c r="Y31" i="177"/>
  <c r="W2" i="177" s="1"/>
  <c r="Q14" i="205"/>
  <c r="Q13" i="205"/>
  <c r="Q12" i="205"/>
  <c r="Q11" i="205"/>
  <c r="Q10" i="205"/>
  <c r="Q9" i="205"/>
  <c r="Q8" i="205"/>
  <c r="Q7" i="205"/>
  <c r="O5" i="205"/>
  <c r="O6" i="4"/>
  <c r="W175" i="4"/>
  <c r="V175" i="4"/>
  <c r="W178" i="4"/>
  <c r="V178" i="4"/>
  <c r="W177" i="4"/>
  <c r="V177" i="4"/>
  <c r="W176" i="4"/>
  <c r="V176" i="4"/>
  <c r="W174" i="4"/>
  <c r="W173" i="4"/>
  <c r="W172" i="4"/>
  <c r="V174" i="4"/>
  <c r="V173" i="4"/>
  <c r="V172" i="4"/>
  <c r="W171" i="4"/>
  <c r="V171" i="4"/>
  <c r="O2" i="205" l="1"/>
  <c r="B32" i="2" s="1"/>
  <c r="Y13" i="174"/>
  <c r="J31" i="173"/>
  <c r="J32" i="173"/>
  <c r="J33" i="173"/>
  <c r="AA15" i="199"/>
  <c r="AA28" i="199"/>
  <c r="L13" i="158"/>
  <c r="E4" i="2"/>
  <c r="E7" i="194" l="1"/>
  <c r="J44" i="196"/>
  <c r="J52" i="196"/>
  <c r="J51" i="196"/>
  <c r="J50" i="196"/>
  <c r="J49" i="196"/>
  <c r="J48" i="196"/>
  <c r="J47" i="196"/>
  <c r="J46" i="196"/>
  <c r="J45" i="196"/>
  <c r="J35" i="196"/>
  <c r="J34" i="196"/>
  <c r="J31" i="196"/>
  <c r="J30" i="196"/>
  <c r="J29" i="196"/>
  <c r="J28" i="196"/>
  <c r="J27" i="196"/>
  <c r="J23" i="196"/>
  <c r="J22" i="196"/>
  <c r="J21" i="196"/>
  <c r="J20" i="196"/>
  <c r="J19" i="196"/>
  <c r="J18" i="196"/>
  <c r="J17" i="196"/>
  <c r="J16" i="196"/>
  <c r="J15" i="196"/>
  <c r="J14" i="196"/>
  <c r="J13" i="196"/>
  <c r="J12" i="196"/>
  <c r="J11" i="196"/>
  <c r="J10" i="196"/>
  <c r="J8" i="196"/>
  <c r="G2" i="202"/>
  <c r="K2" i="189"/>
  <c r="J2" i="188"/>
  <c r="L32" i="188"/>
  <c r="L30" i="188"/>
  <c r="L29" i="188"/>
  <c r="L28" i="188"/>
  <c r="L27" i="188"/>
  <c r="L25" i="188"/>
  <c r="L24" i="188"/>
  <c r="L11" i="188"/>
  <c r="L9" i="188"/>
  <c r="L8" i="188"/>
  <c r="I2" i="183"/>
  <c r="J28" i="176"/>
  <c r="J26" i="176"/>
  <c r="J25" i="176"/>
  <c r="J24" i="176"/>
  <c r="J23" i="176"/>
  <c r="J16" i="176"/>
  <c r="J15" i="176"/>
  <c r="J11" i="176"/>
  <c r="J10" i="176"/>
  <c r="K18" i="175"/>
  <c r="K17" i="175"/>
  <c r="K10" i="175"/>
  <c r="K11" i="175"/>
  <c r="K12" i="175"/>
  <c r="K13" i="175"/>
  <c r="K14" i="175"/>
  <c r="K9" i="175"/>
  <c r="K26" i="175"/>
  <c r="K27" i="175"/>
  <c r="K28" i="175"/>
  <c r="K29" i="175"/>
  <c r="K30" i="175"/>
  <c r="K32" i="175"/>
  <c r="K33" i="175"/>
  <c r="Y14" i="174"/>
  <c r="Y11" i="174"/>
  <c r="Y10" i="174"/>
  <c r="Y9" i="174"/>
  <c r="Y6" i="174"/>
  <c r="J20" i="173"/>
  <c r="J21" i="173"/>
  <c r="J22" i="173"/>
  <c r="J23" i="173"/>
  <c r="J24" i="173"/>
  <c r="J25" i="173"/>
  <c r="J26" i="173"/>
  <c r="J27" i="173"/>
  <c r="J28" i="173"/>
  <c r="J29" i="173"/>
  <c r="J30" i="173"/>
  <c r="J19" i="173"/>
  <c r="I33" i="173"/>
  <c r="I26" i="173"/>
  <c r="I27" i="173"/>
  <c r="I28" i="173"/>
  <c r="I29" i="173"/>
  <c r="I30" i="173"/>
  <c r="I31" i="173"/>
  <c r="I32" i="173"/>
  <c r="I34" i="173"/>
  <c r="I35" i="173"/>
  <c r="I36" i="173"/>
  <c r="AA16" i="199"/>
  <c r="AA13" i="199"/>
  <c r="Y2" i="199" s="1"/>
  <c r="L15" i="158"/>
  <c r="L12" i="158"/>
  <c r="L8" i="158"/>
  <c r="L7" i="158"/>
  <c r="O19" i="201"/>
  <c r="N19" i="201"/>
  <c r="O18" i="201"/>
  <c r="N18" i="201"/>
  <c r="O17" i="201"/>
  <c r="N17" i="201"/>
  <c r="O16" i="201"/>
  <c r="N16" i="201"/>
  <c r="O15" i="201"/>
  <c r="N15" i="201"/>
  <c r="O14" i="201"/>
  <c r="N14" i="201"/>
  <c r="F2" i="168"/>
  <c r="B14" i="2" s="1"/>
  <c r="H2" i="176" l="1"/>
  <c r="K2" i="201"/>
  <c r="W2" i="174"/>
  <c r="I2" i="175"/>
  <c r="G2" i="173"/>
  <c r="J2" i="158"/>
  <c r="B20" i="2" s="1"/>
  <c r="C14" i="173" l="1"/>
  <c r="G18" i="176" l="1"/>
  <c r="G5" i="198"/>
  <c r="G19" i="176" l="1"/>
  <c r="G30" i="176"/>
  <c r="G31" i="176" s="1"/>
  <c r="G32" i="176" s="1"/>
  <c r="G33" i="176" s="1"/>
  <c r="G12" i="176"/>
  <c r="G7" i="176" s="1"/>
  <c r="A16" i="158" l="1"/>
  <c r="W303" i="4" l="1"/>
  <c r="V303" i="4"/>
  <c r="W300" i="4"/>
  <c r="V300" i="4"/>
  <c r="B16" i="204"/>
  <c r="B13" i="204"/>
  <c r="B6" i="204"/>
  <c r="B7" i="204" s="1"/>
  <c r="C29" i="168"/>
  <c r="B17" i="204" l="1"/>
  <c r="B18" i="204" s="1"/>
  <c r="C30" i="168"/>
  <c r="C25" i="168"/>
  <c r="C26" i="168"/>
  <c r="C27" i="168"/>
  <c r="C28" i="168"/>
  <c r="V216" i="4" l="1"/>
  <c r="R213" i="4" l="1"/>
  <c r="V213" i="4"/>
  <c r="W212" i="4"/>
  <c r="V212" i="4"/>
  <c r="W211" i="4"/>
  <c r="V211" i="4"/>
  <c r="W35" i="4"/>
  <c r="J519" i="195" l="1"/>
  <c r="J197" i="195" l="1"/>
  <c r="W269" i="4"/>
  <c r="V269" i="4"/>
  <c r="V268" i="4"/>
  <c r="W107" i="4"/>
  <c r="V107" i="4"/>
  <c r="V119" i="4"/>
  <c r="W119" i="4"/>
  <c r="W73" i="4"/>
  <c r="V73" i="4"/>
  <c r="W150" i="4"/>
  <c r="V150" i="4"/>
  <c r="W66" i="4"/>
  <c r="V66" i="4"/>
  <c r="C36" i="2"/>
  <c r="C35" i="2"/>
  <c r="B41" i="2"/>
  <c r="B40" i="2"/>
  <c r="B39" i="2"/>
  <c r="B38" i="2"/>
  <c r="B37" i="2"/>
  <c r="B36" i="2"/>
  <c r="B35" i="2"/>
  <c r="B34" i="2"/>
  <c r="B33" i="2"/>
  <c r="B30" i="2"/>
  <c r="B29" i="2"/>
  <c r="B28" i="2"/>
  <c r="B27" i="2"/>
  <c r="B26" i="2"/>
  <c r="B25" i="2"/>
  <c r="B24" i="2"/>
  <c r="B23" i="2"/>
  <c r="B22" i="2"/>
  <c r="B21" i="2"/>
  <c r="B16" i="2"/>
  <c r="B15" i="2"/>
  <c r="V304" i="4"/>
  <c r="V305" i="4"/>
  <c r="V306" i="4"/>
  <c r="V307" i="4"/>
  <c r="W305" i="4"/>
  <c r="W306" i="4"/>
  <c r="I301" i="195" l="1"/>
  <c r="M301" i="195" s="1"/>
  <c r="I300" i="195"/>
  <c r="M300" i="195" s="1"/>
  <c r="Q3" i="195" s="1"/>
  <c r="DS7" i="194"/>
  <c r="DU7" i="194"/>
  <c r="DV7" i="194"/>
  <c r="DW7" i="194"/>
  <c r="DY7" i="194"/>
  <c r="DZ7" i="194"/>
  <c r="EA7" i="194"/>
  <c r="EC7" i="194"/>
  <c r="ED7" i="194"/>
  <c r="CE7" i="194"/>
  <c r="CG7" i="194"/>
  <c r="CH7" i="194"/>
  <c r="CI7" i="194"/>
  <c r="CK7" i="194"/>
  <c r="CL7" i="194"/>
  <c r="CM7" i="194"/>
  <c r="CO7" i="194"/>
  <c r="CP7" i="194"/>
  <c r="CQ7" i="194"/>
  <c r="CS7" i="194"/>
  <c r="CT7" i="194"/>
  <c r="CU7" i="194"/>
  <c r="CW7" i="194"/>
  <c r="CX7" i="194"/>
  <c r="CY7" i="194"/>
  <c r="DA7" i="194"/>
  <c r="DB7" i="194"/>
  <c r="DC7" i="194"/>
  <c r="DE7" i="194"/>
  <c r="DF7" i="194"/>
  <c r="DG7" i="194"/>
  <c r="DI7" i="194"/>
  <c r="DJ7" i="194"/>
  <c r="DK7" i="194"/>
  <c r="DM7" i="194"/>
  <c r="DN7" i="194"/>
  <c r="DO7" i="194"/>
  <c r="DQ7" i="194"/>
  <c r="DR7" i="194"/>
  <c r="CD7" i="194"/>
  <c r="CC7" i="194"/>
  <c r="CA7" i="194"/>
  <c r="H7" i="194"/>
  <c r="G7" i="194"/>
  <c r="BZ7" i="194" l="1"/>
  <c r="P7" i="194"/>
  <c r="BW7" i="194"/>
  <c r="U7" i="194"/>
  <c r="AK7" i="194"/>
  <c r="AJ7" i="194"/>
  <c r="BY7" i="194"/>
  <c r="V7" i="194"/>
  <c r="BL7" i="194"/>
  <c r="AM7" i="194"/>
  <c r="BK7" i="194"/>
  <c r="BJ7" i="194"/>
  <c r="AO7" i="194"/>
  <c r="AL7" i="194"/>
  <c r="AD7" i="194"/>
  <c r="S7" i="194"/>
  <c r="L7" i="194"/>
  <c r="J7" i="194"/>
  <c r="O7" i="194"/>
  <c r="K7" i="194"/>
  <c r="M7" i="194"/>
  <c r="N7" i="194"/>
  <c r="C8" i="168"/>
  <c r="C9" i="168"/>
  <c r="C10" i="168"/>
  <c r="S3" i="195"/>
  <c r="R3" i="195"/>
  <c r="W257" i="4"/>
  <c r="V257" i="4"/>
  <c r="W256" i="4"/>
  <c r="V256" i="4"/>
  <c r="V255" i="4"/>
  <c r="W293" i="4"/>
  <c r="V293" i="4"/>
  <c r="W290" i="4"/>
  <c r="V290" i="4"/>
  <c r="W291" i="4"/>
  <c r="V291" i="4"/>
  <c r="W267" i="4"/>
  <c r="V267" i="4"/>
  <c r="W266" i="4"/>
  <c r="V266" i="4"/>
  <c r="V265" i="4"/>
  <c r="W272" i="4"/>
  <c r="V272" i="4"/>
  <c r="W271" i="4"/>
  <c r="V271" i="4"/>
  <c r="V270" i="4"/>
  <c r="H4" i="195"/>
  <c r="H3" i="195"/>
  <c r="V14" i="4"/>
  <c r="V15" i="4"/>
  <c r="V16" i="4"/>
  <c r="V17" i="4"/>
  <c r="V18" i="4"/>
  <c r="V19" i="4"/>
  <c r="V20" i="4"/>
  <c r="V21" i="4"/>
  <c r="V22" i="4"/>
  <c r="V23" i="4"/>
  <c r="V24" i="4"/>
  <c r="V25" i="4"/>
  <c r="V26" i="4"/>
  <c r="V27" i="4"/>
  <c r="V28" i="4"/>
  <c r="V29" i="4"/>
  <c r="V30" i="4"/>
  <c r="V31" i="4"/>
  <c r="V32" i="4"/>
  <c r="V33" i="4"/>
  <c r="V34" i="4"/>
  <c r="V36" i="4"/>
  <c r="V37" i="4"/>
  <c r="V38" i="4"/>
  <c r="V39" i="4"/>
  <c r="V40" i="4"/>
  <c r="V41" i="4"/>
  <c r="V42" i="4"/>
  <c r="V43" i="4"/>
  <c r="V44" i="4"/>
  <c r="V45" i="4"/>
  <c r="V46" i="4"/>
  <c r="V47" i="4"/>
  <c r="V48" i="4"/>
  <c r="V49" i="4"/>
  <c r="V50" i="4"/>
  <c r="V51" i="4"/>
  <c r="V52" i="4"/>
  <c r="V53" i="4"/>
  <c r="V54" i="4"/>
  <c r="V55" i="4"/>
  <c r="V56" i="4"/>
  <c r="V57" i="4"/>
  <c r="V58" i="4"/>
  <c r="V59" i="4"/>
  <c r="V60" i="4"/>
  <c r="V61" i="4"/>
  <c r="V62" i="4"/>
  <c r="V63" i="4"/>
  <c r="V64" i="4"/>
  <c r="V65" i="4"/>
  <c r="V67" i="4"/>
  <c r="V68" i="4"/>
  <c r="V69" i="4"/>
  <c r="V70" i="4"/>
  <c r="V71" i="4"/>
  <c r="V72" i="4"/>
  <c r="V74" i="4"/>
  <c r="V75" i="4"/>
  <c r="V76" i="4"/>
  <c r="V77" i="4"/>
  <c r="V78" i="4"/>
  <c r="V79" i="4"/>
  <c r="V80" i="4"/>
  <c r="V81" i="4"/>
  <c r="V82" i="4"/>
  <c r="V83" i="4"/>
  <c r="V84" i="4"/>
  <c r="V85" i="4"/>
  <c r="V86" i="4"/>
  <c r="V87" i="4"/>
  <c r="V88" i="4"/>
  <c r="V89" i="4"/>
  <c r="V90" i="4"/>
  <c r="V91" i="4"/>
  <c r="V92" i="4"/>
  <c r="V93" i="4"/>
  <c r="V94" i="4"/>
  <c r="V95" i="4"/>
  <c r="V96" i="4"/>
  <c r="V97" i="4"/>
  <c r="V98" i="4"/>
  <c r="V99" i="4"/>
  <c r="V100" i="4"/>
  <c r="V101" i="4"/>
  <c r="V102" i="4"/>
  <c r="V103" i="4"/>
  <c r="V104" i="4"/>
  <c r="V105" i="4"/>
  <c r="V106" i="4"/>
  <c r="V108" i="4"/>
  <c r="V109" i="4"/>
  <c r="V110" i="4"/>
  <c r="V111" i="4"/>
  <c r="V112" i="4"/>
  <c r="V113" i="4"/>
  <c r="V114" i="4"/>
  <c r="V115" i="4"/>
  <c r="V116" i="4"/>
  <c r="V117" i="4"/>
  <c r="V118" i="4"/>
  <c r="V120" i="4"/>
  <c r="V121" i="4"/>
  <c r="V122" i="4"/>
  <c r="V123" i="4"/>
  <c r="V124" i="4"/>
  <c r="V125" i="4"/>
  <c r="V126" i="4"/>
  <c r="V127" i="4"/>
  <c r="V128" i="4"/>
  <c r="V129" i="4"/>
  <c r="V130" i="4"/>
  <c r="V131" i="4"/>
  <c r="V132" i="4"/>
  <c r="V133" i="4"/>
  <c r="V134" i="4"/>
  <c r="V135" i="4"/>
  <c r="V136" i="4"/>
  <c r="V137" i="4"/>
  <c r="V138" i="4"/>
  <c r="V139" i="4"/>
  <c r="V140" i="4"/>
  <c r="V141" i="4"/>
  <c r="V142" i="4"/>
  <c r="V143" i="4"/>
  <c r="V144" i="4"/>
  <c r="V145" i="4"/>
  <c r="V146" i="4"/>
  <c r="V147" i="4"/>
  <c r="V148" i="4"/>
  <c r="V149" i="4"/>
  <c r="V151" i="4"/>
  <c r="V152" i="4"/>
  <c r="V153" i="4"/>
  <c r="V154" i="4"/>
  <c r="V155" i="4"/>
  <c r="V156" i="4"/>
  <c r="V157" i="4"/>
  <c r="V158" i="4"/>
  <c r="V159" i="4"/>
  <c r="V160" i="4"/>
  <c r="V161" i="4"/>
  <c r="V162" i="4"/>
  <c r="V163" i="4"/>
  <c r="V164" i="4"/>
  <c r="V165" i="4"/>
  <c r="V166" i="4"/>
  <c r="V167" i="4"/>
  <c r="V168" i="4"/>
  <c r="V169" i="4"/>
  <c r="V170" i="4"/>
  <c r="V179" i="4"/>
  <c r="V180" i="4"/>
  <c r="V181" i="4"/>
  <c r="V182" i="4"/>
  <c r="V183" i="4"/>
  <c r="V184" i="4"/>
  <c r="V185" i="4"/>
  <c r="V186" i="4"/>
  <c r="V187" i="4"/>
  <c r="V188" i="4"/>
  <c r="V189" i="4"/>
  <c r="V190" i="4"/>
  <c r="V191" i="4"/>
  <c r="V192" i="4"/>
  <c r="V193" i="4"/>
  <c r="V194" i="4"/>
  <c r="V195" i="4"/>
  <c r="V196" i="4"/>
  <c r="V197" i="4"/>
  <c r="V198" i="4"/>
  <c r="V199" i="4"/>
  <c r="V200" i="4"/>
  <c r="V201" i="4"/>
  <c r="V202" i="4"/>
  <c r="V203" i="4"/>
  <c r="V204" i="4"/>
  <c r="V205" i="4"/>
  <c r="V206" i="4"/>
  <c r="V208" i="4"/>
  <c r="V209" i="4"/>
  <c r="V210" i="4"/>
  <c r="V214" i="4"/>
  <c r="V215" i="4"/>
  <c r="V217" i="4"/>
  <c r="V218" i="4"/>
  <c r="V219" i="4"/>
  <c r="V220" i="4"/>
  <c r="V221" i="4"/>
  <c r="V222" i="4"/>
  <c r="V223" i="4"/>
  <c r="V224" i="4"/>
  <c r="V225" i="4"/>
  <c r="V226" i="4"/>
  <c r="V227" i="4"/>
  <c r="V230" i="4"/>
  <c r="V231" i="4"/>
  <c r="V232" i="4"/>
  <c r="V233" i="4"/>
  <c r="V239" i="4"/>
  <c r="V240" i="4"/>
  <c r="V241" i="4"/>
  <c r="V243" i="4"/>
  <c r="V244" i="4"/>
  <c r="V245" i="4"/>
  <c r="V247" i="4"/>
  <c r="V248" i="4"/>
  <c r="V234" i="4"/>
  <c r="V235" i="4"/>
  <c r="V236" i="4"/>
  <c r="V238" i="4"/>
  <c r="V259" i="4"/>
  <c r="V260" i="4"/>
  <c r="V261" i="4"/>
  <c r="V263" i="4"/>
  <c r="V264" i="4"/>
  <c r="V249" i="4"/>
  <c r="V250" i="4"/>
  <c r="V251" i="4"/>
  <c r="V252" i="4"/>
  <c r="V253" i="4"/>
  <c r="V254" i="4"/>
  <c r="V274" i="4"/>
  <c r="V275" i="4"/>
  <c r="V276" i="4"/>
  <c r="V277" i="4"/>
  <c r="V278" i="4"/>
  <c r="V279" i="4"/>
  <c r="V280" i="4"/>
  <c r="V281" i="4"/>
  <c r="V282" i="4"/>
  <c r="V283" i="4"/>
  <c r="V284" i="4"/>
  <c r="V285" i="4"/>
  <c r="V286" i="4"/>
  <c r="V287" i="4"/>
  <c r="V288" i="4"/>
  <c r="V289" i="4"/>
  <c r="V292" i="4"/>
  <c r="V294" i="4"/>
  <c r="V295" i="4"/>
  <c r="V296" i="4"/>
  <c r="V297" i="4"/>
  <c r="V298" i="4"/>
  <c r="V299" i="4"/>
  <c r="V301" i="4"/>
  <c r="V302" i="4"/>
  <c r="V308" i="4"/>
  <c r="V309" i="4"/>
  <c r="V310" i="4"/>
  <c r="V311" i="4"/>
  <c r="V312" i="4"/>
  <c r="V313" i="4"/>
  <c r="V314" i="4"/>
  <c r="V315" i="4"/>
  <c r="V316" i="4"/>
  <c r="V317" i="4"/>
  <c r="V318" i="4"/>
  <c r="V13" i="4"/>
  <c r="W317" i="4"/>
  <c r="W316" i="4"/>
  <c r="W313" i="4"/>
  <c r="W312" i="4"/>
  <c r="W311" i="4"/>
  <c r="W310" i="4"/>
  <c r="W302" i="4"/>
  <c r="W301" i="4"/>
  <c r="W299" i="4"/>
  <c r="W297" i="4"/>
  <c r="W296" i="4"/>
  <c r="W295" i="4"/>
  <c r="W292" i="4"/>
  <c r="W289" i="4"/>
  <c r="W288" i="4"/>
  <c r="W287" i="4"/>
  <c r="W286" i="4"/>
  <c r="W283" i="4"/>
  <c r="W282" i="4"/>
  <c r="W281" i="4"/>
  <c r="W280" i="4"/>
  <c r="W279" i="4"/>
  <c r="W278" i="4"/>
  <c r="W277" i="4"/>
  <c r="W254" i="4"/>
  <c r="W253" i="4"/>
  <c r="W252" i="4"/>
  <c r="W251" i="4"/>
  <c r="W250" i="4"/>
  <c r="W264" i="4"/>
  <c r="W263" i="4"/>
  <c r="W261" i="4"/>
  <c r="W260" i="4"/>
  <c r="W238" i="4"/>
  <c r="W236" i="4"/>
  <c r="W235" i="4"/>
  <c r="W248" i="4"/>
  <c r="W247" i="4"/>
  <c r="W245" i="4"/>
  <c r="W244" i="4"/>
  <c r="W241" i="4"/>
  <c r="W240" i="4"/>
  <c r="I186" i="195" l="1"/>
  <c r="M186" i="195" s="1"/>
  <c r="I169" i="195"/>
  <c r="M505" i="195"/>
  <c r="M175" i="195"/>
  <c r="I411" i="195"/>
  <c r="M411" i="195" s="1"/>
  <c r="M34" i="195"/>
  <c r="M371" i="195"/>
  <c r="M599" i="195"/>
  <c r="M578" i="195"/>
  <c r="M541" i="195"/>
  <c r="M521" i="195"/>
  <c r="M503" i="195"/>
  <c r="M487" i="195"/>
  <c r="M412" i="195"/>
  <c r="M595" i="195"/>
  <c r="M576" i="195"/>
  <c r="M540" i="195"/>
  <c r="M520" i="195"/>
  <c r="M502" i="195"/>
  <c r="M486" i="195"/>
  <c r="M580" i="195"/>
  <c r="M413" i="195"/>
  <c r="M586" i="195"/>
  <c r="M574" i="195"/>
  <c r="M539" i="195"/>
  <c r="M518" i="195"/>
  <c r="M501" i="195"/>
  <c r="M485" i="195"/>
  <c r="M464" i="195"/>
  <c r="M381" i="195"/>
  <c r="M504" i="195"/>
  <c r="M572" i="195"/>
  <c r="M517" i="195"/>
  <c r="M498" i="195"/>
  <c r="M484" i="195"/>
  <c r="M451" i="195"/>
  <c r="M380" i="195"/>
  <c r="M529" i="195"/>
  <c r="M533" i="195"/>
  <c r="M507" i="195"/>
  <c r="M497" i="195"/>
  <c r="M448" i="195"/>
  <c r="M532" i="195"/>
  <c r="M506" i="195"/>
  <c r="M496" i="195"/>
  <c r="M554" i="195"/>
  <c r="M530" i="195"/>
  <c r="M437" i="195"/>
  <c r="M376" i="195"/>
  <c r="M307" i="195"/>
  <c r="I306" i="195"/>
  <c r="M306" i="195" s="1"/>
  <c r="M290" i="195"/>
  <c r="M251" i="195"/>
  <c r="M210" i="195"/>
  <c r="M164" i="195"/>
  <c r="M278" i="195"/>
  <c r="M208" i="195"/>
  <c r="M163" i="195"/>
  <c r="M149" i="195"/>
  <c r="M115" i="195"/>
  <c r="M274" i="195"/>
  <c r="M207" i="195"/>
  <c r="M112" i="195"/>
  <c r="M265" i="195"/>
  <c r="M219" i="195"/>
  <c r="M199" i="195"/>
  <c r="M259" i="195"/>
  <c r="M198" i="195"/>
  <c r="M46" i="195"/>
  <c r="M76" i="195"/>
  <c r="M257" i="195"/>
  <c r="M196" i="195"/>
  <c r="M101" i="195"/>
  <c r="M45" i="195"/>
  <c r="M211" i="195"/>
  <c r="M255" i="195"/>
  <c r="M195" i="195"/>
  <c r="M77" i="195"/>
  <c r="M43" i="195"/>
  <c r="M253" i="195"/>
  <c r="M37" i="195"/>
  <c r="I36" i="195"/>
  <c r="M36" i="195" s="1"/>
  <c r="I379" i="195"/>
  <c r="M379" i="195" s="1"/>
  <c r="I382" i="195"/>
  <c r="M382" i="195" s="1"/>
  <c r="I378" i="195"/>
  <c r="M378" i="195" s="1"/>
  <c r="I466" i="195"/>
  <c r="I456" i="195"/>
  <c r="M456" i="195" s="1"/>
  <c r="I297" i="195"/>
  <c r="I284" i="195"/>
  <c r="M284" i="195" s="1"/>
  <c r="I271" i="195"/>
  <c r="M271" i="195" s="1"/>
  <c r="I261" i="195"/>
  <c r="M261" i="195" s="1"/>
  <c r="I241" i="195"/>
  <c r="M241" i="195" s="1"/>
  <c r="I233" i="195"/>
  <c r="M233" i="195" s="1"/>
  <c r="I225" i="195"/>
  <c r="M225" i="195" s="1"/>
  <c r="I216" i="195"/>
  <c r="M216" i="195" s="1"/>
  <c r="I202" i="195"/>
  <c r="M202" i="195" s="1"/>
  <c r="I188" i="195"/>
  <c r="M188" i="195" s="1"/>
  <c r="I171" i="195"/>
  <c r="I159" i="195"/>
  <c r="M159" i="195" s="1"/>
  <c r="I150" i="195"/>
  <c r="M150" i="195" s="1"/>
  <c r="I141" i="195"/>
  <c r="M141" i="195" s="1"/>
  <c r="I133" i="195"/>
  <c r="M133" i="195" s="1"/>
  <c r="I124" i="195"/>
  <c r="M124" i="195" s="1"/>
  <c r="I113" i="195"/>
  <c r="M113" i="195" s="1"/>
  <c r="I103" i="195"/>
  <c r="M103" i="195" s="1"/>
  <c r="I93" i="195"/>
  <c r="M93" i="195" s="1"/>
  <c r="I85" i="195"/>
  <c r="I74" i="195"/>
  <c r="M74" i="195" s="1"/>
  <c r="I66" i="195"/>
  <c r="M66" i="195" s="1"/>
  <c r="I58" i="195"/>
  <c r="M58" i="195" s="1"/>
  <c r="I47" i="195"/>
  <c r="M47" i="195" s="1"/>
  <c r="I33" i="195"/>
  <c r="M33" i="195" s="1"/>
  <c r="I25" i="195"/>
  <c r="M25" i="195" s="1"/>
  <c r="I14" i="195"/>
  <c r="M14" i="195" s="1"/>
  <c r="I267" i="195"/>
  <c r="M267" i="195" s="1"/>
  <c r="I230" i="195"/>
  <c r="M230" i="195" s="1"/>
  <c r="I209" i="195"/>
  <c r="M209" i="195" s="1"/>
  <c r="I193" i="195"/>
  <c r="M193" i="195" s="1"/>
  <c r="I177" i="195"/>
  <c r="M177" i="195" s="1"/>
  <c r="I168" i="195"/>
  <c r="I155" i="195"/>
  <c r="M155" i="195" s="1"/>
  <c r="I146" i="195"/>
  <c r="M146" i="195" s="1"/>
  <c r="I129" i="195"/>
  <c r="M129" i="195" s="1"/>
  <c r="I121" i="195"/>
  <c r="M121" i="195" s="1"/>
  <c r="I99" i="195"/>
  <c r="M99" i="195" s="1"/>
  <c r="I81" i="195"/>
  <c r="M81" i="195" s="1"/>
  <c r="I63" i="195"/>
  <c r="M63" i="195" s="1"/>
  <c r="I41" i="195"/>
  <c r="M41" i="195" s="1"/>
  <c r="I22" i="195"/>
  <c r="M22" i="195" s="1"/>
  <c r="I292" i="195"/>
  <c r="I276" i="195"/>
  <c r="M276" i="195" s="1"/>
  <c r="I264" i="195"/>
  <c r="M264" i="195" s="1"/>
  <c r="I245" i="195"/>
  <c r="M245" i="195" s="1"/>
  <c r="I236" i="195"/>
  <c r="M236" i="195" s="1"/>
  <c r="I228" i="195"/>
  <c r="M228" i="195" s="1"/>
  <c r="I220" i="195"/>
  <c r="M220" i="195" s="1"/>
  <c r="I205" i="195"/>
  <c r="M205" i="195" s="1"/>
  <c r="I191" i="195"/>
  <c r="M191" i="195" s="1"/>
  <c r="I162" i="195"/>
  <c r="M162" i="195" s="1"/>
  <c r="I153" i="195"/>
  <c r="M153" i="195" s="1"/>
  <c r="I136" i="195"/>
  <c r="M136" i="195" s="1"/>
  <c r="I127" i="195"/>
  <c r="M127" i="195" s="1"/>
  <c r="I107" i="195"/>
  <c r="M107" i="195" s="1"/>
  <c r="I39" i="195"/>
  <c r="M39" i="195" s="1"/>
  <c r="I296" i="195"/>
  <c r="I283" i="195"/>
  <c r="M283" i="195" s="1"/>
  <c r="I269" i="195"/>
  <c r="M269" i="195" s="1"/>
  <c r="I250" i="195"/>
  <c r="M250" i="195" s="1"/>
  <c r="I240" i="195"/>
  <c r="M240" i="195" s="1"/>
  <c r="I232" i="195"/>
  <c r="M232" i="195" s="1"/>
  <c r="I224" i="195"/>
  <c r="M224" i="195" s="1"/>
  <c r="I213" i="195"/>
  <c r="M213" i="195" s="1"/>
  <c r="I201" i="195"/>
  <c r="M201" i="195" s="1"/>
  <c r="I179" i="195"/>
  <c r="M179" i="195" s="1"/>
  <c r="I170" i="195"/>
  <c r="M170" i="195" s="1"/>
  <c r="I158" i="195"/>
  <c r="M158" i="195" s="1"/>
  <c r="I148" i="195"/>
  <c r="M148" i="195" s="1"/>
  <c r="I140" i="195"/>
  <c r="M140" i="195" s="1"/>
  <c r="I132" i="195"/>
  <c r="M132" i="195" s="1"/>
  <c r="I123" i="195"/>
  <c r="M123" i="195" s="1"/>
  <c r="I111" i="195"/>
  <c r="M111" i="195" s="1"/>
  <c r="I102" i="195"/>
  <c r="M102" i="195" s="1"/>
  <c r="I92" i="195"/>
  <c r="M92" i="195" s="1"/>
  <c r="I83" i="195"/>
  <c r="M83" i="195" s="1"/>
  <c r="I73" i="195"/>
  <c r="M73" i="195" s="1"/>
  <c r="I65" i="195"/>
  <c r="M65" i="195" s="1"/>
  <c r="I57" i="195"/>
  <c r="M57" i="195" s="1"/>
  <c r="I44" i="195"/>
  <c r="M44" i="195" s="1"/>
  <c r="I32" i="195"/>
  <c r="M32" i="195" s="1"/>
  <c r="I24" i="195"/>
  <c r="M24" i="195" s="1"/>
  <c r="I144" i="195"/>
  <c r="M144" i="195" s="1"/>
  <c r="I79" i="195"/>
  <c r="M79" i="195" s="1"/>
  <c r="I28" i="195"/>
  <c r="M28" i="195" s="1"/>
  <c r="I295" i="195"/>
  <c r="I282" i="195"/>
  <c r="M282" i="195" s="1"/>
  <c r="I268" i="195"/>
  <c r="M268" i="195" s="1"/>
  <c r="I249" i="195"/>
  <c r="M249" i="195" s="1"/>
  <c r="I239" i="195"/>
  <c r="M239" i="195" s="1"/>
  <c r="I231" i="195"/>
  <c r="M231" i="195" s="1"/>
  <c r="I223" i="195"/>
  <c r="M223" i="195" s="1"/>
  <c r="I212" i="195"/>
  <c r="M212" i="195" s="1"/>
  <c r="I194" i="195"/>
  <c r="M194" i="195" s="1"/>
  <c r="I178" i="195"/>
  <c r="I157" i="195"/>
  <c r="M157" i="195" s="1"/>
  <c r="I147" i="195"/>
  <c r="M147" i="195" s="1"/>
  <c r="I139" i="195"/>
  <c r="M139" i="195" s="1"/>
  <c r="I131" i="195"/>
  <c r="M131" i="195" s="1"/>
  <c r="I122" i="195"/>
  <c r="M122" i="195" s="1"/>
  <c r="I110" i="195"/>
  <c r="M110" i="195" s="1"/>
  <c r="I100" i="195"/>
  <c r="M100" i="195" s="1"/>
  <c r="I91" i="195"/>
  <c r="M91" i="195" s="1"/>
  <c r="I82" i="195"/>
  <c r="M82" i="195" s="1"/>
  <c r="I72" i="195"/>
  <c r="M72" i="195" s="1"/>
  <c r="I64" i="195"/>
  <c r="M64" i="195" s="1"/>
  <c r="I56" i="195"/>
  <c r="M56" i="195" s="1"/>
  <c r="I42" i="195"/>
  <c r="M42" i="195" s="1"/>
  <c r="I31" i="195"/>
  <c r="M31" i="195" s="1"/>
  <c r="I23" i="195"/>
  <c r="M23" i="195" s="1"/>
  <c r="I294" i="195"/>
  <c r="I280" i="195"/>
  <c r="M280" i="195" s="1"/>
  <c r="I247" i="195"/>
  <c r="M247" i="195" s="1"/>
  <c r="I238" i="195"/>
  <c r="M238" i="195" s="1"/>
  <c r="I222" i="195"/>
  <c r="M222" i="195" s="1"/>
  <c r="I138" i="195"/>
  <c r="M138" i="195" s="1"/>
  <c r="I109" i="195"/>
  <c r="M109" i="195" s="1"/>
  <c r="I90" i="195"/>
  <c r="M90" i="195" s="1"/>
  <c r="I71" i="195"/>
  <c r="M71" i="195" s="1"/>
  <c r="I55" i="195"/>
  <c r="M55" i="195" s="1"/>
  <c r="I30" i="195"/>
  <c r="M30" i="195" s="1"/>
  <c r="I96" i="195"/>
  <c r="M96" i="195" s="1"/>
  <c r="I52" i="195"/>
  <c r="M52" i="195" s="1"/>
  <c r="I293" i="195"/>
  <c r="I279" i="195"/>
  <c r="I266" i="195"/>
  <c r="M266" i="195" s="1"/>
  <c r="I246" i="195"/>
  <c r="M246" i="195" s="1"/>
  <c r="I237" i="195"/>
  <c r="M237" i="195" s="1"/>
  <c r="I229" i="195"/>
  <c r="M229" i="195" s="1"/>
  <c r="I221" i="195"/>
  <c r="M221" i="195" s="1"/>
  <c r="I206" i="195"/>
  <c r="M206" i="195" s="1"/>
  <c r="I192" i="195"/>
  <c r="M192" i="195" s="1"/>
  <c r="I176" i="195"/>
  <c r="M176" i="195" s="1"/>
  <c r="I165" i="195"/>
  <c r="M165" i="195" s="1"/>
  <c r="I154" i="195"/>
  <c r="M154" i="195" s="1"/>
  <c r="I145" i="195"/>
  <c r="M145" i="195" s="1"/>
  <c r="I137" i="195"/>
  <c r="M137" i="195" s="1"/>
  <c r="I128" i="195"/>
  <c r="M128" i="195" s="1"/>
  <c r="I120" i="195"/>
  <c r="M120" i="195" s="1"/>
  <c r="I108" i="195"/>
  <c r="M108" i="195" s="1"/>
  <c r="I97" i="195"/>
  <c r="M97" i="195" s="1"/>
  <c r="I89" i="195"/>
  <c r="M89" i="195" s="1"/>
  <c r="I80" i="195"/>
  <c r="M80" i="195" s="1"/>
  <c r="I70" i="195"/>
  <c r="M70" i="195" s="1"/>
  <c r="I62" i="195"/>
  <c r="M62" i="195" s="1"/>
  <c r="I53" i="195"/>
  <c r="M53" i="195" s="1"/>
  <c r="I40" i="195"/>
  <c r="M40" i="195" s="1"/>
  <c r="I29" i="195"/>
  <c r="M29" i="195" s="1"/>
  <c r="I21" i="195"/>
  <c r="M21" i="195" s="1"/>
  <c r="I174" i="195"/>
  <c r="M174" i="195" s="1"/>
  <c r="I88" i="195"/>
  <c r="M88" i="195" s="1"/>
  <c r="I69" i="195"/>
  <c r="M69" i="195" s="1"/>
  <c r="I291" i="195"/>
  <c r="I275" i="195"/>
  <c r="I263" i="195"/>
  <c r="M263" i="195" s="1"/>
  <c r="I244" i="195"/>
  <c r="M244" i="195" s="1"/>
  <c r="I235" i="195"/>
  <c r="M235" i="195" s="1"/>
  <c r="I227" i="195"/>
  <c r="M227" i="195" s="1"/>
  <c r="I218" i="195"/>
  <c r="M218" i="195" s="1"/>
  <c r="I204" i="195"/>
  <c r="M204" i="195" s="1"/>
  <c r="I190" i="195"/>
  <c r="M190" i="195" s="1"/>
  <c r="I173" i="195"/>
  <c r="M173" i="195" s="1"/>
  <c r="I161" i="195"/>
  <c r="M161" i="195" s="1"/>
  <c r="I152" i="195"/>
  <c r="M152" i="195" s="1"/>
  <c r="I143" i="195"/>
  <c r="M143" i="195" s="1"/>
  <c r="I135" i="195"/>
  <c r="M135" i="195" s="1"/>
  <c r="I126" i="195"/>
  <c r="M126" i="195" s="1"/>
  <c r="I116" i="195"/>
  <c r="M116" i="195" s="1"/>
  <c r="I106" i="195"/>
  <c r="M106" i="195" s="1"/>
  <c r="I95" i="195"/>
  <c r="M95" i="195" s="1"/>
  <c r="I87" i="195"/>
  <c r="M87" i="195" s="1"/>
  <c r="I78" i="195"/>
  <c r="M78" i="195" s="1"/>
  <c r="I68" i="195"/>
  <c r="M68" i="195" s="1"/>
  <c r="I60" i="195"/>
  <c r="M60" i="195" s="1"/>
  <c r="I51" i="195"/>
  <c r="M51" i="195" s="1"/>
  <c r="I38" i="195"/>
  <c r="M38" i="195" s="1"/>
  <c r="I27" i="195"/>
  <c r="M27" i="195" s="1"/>
  <c r="I19" i="195"/>
  <c r="M19" i="195" s="1"/>
  <c r="I285" i="195"/>
  <c r="M285" i="195" s="1"/>
  <c r="I272" i="195"/>
  <c r="M272" i="195" s="1"/>
  <c r="I262" i="195"/>
  <c r="M262" i="195" s="1"/>
  <c r="I243" i="195"/>
  <c r="M243" i="195" s="1"/>
  <c r="I234" i="195"/>
  <c r="M234" i="195" s="1"/>
  <c r="I226" i="195"/>
  <c r="M226" i="195" s="1"/>
  <c r="I217" i="195"/>
  <c r="M217" i="195" s="1"/>
  <c r="I203" i="195"/>
  <c r="M203" i="195" s="1"/>
  <c r="I189" i="195"/>
  <c r="M189" i="195" s="1"/>
  <c r="I172" i="195"/>
  <c r="M172" i="195" s="1"/>
  <c r="I160" i="195"/>
  <c r="M160" i="195" s="1"/>
  <c r="I151" i="195"/>
  <c r="M151" i="195" s="1"/>
  <c r="I142" i="195"/>
  <c r="M142" i="195" s="1"/>
  <c r="I134" i="195"/>
  <c r="M134" i="195" s="1"/>
  <c r="I125" i="195"/>
  <c r="M125" i="195" s="1"/>
  <c r="I114" i="195"/>
  <c r="M114" i="195" s="1"/>
  <c r="I105" i="195"/>
  <c r="M105" i="195" s="1"/>
  <c r="I94" i="195"/>
  <c r="M94" i="195" s="1"/>
  <c r="I86" i="195"/>
  <c r="M86" i="195" s="1"/>
  <c r="I75" i="195"/>
  <c r="M75" i="195" s="1"/>
  <c r="I67" i="195"/>
  <c r="M67" i="195" s="1"/>
  <c r="I59" i="195"/>
  <c r="M59" i="195" s="1"/>
  <c r="I26" i="195"/>
  <c r="M26" i="195" s="1"/>
  <c r="I15" i="195"/>
  <c r="M15" i="195" s="1"/>
  <c r="I119" i="195"/>
  <c r="M119" i="195" s="1"/>
  <c r="I61" i="195"/>
  <c r="M61" i="195" s="1"/>
  <c r="I20" i="195"/>
  <c r="M20" i="195" s="1"/>
  <c r="I498" i="195"/>
  <c r="I596" i="195"/>
  <c r="I584" i="195"/>
  <c r="M584" i="195" s="1"/>
  <c r="I564" i="195"/>
  <c r="M564" i="195" s="1"/>
  <c r="I555" i="195"/>
  <c r="M555" i="195" s="1"/>
  <c r="I546" i="195"/>
  <c r="M546" i="195" s="1"/>
  <c r="I531" i="195"/>
  <c r="M531" i="195" s="1"/>
  <c r="I515" i="195"/>
  <c r="M515" i="195" s="1"/>
  <c r="I494" i="195"/>
  <c r="M494" i="195" s="1"/>
  <c r="I480" i="195"/>
  <c r="M480" i="195" s="1"/>
  <c r="I472" i="195"/>
  <c r="M472" i="195" s="1"/>
  <c r="I462" i="195"/>
  <c r="M462" i="195" s="1"/>
  <c r="I452" i="195"/>
  <c r="M452" i="195" s="1"/>
  <c r="I442" i="195"/>
  <c r="M442" i="195" s="1"/>
  <c r="I431" i="195"/>
  <c r="M431" i="195" s="1"/>
  <c r="I423" i="195"/>
  <c r="M423" i="195" s="1"/>
  <c r="I414" i="195"/>
  <c r="M414" i="195" s="1"/>
  <c r="I404" i="195"/>
  <c r="M404" i="195" s="1"/>
  <c r="I396" i="195"/>
  <c r="M396" i="195" s="1"/>
  <c r="I387" i="195"/>
  <c r="M387" i="195" s="1"/>
  <c r="I370" i="195"/>
  <c r="M370" i="195" s="1"/>
  <c r="I362" i="195"/>
  <c r="M362" i="195" s="1"/>
  <c r="I354" i="195"/>
  <c r="M354" i="195" s="1"/>
  <c r="I341" i="195"/>
  <c r="M341" i="195" s="1"/>
  <c r="I332" i="195"/>
  <c r="M332" i="195" s="1"/>
  <c r="I324" i="195"/>
  <c r="M324" i="195" s="1"/>
  <c r="I315" i="195"/>
  <c r="M315" i="195" s="1"/>
  <c r="I304" i="195"/>
  <c r="M304" i="195" s="1"/>
  <c r="I587" i="195"/>
  <c r="M587" i="195" s="1"/>
  <c r="I523" i="195"/>
  <c r="M523" i="195" s="1"/>
  <c r="I500" i="195"/>
  <c r="M500" i="195" s="1"/>
  <c r="I474" i="195"/>
  <c r="M474" i="195" s="1"/>
  <c r="I444" i="195"/>
  <c r="M444" i="195" s="1"/>
  <c r="I416" i="195"/>
  <c r="M416" i="195" s="1"/>
  <c r="I375" i="195"/>
  <c r="M375" i="195" s="1"/>
  <c r="I326" i="195"/>
  <c r="M326" i="195" s="1"/>
  <c r="I606" i="195"/>
  <c r="M606" i="195" s="1"/>
  <c r="I593" i="195"/>
  <c r="M593" i="195" s="1"/>
  <c r="I583" i="195"/>
  <c r="M583" i="195" s="1"/>
  <c r="I563" i="195"/>
  <c r="M563" i="195" s="1"/>
  <c r="I553" i="195"/>
  <c r="M553" i="195" s="1"/>
  <c r="I545" i="195"/>
  <c r="M545" i="195" s="1"/>
  <c r="I528" i="195"/>
  <c r="M528" i="195" s="1"/>
  <c r="I514" i="195"/>
  <c r="M514" i="195" s="1"/>
  <c r="I493" i="195"/>
  <c r="M493" i="195" s="1"/>
  <c r="I479" i="195"/>
  <c r="M479" i="195" s="1"/>
  <c r="I471" i="195"/>
  <c r="M471" i="195" s="1"/>
  <c r="I461" i="195"/>
  <c r="M461" i="195" s="1"/>
  <c r="I450" i="195"/>
  <c r="M450" i="195" s="1"/>
  <c r="I441" i="195"/>
  <c r="M441" i="195" s="1"/>
  <c r="I430" i="195"/>
  <c r="M430" i="195" s="1"/>
  <c r="I422" i="195"/>
  <c r="M422" i="195" s="1"/>
  <c r="I403" i="195"/>
  <c r="M403" i="195" s="1"/>
  <c r="I395" i="195"/>
  <c r="M395" i="195" s="1"/>
  <c r="I369" i="195"/>
  <c r="M369" i="195" s="1"/>
  <c r="I361" i="195"/>
  <c r="M361" i="195" s="1"/>
  <c r="I350" i="195"/>
  <c r="M350" i="195" s="1"/>
  <c r="I340" i="195"/>
  <c r="M340" i="195" s="1"/>
  <c r="I331" i="195"/>
  <c r="M331" i="195" s="1"/>
  <c r="I323" i="195"/>
  <c r="M323" i="195" s="1"/>
  <c r="I314" i="195"/>
  <c r="M314" i="195" s="1"/>
  <c r="I305" i="195"/>
  <c r="M305" i="195" s="1"/>
  <c r="I566" i="195"/>
  <c r="M566" i="195" s="1"/>
  <c r="I535" i="195"/>
  <c r="M535" i="195" s="1"/>
  <c r="I482" i="195"/>
  <c r="M482" i="195" s="1"/>
  <c r="I425" i="195"/>
  <c r="M425" i="195" s="1"/>
  <c r="I398" i="195"/>
  <c r="M398" i="195" s="1"/>
  <c r="I364" i="195"/>
  <c r="M364" i="195" s="1"/>
  <c r="I334" i="195"/>
  <c r="M334" i="195" s="1"/>
  <c r="I605" i="195"/>
  <c r="M605" i="195" s="1"/>
  <c r="I592" i="195"/>
  <c r="M592" i="195" s="1"/>
  <c r="I582" i="195"/>
  <c r="M582" i="195" s="1"/>
  <c r="I561" i="195"/>
  <c r="M561" i="195" s="1"/>
  <c r="I552" i="195"/>
  <c r="M552" i="195" s="1"/>
  <c r="I544" i="195"/>
  <c r="M544" i="195" s="1"/>
  <c r="I527" i="195"/>
  <c r="M527" i="195" s="1"/>
  <c r="I513" i="195"/>
  <c r="M513" i="195" s="1"/>
  <c r="I492" i="195"/>
  <c r="M492" i="195" s="1"/>
  <c r="I478" i="195"/>
  <c r="M478" i="195" s="1"/>
  <c r="I470" i="195"/>
  <c r="M470" i="195" s="1"/>
  <c r="I460" i="195"/>
  <c r="M460" i="195" s="1"/>
  <c r="I449" i="195"/>
  <c r="M449" i="195" s="1"/>
  <c r="I439" i="195"/>
  <c r="M439" i="195" s="1"/>
  <c r="I429" i="195"/>
  <c r="M429" i="195" s="1"/>
  <c r="I421" i="195"/>
  <c r="M421" i="195" s="1"/>
  <c r="I410" i="195"/>
  <c r="M410" i="195" s="1"/>
  <c r="I402" i="195"/>
  <c r="M402" i="195" s="1"/>
  <c r="I394" i="195"/>
  <c r="M394" i="195" s="1"/>
  <c r="I368" i="195"/>
  <c r="M368" i="195" s="1"/>
  <c r="I360" i="195"/>
  <c r="M360" i="195" s="1"/>
  <c r="I349" i="195"/>
  <c r="M349" i="195" s="1"/>
  <c r="I338" i="195"/>
  <c r="M338" i="195" s="1"/>
  <c r="I330" i="195"/>
  <c r="M330" i="195" s="1"/>
  <c r="I322" i="195"/>
  <c r="M322" i="195" s="1"/>
  <c r="I313" i="195"/>
  <c r="M313" i="195" s="1"/>
  <c r="I548" i="195"/>
  <c r="M548" i="195" s="1"/>
  <c r="I433" i="195"/>
  <c r="M433" i="195" s="1"/>
  <c r="I389" i="195"/>
  <c r="M389" i="195" s="1"/>
  <c r="I343" i="195"/>
  <c r="M343" i="195" s="1"/>
  <c r="I309" i="195"/>
  <c r="M309" i="195" s="1"/>
  <c r="I604" i="195"/>
  <c r="M604" i="195" s="1"/>
  <c r="I590" i="195"/>
  <c r="M590" i="195" s="1"/>
  <c r="I571" i="195"/>
  <c r="M571" i="195" s="1"/>
  <c r="I560" i="195"/>
  <c r="M560" i="195" s="1"/>
  <c r="I551" i="195"/>
  <c r="M551" i="195" s="1"/>
  <c r="I543" i="195"/>
  <c r="M543" i="195" s="1"/>
  <c r="I526" i="195"/>
  <c r="M526" i="195" s="1"/>
  <c r="I512" i="195"/>
  <c r="M512" i="195" s="1"/>
  <c r="I491" i="195"/>
  <c r="M491" i="195" s="1"/>
  <c r="I477" i="195"/>
  <c r="M477" i="195" s="1"/>
  <c r="I469" i="195"/>
  <c r="M469" i="195" s="1"/>
  <c r="I459" i="195"/>
  <c r="M459" i="195" s="1"/>
  <c r="I447" i="195"/>
  <c r="M447" i="195" s="1"/>
  <c r="I438" i="195"/>
  <c r="M438" i="195" s="1"/>
  <c r="I428" i="195"/>
  <c r="M428" i="195" s="1"/>
  <c r="I419" i="195"/>
  <c r="M419" i="195" s="1"/>
  <c r="I409" i="195"/>
  <c r="M409" i="195" s="1"/>
  <c r="I401" i="195"/>
  <c r="M401" i="195" s="1"/>
  <c r="I393" i="195"/>
  <c r="M393" i="195" s="1"/>
  <c r="I367" i="195"/>
  <c r="M367" i="195" s="1"/>
  <c r="I359" i="195"/>
  <c r="M359" i="195" s="1"/>
  <c r="I346" i="195"/>
  <c r="M346" i="195" s="1"/>
  <c r="I337" i="195"/>
  <c r="M337" i="195" s="1"/>
  <c r="I329" i="195"/>
  <c r="M329" i="195" s="1"/>
  <c r="I321" i="195"/>
  <c r="M321" i="195" s="1"/>
  <c r="I312" i="195"/>
  <c r="M312" i="195" s="1"/>
  <c r="I603" i="195"/>
  <c r="M603" i="195" s="1"/>
  <c r="I589" i="195"/>
  <c r="M589" i="195" s="1"/>
  <c r="I570" i="195"/>
  <c r="M570" i="195" s="1"/>
  <c r="I559" i="195"/>
  <c r="M559" i="195" s="1"/>
  <c r="I550" i="195"/>
  <c r="M550" i="195" s="1"/>
  <c r="I542" i="195"/>
  <c r="M542" i="195" s="1"/>
  <c r="I525" i="195"/>
  <c r="M525" i="195" s="1"/>
  <c r="I511" i="195"/>
  <c r="M511" i="195" s="1"/>
  <c r="I490" i="195"/>
  <c r="M490" i="195" s="1"/>
  <c r="I476" i="195"/>
  <c r="M476" i="195" s="1"/>
  <c r="I468" i="195"/>
  <c r="M468" i="195" s="1"/>
  <c r="I458" i="195"/>
  <c r="M458" i="195" s="1"/>
  <c r="I446" i="195"/>
  <c r="M446" i="195" s="1"/>
  <c r="I436" i="195"/>
  <c r="M436" i="195" s="1"/>
  <c r="I427" i="195"/>
  <c r="M427" i="195" s="1"/>
  <c r="I418" i="195"/>
  <c r="M418" i="195" s="1"/>
  <c r="I408" i="195"/>
  <c r="M408" i="195" s="1"/>
  <c r="I400" i="195"/>
  <c r="M400" i="195" s="1"/>
  <c r="I392" i="195"/>
  <c r="M392" i="195" s="1"/>
  <c r="I366" i="195"/>
  <c r="M366" i="195" s="1"/>
  <c r="I358" i="195"/>
  <c r="M358" i="195" s="1"/>
  <c r="I345" i="195"/>
  <c r="M345" i="195" s="1"/>
  <c r="I336" i="195"/>
  <c r="M336" i="195" s="1"/>
  <c r="I328" i="195"/>
  <c r="M328" i="195" s="1"/>
  <c r="I320" i="195"/>
  <c r="M320" i="195" s="1"/>
  <c r="I311" i="195"/>
  <c r="M311" i="195" s="1"/>
  <c r="I601" i="195"/>
  <c r="M601" i="195" s="1"/>
  <c r="I588" i="195"/>
  <c r="M588" i="195" s="1"/>
  <c r="I567" i="195"/>
  <c r="M567" i="195" s="1"/>
  <c r="I558" i="195"/>
  <c r="M558" i="195" s="1"/>
  <c r="I549" i="195"/>
  <c r="M549" i="195" s="1"/>
  <c r="I538" i="195"/>
  <c r="M538" i="195" s="1"/>
  <c r="I524" i="195"/>
  <c r="M524" i="195" s="1"/>
  <c r="I510" i="195"/>
  <c r="M510" i="195" s="1"/>
  <c r="I483" i="195"/>
  <c r="M483" i="195" s="1"/>
  <c r="I475" i="195"/>
  <c r="M475" i="195" s="1"/>
  <c r="I467" i="195"/>
  <c r="M467" i="195" s="1"/>
  <c r="I457" i="195"/>
  <c r="M457" i="195" s="1"/>
  <c r="I445" i="195"/>
  <c r="M445" i="195" s="1"/>
  <c r="I435" i="195"/>
  <c r="M435" i="195" s="1"/>
  <c r="I426" i="195"/>
  <c r="M426" i="195" s="1"/>
  <c r="I417" i="195"/>
  <c r="M417" i="195" s="1"/>
  <c r="I407" i="195"/>
  <c r="M407" i="195" s="1"/>
  <c r="I399" i="195"/>
  <c r="M399" i="195" s="1"/>
  <c r="I391" i="195"/>
  <c r="M391" i="195" s="1"/>
  <c r="I377" i="195"/>
  <c r="M377" i="195" s="1"/>
  <c r="I365" i="195"/>
  <c r="M365" i="195" s="1"/>
  <c r="I357" i="195"/>
  <c r="M357" i="195" s="1"/>
  <c r="I344" i="195"/>
  <c r="M344" i="195" s="1"/>
  <c r="I335" i="195"/>
  <c r="M335" i="195" s="1"/>
  <c r="I327" i="195"/>
  <c r="M327" i="195" s="1"/>
  <c r="I319" i="195"/>
  <c r="M319" i="195" s="1"/>
  <c r="I310" i="195"/>
  <c r="M310" i="195" s="1"/>
  <c r="I600" i="195"/>
  <c r="I597" i="195"/>
  <c r="M597" i="195" s="1"/>
  <c r="I585" i="195"/>
  <c r="M585" i="195" s="1"/>
  <c r="I565" i="195"/>
  <c r="M565" i="195" s="1"/>
  <c r="I556" i="195"/>
  <c r="M556" i="195" s="1"/>
  <c r="I547" i="195"/>
  <c r="M547" i="195" s="1"/>
  <c r="I534" i="195"/>
  <c r="M534" i="195" s="1"/>
  <c r="I516" i="195"/>
  <c r="M516" i="195" s="1"/>
  <c r="I495" i="195"/>
  <c r="M495" i="195" s="1"/>
  <c r="I481" i="195"/>
  <c r="M481" i="195" s="1"/>
  <c r="I473" i="195"/>
  <c r="M473" i="195" s="1"/>
  <c r="I463" i="195"/>
  <c r="M463" i="195" s="1"/>
  <c r="I455" i="195"/>
  <c r="M455" i="195" s="1"/>
  <c r="I443" i="195"/>
  <c r="M443" i="195" s="1"/>
  <c r="I432" i="195"/>
  <c r="M432" i="195" s="1"/>
  <c r="I424" i="195"/>
  <c r="M424" i="195" s="1"/>
  <c r="I415" i="195"/>
  <c r="M415" i="195" s="1"/>
  <c r="I405" i="195"/>
  <c r="M405" i="195" s="1"/>
  <c r="I397" i="195"/>
  <c r="M397" i="195" s="1"/>
  <c r="I388" i="195"/>
  <c r="M388" i="195" s="1"/>
  <c r="I374" i="195"/>
  <c r="M374" i="195" s="1"/>
  <c r="I363" i="195"/>
  <c r="M363" i="195" s="1"/>
  <c r="I355" i="195"/>
  <c r="M355" i="195" s="1"/>
  <c r="I342" i="195"/>
  <c r="M342" i="195" s="1"/>
  <c r="I333" i="195"/>
  <c r="M333" i="195" s="1"/>
  <c r="I325" i="195"/>
  <c r="M325" i="195" s="1"/>
  <c r="I317" i="195"/>
  <c r="M317" i="195" s="1"/>
  <c r="I557" i="195"/>
  <c r="M557" i="195" s="1"/>
  <c r="I406" i="195"/>
  <c r="M406" i="195" s="1"/>
  <c r="I356" i="195"/>
  <c r="M356" i="195" s="1"/>
  <c r="I318" i="195"/>
  <c r="M318" i="195" s="1"/>
  <c r="M85" i="195"/>
  <c r="W6" i="4"/>
  <c r="W7" i="4"/>
  <c r="W8" i="4"/>
  <c r="W34" i="4"/>
  <c r="Q4" i="195" l="1"/>
  <c r="Q5" i="195"/>
  <c r="S5" i="195"/>
  <c r="R5" i="195"/>
  <c r="S4" i="195"/>
  <c r="R4" i="195"/>
  <c r="M600" i="195"/>
  <c r="M596" i="195"/>
  <c r="M466" i="195"/>
  <c r="M292" i="195"/>
  <c r="M293" i="195"/>
  <c r="M294" i="195"/>
  <c r="M295" i="195"/>
  <c r="M296" i="195"/>
  <c r="M297" i="195"/>
  <c r="M291" i="195"/>
  <c r="M279" i="195"/>
  <c r="M275" i="195"/>
  <c r="Q2" i="195" s="1"/>
  <c r="Q6" i="195" l="1"/>
  <c r="R6" i="195"/>
  <c r="S6" i="195"/>
  <c r="J522" i="195"/>
  <c r="J200" i="195"/>
  <c r="C13" i="168" l="1"/>
  <c r="CJ7" i="194" s="1"/>
  <c r="CB7" i="194"/>
  <c r="C16" i="168"/>
  <c r="CV7" i="194" s="1"/>
  <c r="C23" i="168"/>
  <c r="DX7" i="194" s="1"/>
  <c r="C17" i="168"/>
  <c r="CZ7" i="194" s="1"/>
  <c r="C14" i="168"/>
  <c r="CN7" i="194" s="1"/>
  <c r="C24" i="168"/>
  <c r="EB7" i="194" s="1"/>
  <c r="C12" i="168"/>
  <c r="CF7" i="194" s="1"/>
  <c r="C19" i="168"/>
  <c r="DH7" i="194" s="1"/>
  <c r="C21" i="168"/>
  <c r="DP7" i="194" s="1"/>
  <c r="C18" i="168"/>
  <c r="DD7" i="194" s="1"/>
  <c r="C15" i="168"/>
  <c r="CR7" i="194" s="1"/>
  <c r="C20" i="168"/>
  <c r="DL7" i="194" s="1"/>
  <c r="C22" i="168"/>
  <c r="DT7" i="194" s="1"/>
  <c r="F5" i="202"/>
  <c r="W5" i="200"/>
  <c r="G5" i="199" l="1"/>
  <c r="G5" i="197" l="1"/>
  <c r="W170" i="4" l="1"/>
  <c r="W158" i="4"/>
  <c r="D7" i="194" l="1"/>
  <c r="C7" i="194"/>
  <c r="B7" i="194"/>
  <c r="A7" i="194" s="1"/>
  <c r="F210" i="4" l="1"/>
  <c r="O206" i="4"/>
  <c r="O205" i="4"/>
  <c r="O204" i="4"/>
  <c r="G220" i="4"/>
  <c r="E5" i="168"/>
  <c r="G5" i="158"/>
  <c r="F6" i="171"/>
  <c r="D5" i="173"/>
  <c r="E5" i="174"/>
  <c r="F5" i="175"/>
  <c r="E5" i="176"/>
  <c r="F5" i="177"/>
  <c r="G5" i="179"/>
  <c r="W5" i="181"/>
  <c r="G5" i="183"/>
  <c r="F6" i="187"/>
  <c r="H5" i="188"/>
  <c r="G5" i="189"/>
  <c r="F9" i="190"/>
  <c r="F7" i="190"/>
  <c r="E5" i="191"/>
  <c r="W195" i="4" l="1"/>
  <c r="H11" i="190" l="1"/>
  <c r="I38" i="188"/>
  <c r="I26" i="188"/>
  <c r="I14" i="188"/>
  <c r="W226" i="4"/>
  <c r="W223" i="4"/>
  <c r="W222" i="4"/>
  <c r="W221" i="4"/>
  <c r="W215" i="4"/>
  <c r="W214" i="4"/>
  <c r="W206" i="4"/>
  <c r="W205" i="4"/>
  <c r="W204" i="4"/>
  <c r="W202" i="4"/>
  <c r="W200" i="4"/>
  <c r="W199" i="4"/>
  <c r="W198" i="4"/>
  <c r="W194" i="4"/>
  <c r="W193" i="4"/>
  <c r="W192" i="4"/>
  <c r="W191" i="4"/>
  <c r="W190" i="4"/>
  <c r="W189" i="4"/>
  <c r="W188" i="4"/>
  <c r="W187" i="4"/>
  <c r="W186" i="4"/>
  <c r="W185" i="4"/>
  <c r="W184" i="4"/>
  <c r="W183" i="4"/>
  <c r="W182" i="4"/>
  <c r="W169" i="4"/>
  <c r="W168" i="4"/>
  <c r="W167" i="4"/>
  <c r="W166" i="4"/>
  <c r="W165" i="4"/>
  <c r="W164" i="4"/>
  <c r="W163" i="4"/>
  <c r="W162" i="4"/>
  <c r="W161" i="4"/>
  <c r="W160" i="4"/>
  <c r="W159" i="4"/>
  <c r="W157" i="4"/>
  <c r="W154" i="4"/>
  <c r="W153" i="4"/>
  <c r="W149" i="4"/>
  <c r="W148" i="4"/>
  <c r="W147" i="4"/>
  <c r="W146" i="4"/>
  <c r="W145" i="4"/>
  <c r="W144" i="4"/>
  <c r="W143" i="4"/>
  <c r="W142" i="4"/>
  <c r="W141" i="4"/>
  <c r="W140" i="4"/>
  <c r="W139" i="4"/>
  <c r="W138" i="4"/>
  <c r="W137" i="4"/>
  <c r="W136" i="4"/>
  <c r="W135" i="4"/>
  <c r="W134" i="4"/>
  <c r="W133" i="4"/>
  <c r="W132" i="4"/>
  <c r="W131" i="4"/>
  <c r="W130" i="4"/>
  <c r="W129" i="4"/>
  <c r="W128" i="4"/>
  <c r="W127" i="4"/>
  <c r="W126" i="4"/>
  <c r="W125" i="4"/>
  <c r="W124" i="4"/>
  <c r="W123" i="4"/>
  <c r="W122" i="4"/>
  <c r="W121" i="4"/>
  <c r="W120" i="4"/>
  <c r="W118" i="4"/>
  <c r="W117" i="4"/>
  <c r="W116" i="4"/>
  <c r="W115" i="4"/>
  <c r="W114" i="4"/>
  <c r="W113" i="4"/>
  <c r="W112" i="4"/>
  <c r="W111" i="4"/>
  <c r="W110" i="4"/>
  <c r="W109" i="4"/>
  <c r="W108" i="4"/>
  <c r="W106" i="4"/>
  <c r="W105" i="4"/>
  <c r="W104" i="4"/>
  <c r="W103" i="4"/>
  <c r="W102" i="4"/>
  <c r="W101" i="4"/>
  <c r="W100" i="4"/>
  <c r="W99" i="4"/>
  <c r="W98" i="4"/>
  <c r="W97" i="4"/>
  <c r="W96" i="4"/>
  <c r="W95" i="4"/>
  <c r="W94" i="4"/>
  <c r="W93" i="4"/>
  <c r="W92" i="4"/>
  <c r="W91" i="4"/>
  <c r="W90" i="4"/>
  <c r="W89" i="4"/>
  <c r="W88" i="4"/>
  <c r="W87" i="4"/>
  <c r="W86" i="4"/>
  <c r="W85" i="4"/>
  <c r="W84" i="4"/>
  <c r="W83" i="4"/>
  <c r="W82" i="4"/>
  <c r="W81" i="4"/>
  <c r="W80" i="4"/>
  <c r="W79" i="4"/>
  <c r="W78" i="4"/>
  <c r="W77" i="4"/>
  <c r="W76" i="4"/>
  <c r="W75" i="4"/>
  <c r="W74" i="4"/>
  <c r="W72" i="4"/>
  <c r="W71" i="4"/>
  <c r="W70" i="4"/>
  <c r="W65" i="4"/>
  <c r="W64" i="4"/>
  <c r="W63" i="4"/>
  <c r="W62" i="4"/>
  <c r="W61" i="4"/>
  <c r="W60" i="4"/>
  <c r="W59" i="4"/>
  <c r="W58" i="4"/>
  <c r="W57" i="4"/>
  <c r="W56" i="4"/>
  <c r="W55" i="4"/>
  <c r="W54" i="4"/>
  <c r="W52" i="4"/>
  <c r="W51" i="4"/>
  <c r="W50" i="4"/>
  <c r="W49" i="4"/>
  <c r="W48" i="4"/>
  <c r="W47" i="4"/>
  <c r="W46" i="4"/>
  <c r="W45" i="4"/>
  <c r="W44" i="4"/>
  <c r="W43" i="4"/>
  <c r="W42" i="4"/>
  <c r="W36" i="4"/>
  <c r="W33" i="4"/>
  <c r="W32" i="4"/>
  <c r="W31" i="4"/>
  <c r="W30" i="4"/>
  <c r="W5" i="4"/>
  <c r="V1" i="4" l="1"/>
  <c r="B9" i="2" s="1"/>
  <c r="R2" i="195"/>
  <c r="S2" i="195"/>
  <c r="K3" i="195" s="1"/>
  <c r="K2" i="195" l="1"/>
  <c r="B10" i="2" s="1"/>
</calcChain>
</file>

<file path=xl/sharedStrings.xml><?xml version="1.0" encoding="utf-8"?>
<sst xmlns="http://schemas.openxmlformats.org/spreadsheetml/2006/main" count="4257" uniqueCount="2094">
  <si>
    <t>令和６年度現況報告書</t>
  </si>
  <si>
    <t>時点</t>
    <rPh sb="0" eb="2">
      <t>ジテン</t>
    </rPh>
    <phoneticPr fontId="13"/>
  </si>
  <si>
    <t>令和６年９月１日時点</t>
  </si>
  <si>
    <t>期間</t>
    <rPh sb="0" eb="2">
      <t>キカン</t>
    </rPh>
    <phoneticPr fontId="13"/>
  </si>
  <si>
    <t>令和５年１月１日～12月31日</t>
  </si>
  <si>
    <t>ロジモデ指標のままを入れている</t>
    <rPh sb="4" eb="6">
      <t>シヒョウ</t>
    </rPh>
    <rPh sb="10" eb="11">
      <t>イ</t>
    </rPh>
    <phoneticPr fontId="13"/>
  </si>
  <si>
    <t>拠点病院等における我が国に多いがんの鏡視下手術の割合</t>
    <phoneticPr fontId="13"/>
  </si>
  <si>
    <t>満たしていない必須要件①</t>
    <rPh sb="0" eb="1">
      <t>ミ</t>
    </rPh>
    <rPh sb="7" eb="9">
      <t>ヒッス</t>
    </rPh>
    <rPh sb="9" eb="11">
      <t>ヨウケン</t>
    </rPh>
    <phoneticPr fontId="13"/>
  </si>
  <si>
    <t>満たしていない必須要件②</t>
    <rPh sb="0" eb="1">
      <t>ミ</t>
    </rPh>
    <rPh sb="7" eb="9">
      <t>ヒッス</t>
    </rPh>
    <rPh sb="9" eb="11">
      <t>ヨウケン</t>
    </rPh>
    <phoneticPr fontId="13"/>
  </si>
  <si>
    <t>満たしていない必須要件③</t>
    <rPh sb="0" eb="1">
      <t>ミ</t>
    </rPh>
    <rPh sb="7" eb="9">
      <t>ヒッス</t>
    </rPh>
    <rPh sb="9" eb="11">
      <t>ヨウケン</t>
    </rPh>
    <phoneticPr fontId="13"/>
  </si>
  <si>
    <t>満たしていない必須要件④</t>
    <rPh sb="0" eb="1">
      <t>ミ</t>
    </rPh>
    <rPh sb="7" eb="9">
      <t>ヒッス</t>
    </rPh>
    <rPh sb="9" eb="11">
      <t>ヨウケン</t>
    </rPh>
    <phoneticPr fontId="13"/>
  </si>
  <si>
    <t>満たしていない必須要件⑤</t>
    <rPh sb="0" eb="1">
      <t>ミ</t>
    </rPh>
    <rPh sb="7" eb="9">
      <t>ヒッス</t>
    </rPh>
    <rPh sb="9" eb="11">
      <t>ヨウケン</t>
    </rPh>
    <phoneticPr fontId="13"/>
  </si>
  <si>
    <t>満たしていない必須要件⑥</t>
    <rPh sb="0" eb="1">
      <t>ミ</t>
    </rPh>
    <rPh sb="7" eb="9">
      <t>ヒッス</t>
    </rPh>
    <rPh sb="9" eb="11">
      <t>ヨウケン</t>
    </rPh>
    <phoneticPr fontId="13"/>
  </si>
  <si>
    <t>満たしていない必須要件⑦</t>
    <rPh sb="0" eb="1">
      <t>ミ</t>
    </rPh>
    <rPh sb="7" eb="9">
      <t>ヒッス</t>
    </rPh>
    <rPh sb="9" eb="11">
      <t>ヨウケン</t>
    </rPh>
    <phoneticPr fontId="13"/>
  </si>
  <si>
    <t>満たしていない必須要件⑧</t>
    <rPh sb="0" eb="1">
      <t>ミ</t>
    </rPh>
    <rPh sb="7" eb="9">
      <t>ヒッス</t>
    </rPh>
    <rPh sb="9" eb="11">
      <t>ヨウケン</t>
    </rPh>
    <phoneticPr fontId="13"/>
  </si>
  <si>
    <t>満たしていない必須要件⑨</t>
    <rPh sb="0" eb="1">
      <t>ミ</t>
    </rPh>
    <rPh sb="7" eb="9">
      <t>ヒッス</t>
    </rPh>
    <rPh sb="9" eb="11">
      <t>ヨウケン</t>
    </rPh>
    <phoneticPr fontId="13"/>
  </si>
  <si>
    <t>満たしていない必須要件⑩</t>
    <rPh sb="0" eb="1">
      <t>ミ</t>
    </rPh>
    <rPh sb="7" eb="9">
      <t>ヒッス</t>
    </rPh>
    <rPh sb="9" eb="11">
      <t>ヨウケン</t>
    </rPh>
    <phoneticPr fontId="13"/>
  </si>
  <si>
    <t>満たしていない必須要件⑪</t>
    <rPh sb="0" eb="1">
      <t>ミ</t>
    </rPh>
    <rPh sb="7" eb="9">
      <t>ヒッス</t>
    </rPh>
    <rPh sb="9" eb="11">
      <t>ヨウケン</t>
    </rPh>
    <phoneticPr fontId="13"/>
  </si>
  <si>
    <t>満たしていない必須要件⑫</t>
    <rPh sb="0" eb="1">
      <t>ミ</t>
    </rPh>
    <rPh sb="7" eb="9">
      <t>ヒッス</t>
    </rPh>
    <rPh sb="9" eb="11">
      <t>ヨウケン</t>
    </rPh>
    <phoneticPr fontId="13"/>
  </si>
  <si>
    <t>満たしていない必須要件⑬</t>
    <rPh sb="0" eb="1">
      <t>ミ</t>
    </rPh>
    <rPh sb="7" eb="9">
      <t>ヒッス</t>
    </rPh>
    <rPh sb="9" eb="11">
      <t>ヨウケン</t>
    </rPh>
    <phoneticPr fontId="13"/>
  </si>
  <si>
    <t>満たしていない必須要件⑭</t>
    <rPh sb="0" eb="1">
      <t>ミ</t>
    </rPh>
    <rPh sb="7" eb="9">
      <t>ヒッス</t>
    </rPh>
    <rPh sb="9" eb="11">
      <t>ヨウケン</t>
    </rPh>
    <phoneticPr fontId="13"/>
  </si>
  <si>
    <t>＃</t>
    <phoneticPr fontId="13"/>
  </si>
  <si>
    <t>都道府県</t>
    <rPh sb="0" eb="4">
      <t>トドウフケン</t>
    </rPh>
    <phoneticPr fontId="13"/>
  </si>
  <si>
    <t>２次医療圏</t>
    <rPh sb="1" eb="2">
      <t>ツギ</t>
    </rPh>
    <rPh sb="2" eb="4">
      <t>イリョウ</t>
    </rPh>
    <rPh sb="4" eb="5">
      <t>ケン</t>
    </rPh>
    <phoneticPr fontId="13"/>
  </si>
  <si>
    <t>がん医療圏</t>
    <rPh sb="2" eb="4">
      <t>イリョウ</t>
    </rPh>
    <rPh sb="4" eb="5">
      <t>ケン</t>
    </rPh>
    <phoneticPr fontId="13"/>
  </si>
  <si>
    <t>処方箋発行医療機関コード（10桁）</t>
  </si>
  <si>
    <t>病院名</t>
    <rPh sb="0" eb="2">
      <t>ビョウイン</t>
    </rPh>
    <rPh sb="2" eb="3">
      <t>メイ</t>
    </rPh>
    <phoneticPr fontId="13"/>
  </si>
  <si>
    <t>現行類型</t>
    <rPh sb="0" eb="2">
      <t>ゲンコウ</t>
    </rPh>
    <rPh sb="2" eb="4">
      <t>ルイケイ</t>
    </rPh>
    <phoneticPr fontId="13"/>
  </si>
  <si>
    <t>推薦類型</t>
    <rPh sb="0" eb="2">
      <t>スイセン</t>
    </rPh>
    <rPh sb="2" eb="4">
      <t>ルイケイ</t>
    </rPh>
    <phoneticPr fontId="13"/>
  </si>
  <si>
    <t>指定辞退</t>
    <rPh sb="0" eb="2">
      <t>シテイ</t>
    </rPh>
    <rPh sb="2" eb="4">
      <t>ジタイ</t>
    </rPh>
    <phoneticPr fontId="13"/>
  </si>
  <si>
    <t>院内がん登録</t>
    <rPh sb="0" eb="2">
      <t>インナイ</t>
    </rPh>
    <rPh sb="4" eb="6">
      <t>トウロク</t>
    </rPh>
    <phoneticPr fontId="13"/>
  </si>
  <si>
    <t>悪性腫瘍の手術件数</t>
    <rPh sb="0" eb="2">
      <t>アクセイ</t>
    </rPh>
    <rPh sb="2" eb="4">
      <t>シュヨウ</t>
    </rPh>
    <rPh sb="5" eb="7">
      <t>シュジュツ</t>
    </rPh>
    <rPh sb="7" eb="9">
      <t>ケンスウ</t>
    </rPh>
    <phoneticPr fontId="13"/>
  </si>
  <si>
    <t>がんに係る薬物療法のべ患者数</t>
    <rPh sb="3" eb="4">
      <t>カカ</t>
    </rPh>
    <rPh sb="5" eb="7">
      <t>ヤクブツ</t>
    </rPh>
    <rPh sb="7" eb="9">
      <t>リョウホウ</t>
    </rPh>
    <rPh sb="11" eb="13">
      <t>カンジャ</t>
    </rPh>
    <rPh sb="13" eb="14">
      <t>スウ</t>
    </rPh>
    <phoneticPr fontId="13"/>
  </si>
  <si>
    <t>放射線治療のべ患者数</t>
    <phoneticPr fontId="13"/>
  </si>
  <si>
    <t>緩和ケア新規介入患者数</t>
    <rPh sb="0" eb="2">
      <t>カンワ</t>
    </rPh>
    <rPh sb="4" eb="6">
      <t>シンキ</t>
    </rPh>
    <rPh sb="6" eb="8">
      <t>カイニュウ</t>
    </rPh>
    <rPh sb="8" eb="10">
      <t>カンジャ</t>
    </rPh>
    <rPh sb="10" eb="11">
      <t>スウ</t>
    </rPh>
    <phoneticPr fontId="13"/>
  </si>
  <si>
    <t>診療実績の割合</t>
    <rPh sb="0" eb="2">
      <t>シンリョウ</t>
    </rPh>
    <rPh sb="2" eb="4">
      <t>ジッセキ</t>
    </rPh>
    <rPh sb="5" eb="7">
      <t>ワリアイ</t>
    </rPh>
    <phoneticPr fontId="13"/>
  </si>
  <si>
    <t>拠点病院等で実施した、地域を対象とした、がんに関するセミナー等の開催回数（総数）</t>
  </si>
  <si>
    <t>役割分担に関する議論が行われている都道府県の数</t>
  </si>
  <si>
    <t>BCPに関する議論が行われている都道府県の数</t>
  </si>
  <si>
    <t>（参考）BCPを整備している拠点病院等の割合</t>
  </si>
  <si>
    <t>都道府県協議会に小児がん拠点病院等が参加している都道府県の数</t>
  </si>
  <si>
    <t>病理診断に携わる専門的な知識及び技能を有する医師が１人以上配置されている拠点病院等の割合（がん診療連携拠点病院：専従の病理診断に携わる専門的な知識及び技能を有する常勤の医師が１人以上配置されている割合、地域がん診療病院：専任の病理診断に携わる専門的な知識及び技能を有する医師が１人以上配置されている割合をそれぞれ評価）</t>
  </si>
  <si>
    <t>細胞診断に関する専門資格を有する者が１人以上配置されている拠点病院等の割合（がん診療連携拠点病院：専任の細胞診断に関する専門資格を有する者が１人以上配置されている割合、地域がん診療病院：細胞診断に関する専門資格を有する者が１人以上配置されている割合をそれぞれ評価）</t>
  </si>
  <si>
    <t>大腸がん</t>
    <rPh sb="0" eb="2">
      <t>ダイチョウ</t>
    </rPh>
    <phoneticPr fontId="13"/>
  </si>
  <si>
    <t>肺がん</t>
    <rPh sb="0" eb="1">
      <t>ハイ</t>
    </rPh>
    <phoneticPr fontId="13"/>
  </si>
  <si>
    <t>胃がん</t>
    <rPh sb="0" eb="1">
      <t>イ</t>
    </rPh>
    <phoneticPr fontId="13"/>
  </si>
  <si>
    <t>前立腺がん</t>
    <rPh sb="0" eb="3">
      <t>ゼンリツセン</t>
    </rPh>
    <phoneticPr fontId="13"/>
  </si>
  <si>
    <t>肝臓がん</t>
    <rPh sb="0" eb="2">
      <t>カンゾウ</t>
    </rPh>
    <phoneticPr fontId="13"/>
  </si>
  <si>
    <t>胆のうがん</t>
    <rPh sb="0" eb="1">
      <t>タン</t>
    </rPh>
    <phoneticPr fontId="13"/>
  </si>
  <si>
    <t>膵臓がん</t>
    <rPh sb="0" eb="2">
      <t>スイゾウ</t>
    </rPh>
    <phoneticPr fontId="13"/>
  </si>
  <si>
    <t>厚生労働省院内感染対策サーベイランス事業(JANIS)へ登録している拠点病院等の割合</t>
  </si>
  <si>
    <t>IMRTを提供しているがん診療連携拠点病院の割合</t>
  </si>
  <si>
    <t>専従の放射線治療に携わる専門的な知識及び技能を有する常勤の医師が１人以上配置されているがん診療連携拠点病院の割合</t>
  </si>
  <si>
    <t>常勤の診療放射線技師が２人以上配置されているがん診療連携拠点病院の割合</t>
  </si>
  <si>
    <t>専従の放射線治療に関する専門資格を有する常勤の看護師が放射線治療部門に１人以上配置されているがん診療連携拠点病院の割合</t>
  </si>
  <si>
    <t>専任のがん薬物療法に関する専門資格を有する常勤の薬剤師が１人以上配置されているがん診療連携拠点病院の割合</t>
  </si>
  <si>
    <t>薬物療法に携わる専門的な知識及び技能を有する常勤の医師が１人以上配置されている拠点病院等の割合（がん診療連携拠点病院：専従の薬物療法に携わる専門的な知識及び技能を有する常勤の医師が１人以上配置されている割合、地域がん診療病院：専任の薬物療法に携わる専門的な知識及び技能を有する常勤の医師が１人以上配置されている割合をそれぞれ評価）</t>
  </si>
  <si>
    <t>がん看護又はがん薬物療法に関する専門資格を有する常勤の看護師が外来化学療法室に１人以上配置されている拠点病院等の割合（がん診療連携拠点病院：専従のがん看護又はがん薬物療法に関する専門資格を有する常勤の看護師が外来化学療法室に１人以上配置されている割合、地域がん診療病院：専任のがん看護又はがん薬物療法に関する専門資格を有する常勤の看護師が外来化学療法室に１人以上配置されている割合をそれぞれ評価）</t>
  </si>
  <si>
    <t>免疫関連有害事象を含む有害事象に対して、他診療科や他病院と連携等して対応している拠点病院等の割合</t>
  </si>
  <si>
    <t>自施設で対応できるがんについて提供可能な診療内容を病院HP等でわかりやすく広報している拠点病院等の割合</t>
    <phoneticPr fontId="13"/>
  </si>
  <si>
    <t>地域における相談支援や緩和ケアの提供体制・連携体制について協議し、体制整備を行った都道府県の数</t>
  </si>
  <si>
    <t>がん患者の口腔健康管理のため院内又は地域の歯科医師と連携して対応している拠点病院等の割合</t>
  </si>
  <si>
    <t>「栄養サポートチーム加算」を算定している拠点病院等の割合</t>
  </si>
  <si>
    <t>リハビリテーションに携わる専門的な知識及び技能を有する医師が配置されているがん診療連携拠点病院の割合</t>
  </si>
  <si>
    <t>がんのリハビリテーションに係る業務に携わる専門的な知識及び技能を有する療法士等を配置しているがん診療連携拠点病院の割合</t>
  </si>
  <si>
    <t>がん相談支援センターでのアピアランスケアの相談件数</t>
  </si>
  <si>
    <t>リンパ浮腫外来が設置されている拠点病院等の割合</t>
  </si>
  <si>
    <t>ストーマ外来が設置されている拠点病院等の割合</t>
  </si>
  <si>
    <t>拠点病院等の緩和ケアチーム新規診療症例数</t>
  </si>
  <si>
    <t>緩和ケア外来の新規診療患者数</t>
  </si>
  <si>
    <t>拠点病院等１施設あたりの地域連携推進のための多施設合同会議の開催数</t>
  </si>
  <si>
    <t>緩和ケア外来への地域の医療機関からの年間新規紹介患者数</t>
  </si>
  <si>
    <t>がん・生殖医療の意思決定支援に関する人材育成を実施している拠点病院等の割合</t>
  </si>
  <si>
    <t>がん相談支援センターにおける「妊孕性・生殖機能」に関する相談件数</t>
  </si>
  <si>
    <t>希少がん診療を積極的に受け入れている拠点病院等の数と他施設へ紹介する拠点病院等の数</t>
  </si>
  <si>
    <t>希少がんに対する臨床試験を実施している拠点病院等の数</t>
  </si>
  <si>
    <t>希少がん診療を積極的に受け入れている拠点病院等における治療開始数</t>
  </si>
  <si>
    <t>難治性がん*8に関するHP等の整備を行っている拠点病院等の数</t>
  </si>
  <si>
    <t>難治性がん*8診療を積極的に受け入れている拠点病院等の数と他施設へ紹介する拠点病院の数</t>
  </si>
  <si>
    <t>難治性がん*8に対して臨床試験を行っている拠点病院等の数</t>
  </si>
  <si>
    <t>難治性がん*8診療を積極的に受け入れている拠点病院等における治療開始数</t>
  </si>
  <si>
    <t>都道府県協議会でフォローアップの連携体制について議論している都道府県数</t>
  </si>
  <si>
    <t>多職種からなるAYA支援チームを設置している拠点病院等の割合</t>
  </si>
  <si>
    <t>当該がん医療圏において、地域の医療機関や在宅療養支援診療所等の医療・介護従事者とがんに関する医療提供体制や社会的支援、緩和ケアについて情報を共有し、役割分担や支援等について検討を行っている拠点病院等の割合</t>
  </si>
  <si>
    <t>意思決定能力を含む機能評価を行い、各種ガイドラインに沿って、個別の状況を踏まえた対応をしている拠点病院等の割合</t>
  </si>
  <si>
    <t>臨床試験に参加していない地域の患者さんやご家族向けの問い合わせ窓口を設置している拠点病院等の割合</t>
  </si>
  <si>
    <t>がん相談支援センターでの自施設・他施設からの新規相談件数（全国の拠点病院等での総数）</t>
  </si>
  <si>
    <t>相談員研修を受講したがん相談支援センターの相談員の数</t>
  </si>
  <si>
    <t>上記の内、フォローアップ研修を受講したがん相談支援センターの相談員の数</t>
  </si>
  <si>
    <t>拠点病院等１施設あたりの連携している患者団体の数</t>
  </si>
  <si>
    <t>拠点病院等１施設あたりの体験を語り合う場の開催数</t>
  </si>
  <si>
    <t>拠点病院等のがん相談支援センターにおける就労に関する相談件数</t>
  </si>
  <si>
    <t>拠点病院等における就労の専門家による相談会の回数</t>
  </si>
  <si>
    <t>拠点病院等におけるアピアランスに関する相談件数</t>
  </si>
  <si>
    <t>自殺リスクに関する研修を実施した拠点病院等の割合</t>
  </si>
  <si>
    <t>情報取得や意思疎通に配慮が必要な者に対するマニュアルを作成している拠点病院等の割合</t>
  </si>
  <si>
    <t>患者とその家族が利用可能なインターネット環境を整備ししている拠点病院等の割合</t>
  </si>
  <si>
    <t>セカンドオピニオンを提示する場合は、必要に応じてオンラインでの相談を受け付けることができる体制を確保している拠点病院等の割合</t>
  </si>
  <si>
    <t>集学的治療等の内容や治療前後の生活における注意点等に関する、冊子や視聴覚教材等がオンラインでも確認できる拠点病院等の割合</t>
    <phoneticPr fontId="13"/>
  </si>
  <si>
    <t>通し番号</t>
    <rPh sb="0" eb="1">
      <t>トオ</t>
    </rPh>
    <rPh sb="2" eb="4">
      <t>バンゴウ</t>
    </rPh>
    <phoneticPr fontId="6"/>
  </si>
  <si>
    <t>令和６年９月１日時点で満たせていない要件
(通し番号を入力すれば、自動入力されます。)</t>
  </si>
  <si>
    <t>現状の説明</t>
    <rPh sb="0" eb="2">
      <t>ゲンジョウ</t>
    </rPh>
    <rPh sb="3" eb="5">
      <t>セツメイ</t>
    </rPh>
    <phoneticPr fontId="6"/>
  </si>
  <si>
    <t>充足見込み時期</t>
    <rPh sb="0" eb="2">
      <t>ジュウソク</t>
    </rPh>
    <rPh sb="2" eb="4">
      <t>ミコ</t>
    </rPh>
    <rPh sb="5" eb="7">
      <t>ジキ</t>
    </rPh>
    <phoneticPr fontId="6"/>
  </si>
  <si>
    <t>北海道</t>
    <rPh sb="0" eb="2">
      <t>ホッカイ</t>
    </rPh>
    <rPh sb="2" eb="3">
      <t>ドウ</t>
    </rPh>
    <phoneticPr fontId="13"/>
  </si>
  <si>
    <t>青森県</t>
    <rPh sb="0" eb="3">
      <t>アオモリケン</t>
    </rPh>
    <phoneticPr fontId="13"/>
  </si>
  <si>
    <t>岩手県</t>
    <rPh sb="0" eb="2">
      <t>イワテ</t>
    </rPh>
    <rPh sb="2" eb="3">
      <t>ケン</t>
    </rPh>
    <phoneticPr fontId="13"/>
  </si>
  <si>
    <t>宮城県</t>
    <rPh sb="0" eb="2">
      <t>ミヤギ</t>
    </rPh>
    <rPh sb="2" eb="3">
      <t>ケン</t>
    </rPh>
    <phoneticPr fontId="13"/>
  </si>
  <si>
    <t>秋田県</t>
    <rPh sb="0" eb="3">
      <t>アキタケン</t>
    </rPh>
    <phoneticPr fontId="13"/>
  </si>
  <si>
    <t>山形県</t>
    <rPh sb="0" eb="3">
      <t>ヤマガタケン</t>
    </rPh>
    <phoneticPr fontId="13"/>
  </si>
  <si>
    <t>福島県</t>
    <rPh sb="0" eb="3">
      <t>フクシマケン</t>
    </rPh>
    <phoneticPr fontId="13"/>
  </si>
  <si>
    <t>茨城県</t>
    <rPh sb="0" eb="3">
      <t>イバラキケン</t>
    </rPh>
    <phoneticPr fontId="13"/>
  </si>
  <si>
    <t>栃木県</t>
    <rPh sb="0" eb="3">
      <t>トチギケン</t>
    </rPh>
    <phoneticPr fontId="13"/>
  </si>
  <si>
    <t>群馬県</t>
    <rPh sb="0" eb="3">
      <t>グンマケン</t>
    </rPh>
    <phoneticPr fontId="13"/>
  </si>
  <si>
    <t>埼玉県</t>
  </si>
  <si>
    <t>千葉県</t>
    <rPh sb="0" eb="2">
      <t>チバ</t>
    </rPh>
    <rPh sb="2" eb="3">
      <t>ケン</t>
    </rPh>
    <phoneticPr fontId="13"/>
  </si>
  <si>
    <t>東京都</t>
    <rPh sb="0" eb="3">
      <t>トウキョウト</t>
    </rPh>
    <phoneticPr fontId="13"/>
  </si>
  <si>
    <t>神奈川県</t>
    <rPh sb="0" eb="4">
      <t>カナガワケン</t>
    </rPh>
    <phoneticPr fontId="13"/>
  </si>
  <si>
    <t>新潟県</t>
    <rPh sb="0" eb="3">
      <t>ニイガタケン</t>
    </rPh>
    <phoneticPr fontId="13"/>
  </si>
  <si>
    <t>富山県</t>
    <rPh sb="0" eb="3">
      <t>トヤマケン</t>
    </rPh>
    <phoneticPr fontId="13"/>
  </si>
  <si>
    <t>石川県</t>
    <rPh sb="0" eb="2">
      <t>イシカワ</t>
    </rPh>
    <rPh sb="2" eb="3">
      <t>ケン</t>
    </rPh>
    <phoneticPr fontId="13"/>
  </si>
  <si>
    <t>福井県</t>
    <rPh sb="0" eb="3">
      <t>フクイケン</t>
    </rPh>
    <phoneticPr fontId="13"/>
  </si>
  <si>
    <t>山梨県</t>
    <rPh sb="0" eb="3">
      <t>ヤマナシケン</t>
    </rPh>
    <phoneticPr fontId="13"/>
  </si>
  <si>
    <t>長野県</t>
    <rPh sb="0" eb="3">
      <t>ナガノケン</t>
    </rPh>
    <phoneticPr fontId="13"/>
  </si>
  <si>
    <t>岐阜県</t>
    <rPh sb="0" eb="3">
      <t>ギフケン</t>
    </rPh>
    <phoneticPr fontId="13"/>
  </si>
  <si>
    <t>静岡県</t>
    <rPh sb="0" eb="2">
      <t>シズオカ</t>
    </rPh>
    <rPh sb="2" eb="3">
      <t>ケン</t>
    </rPh>
    <phoneticPr fontId="13"/>
  </si>
  <si>
    <t>愛知県</t>
    <rPh sb="0" eb="3">
      <t>アイチケン</t>
    </rPh>
    <phoneticPr fontId="13"/>
  </si>
  <si>
    <t>三重県</t>
    <rPh sb="0" eb="2">
      <t>ミエ</t>
    </rPh>
    <rPh sb="2" eb="3">
      <t>ケン</t>
    </rPh>
    <phoneticPr fontId="13"/>
  </si>
  <si>
    <t>滋賀県</t>
    <rPh sb="0" eb="3">
      <t>シガケン</t>
    </rPh>
    <phoneticPr fontId="13"/>
  </si>
  <si>
    <t>京都府</t>
    <rPh sb="0" eb="3">
      <t>キョウトフ</t>
    </rPh>
    <phoneticPr fontId="13"/>
  </si>
  <si>
    <t>大阪府</t>
    <rPh sb="0" eb="3">
      <t>オオサカフ</t>
    </rPh>
    <phoneticPr fontId="13"/>
  </si>
  <si>
    <t>兵庫県</t>
    <rPh sb="0" eb="3">
      <t>ヒョウゴケン</t>
    </rPh>
    <phoneticPr fontId="13"/>
  </si>
  <si>
    <t>奈良県</t>
    <rPh sb="0" eb="3">
      <t>ナラケン</t>
    </rPh>
    <phoneticPr fontId="13"/>
  </si>
  <si>
    <t>和歌山県</t>
    <rPh sb="0" eb="4">
      <t>ワカヤマケン</t>
    </rPh>
    <phoneticPr fontId="13"/>
  </si>
  <si>
    <t>鳥取県</t>
    <rPh sb="0" eb="3">
      <t>トットリケン</t>
    </rPh>
    <phoneticPr fontId="13"/>
  </si>
  <si>
    <t>島根県</t>
    <rPh sb="0" eb="3">
      <t>シマネケン</t>
    </rPh>
    <phoneticPr fontId="13"/>
  </si>
  <si>
    <t>岡山県</t>
    <rPh sb="0" eb="3">
      <t>オカヤマケン</t>
    </rPh>
    <phoneticPr fontId="13"/>
  </si>
  <si>
    <t>広島県</t>
    <rPh sb="0" eb="3">
      <t>ヒロシマケン</t>
    </rPh>
    <phoneticPr fontId="13"/>
  </si>
  <si>
    <t>山口県</t>
    <rPh sb="0" eb="3">
      <t>ヤマグチケン</t>
    </rPh>
    <phoneticPr fontId="13"/>
  </si>
  <si>
    <t>徳島県</t>
    <rPh sb="0" eb="3">
      <t>トクシマケン</t>
    </rPh>
    <phoneticPr fontId="13"/>
  </si>
  <si>
    <t>香川県</t>
    <rPh sb="0" eb="3">
      <t>カガワケン</t>
    </rPh>
    <phoneticPr fontId="13"/>
  </si>
  <si>
    <t>愛媛県</t>
    <rPh sb="0" eb="3">
      <t>エヒメケン</t>
    </rPh>
    <phoneticPr fontId="13"/>
  </si>
  <si>
    <t>高知県</t>
    <rPh sb="0" eb="3">
      <t>コウチケン</t>
    </rPh>
    <phoneticPr fontId="13"/>
  </si>
  <si>
    <t>福岡県</t>
    <rPh sb="0" eb="3">
      <t>フクオカケン</t>
    </rPh>
    <phoneticPr fontId="13"/>
  </si>
  <si>
    <t>佐賀県</t>
    <rPh sb="0" eb="3">
      <t>サガケン</t>
    </rPh>
    <phoneticPr fontId="13"/>
  </si>
  <si>
    <t>長崎県</t>
    <rPh sb="0" eb="3">
      <t>ナガサキケン</t>
    </rPh>
    <phoneticPr fontId="13"/>
  </si>
  <si>
    <t>熊本県</t>
    <rPh sb="0" eb="3">
      <t>クマモトケン</t>
    </rPh>
    <phoneticPr fontId="13"/>
  </si>
  <si>
    <t>大分県</t>
    <rPh sb="0" eb="3">
      <t>オオイタケン</t>
    </rPh>
    <phoneticPr fontId="13"/>
  </si>
  <si>
    <t>宮崎県</t>
    <rPh sb="0" eb="3">
      <t>ミヤザキケン</t>
    </rPh>
    <phoneticPr fontId="13"/>
  </si>
  <si>
    <t>鹿児島県</t>
    <rPh sb="0" eb="4">
      <t>カゴシマケン</t>
    </rPh>
    <phoneticPr fontId="13"/>
  </si>
  <si>
    <t>沖縄県</t>
    <rPh sb="0" eb="3">
      <t>オキナワケン</t>
    </rPh>
    <phoneticPr fontId="13"/>
  </si>
  <si>
    <t>がん診療連携拠点病院等　現況報告書の入力について
以下をご注意ください。</t>
    <rPh sb="2" eb="4">
      <t>シンリョウ</t>
    </rPh>
    <rPh sb="4" eb="6">
      <t>レンケイ</t>
    </rPh>
    <rPh sb="6" eb="8">
      <t>キョテン</t>
    </rPh>
    <rPh sb="8" eb="10">
      <t>ビョウイン</t>
    </rPh>
    <rPh sb="10" eb="11">
      <t>トウ</t>
    </rPh>
    <rPh sb="12" eb="14">
      <t>ゲンキョウ</t>
    </rPh>
    <rPh sb="14" eb="17">
      <t>ホウコクショ</t>
    </rPh>
    <rPh sb="18" eb="20">
      <t>ニュウリョク</t>
    </rPh>
    <rPh sb="25" eb="27">
      <t>イカ</t>
    </rPh>
    <rPh sb="29" eb="31">
      <t>チュウイ</t>
    </rPh>
    <phoneticPr fontId="13"/>
  </si>
  <si>
    <t>基本フォーマットからの改変（行や列の挿入や削除など）により、データの抽出が正しくされないことがあります。データの抽出が正しくされなければ、指定要件が満たされているのかの確認ができません。</t>
    <rPh sb="56" eb="58">
      <t>チュウシュツ</t>
    </rPh>
    <rPh sb="59" eb="60">
      <t>タダ</t>
    </rPh>
    <rPh sb="69" eb="71">
      <t>シテイ</t>
    </rPh>
    <rPh sb="71" eb="73">
      <t>ヨウケン</t>
    </rPh>
    <rPh sb="74" eb="75">
      <t>ミ</t>
    </rPh>
    <rPh sb="84" eb="86">
      <t>カクニン</t>
    </rPh>
    <phoneticPr fontId="13"/>
  </si>
  <si>
    <t>■</t>
    <phoneticPr fontId="13"/>
  </si>
  <si>
    <t>以下のような行為はデータ抽出時に不具合を起こす原因となります。</t>
    <rPh sb="12" eb="14">
      <t>チュウシュツ</t>
    </rPh>
    <rPh sb="14" eb="15">
      <t>ジ</t>
    </rPh>
    <rPh sb="16" eb="19">
      <t>フグアイ</t>
    </rPh>
    <rPh sb="20" eb="21">
      <t>オコ</t>
    </rPh>
    <rPh sb="23" eb="25">
      <t>ゲンイン</t>
    </rPh>
    <phoneticPr fontId="13"/>
  </si>
  <si>
    <t>・行や列の挿入や削除</t>
    <rPh sb="1" eb="2">
      <t>ギョウ</t>
    </rPh>
    <rPh sb="3" eb="4">
      <t>レツ</t>
    </rPh>
    <rPh sb="5" eb="7">
      <t>ソウニュウ</t>
    </rPh>
    <rPh sb="8" eb="10">
      <t>サクジョ</t>
    </rPh>
    <phoneticPr fontId="13"/>
  </si>
  <si>
    <t>・基本フォーマットと異なるセルの貼り付け</t>
    <rPh sb="1" eb="3">
      <t>キホン</t>
    </rPh>
    <rPh sb="10" eb="11">
      <t>コト</t>
    </rPh>
    <rPh sb="16" eb="17">
      <t>ハ</t>
    </rPh>
    <rPh sb="18" eb="19">
      <t>ツ</t>
    </rPh>
    <phoneticPr fontId="13"/>
  </si>
  <si>
    <t>・シート名の変更</t>
    <rPh sb="4" eb="5">
      <t>メイ</t>
    </rPh>
    <rPh sb="6" eb="8">
      <t>ヘンコウ</t>
    </rPh>
    <phoneticPr fontId="13"/>
  </si>
  <si>
    <r>
      <t>・シートの</t>
    </r>
    <r>
      <rPr>
        <sz val="11"/>
        <rFont val="ＭＳ Ｐゴシック"/>
        <family val="3"/>
        <charset val="128"/>
      </rPr>
      <t>コピー・移動・挿入・削除</t>
    </r>
    <rPh sb="9" eb="11">
      <t>イドウ</t>
    </rPh>
    <rPh sb="12" eb="14">
      <t>ソウニュウ</t>
    </rPh>
    <rPh sb="15" eb="17">
      <t>サクジョ</t>
    </rPh>
    <phoneticPr fontId="13"/>
  </si>
  <si>
    <r>
      <t>※以上による不具合を防ぐため、シートとブックにはパスワードが設定されています。作業用にパスワードを解除したファイルを提供しておりますが、</t>
    </r>
    <r>
      <rPr>
        <b/>
        <u/>
        <sz val="11"/>
        <color rgb="FFFF0000"/>
        <rFont val="ＭＳ Ｐゴシック"/>
        <family val="3"/>
        <charset val="128"/>
        <scheme val="minor"/>
      </rPr>
      <t>パスワードを解除した作業用ファイルによる提出は受け付けません。</t>
    </r>
    <rPh sb="1" eb="3">
      <t>イジョウ</t>
    </rPh>
    <rPh sb="6" eb="9">
      <t>フグアイ</t>
    </rPh>
    <rPh sb="10" eb="11">
      <t>フセ</t>
    </rPh>
    <rPh sb="30" eb="32">
      <t>セッテイ</t>
    </rPh>
    <rPh sb="39" eb="42">
      <t>サギョウヨウ</t>
    </rPh>
    <rPh sb="49" eb="51">
      <t>カイジョ</t>
    </rPh>
    <rPh sb="58" eb="60">
      <t>テイキョウ</t>
    </rPh>
    <rPh sb="74" eb="76">
      <t>カイジョ</t>
    </rPh>
    <rPh sb="78" eb="81">
      <t>サギョウヨウ</t>
    </rPh>
    <rPh sb="88" eb="90">
      <t>テイシュツ</t>
    </rPh>
    <rPh sb="91" eb="92">
      <t>ウ</t>
    </rPh>
    <rPh sb="93" eb="94">
      <t>ツ</t>
    </rPh>
    <phoneticPr fontId="13"/>
  </si>
  <si>
    <r>
      <t>※本体ファイル内で改変が認められれば、</t>
    </r>
    <r>
      <rPr>
        <b/>
        <u/>
        <sz val="11"/>
        <color rgb="FFFF0000"/>
        <rFont val="ＭＳ Ｐゴシック"/>
        <family val="3"/>
        <charset val="128"/>
      </rPr>
      <t>本体ファイルごとの再提出</t>
    </r>
    <r>
      <rPr>
        <sz val="11"/>
        <rFont val="ＭＳ Ｐゴシック"/>
        <family val="3"/>
        <charset val="128"/>
      </rPr>
      <t>を求める場合があります。</t>
    </r>
    <rPh sb="1" eb="3">
      <t>ホンタイ</t>
    </rPh>
    <rPh sb="7" eb="8">
      <t>ナイ</t>
    </rPh>
    <rPh sb="9" eb="11">
      <t>カイヘン</t>
    </rPh>
    <rPh sb="12" eb="13">
      <t>ミト</t>
    </rPh>
    <rPh sb="19" eb="21">
      <t>ホンタイ</t>
    </rPh>
    <rPh sb="28" eb="31">
      <t>サイテイシュツ</t>
    </rPh>
    <rPh sb="32" eb="33">
      <t>モト</t>
    </rPh>
    <rPh sb="35" eb="37">
      <t>バアイ</t>
    </rPh>
    <phoneticPr fontId="13"/>
  </si>
  <si>
    <r>
      <t>※差し替えは本体ファイルごとで行います。修正した本体ファイルのほかに、</t>
    </r>
    <r>
      <rPr>
        <b/>
        <u/>
        <sz val="11"/>
        <color rgb="FFFF0000"/>
        <rFont val="ＭＳ Ｐゴシック"/>
        <family val="3"/>
        <charset val="128"/>
      </rPr>
      <t>修正箇所と修正内容を明記したものを別途提出してください。</t>
    </r>
    <rPh sb="1" eb="2">
      <t>サ</t>
    </rPh>
    <rPh sb="3" eb="4">
      <t>カ</t>
    </rPh>
    <rPh sb="6" eb="8">
      <t>ホンタイ</t>
    </rPh>
    <rPh sb="15" eb="16">
      <t>オコナ</t>
    </rPh>
    <rPh sb="20" eb="22">
      <t>シュウセイ</t>
    </rPh>
    <rPh sb="24" eb="26">
      <t>ホンタイ</t>
    </rPh>
    <rPh sb="35" eb="37">
      <t>シュウセイ</t>
    </rPh>
    <rPh sb="37" eb="39">
      <t>カショ</t>
    </rPh>
    <rPh sb="40" eb="42">
      <t>シュウセイ</t>
    </rPh>
    <rPh sb="42" eb="44">
      <t>ナイヨウ</t>
    </rPh>
    <rPh sb="45" eb="47">
      <t>メイキ</t>
    </rPh>
    <rPh sb="52" eb="54">
      <t>ベット</t>
    </rPh>
    <rPh sb="54" eb="56">
      <t>テイシュツ</t>
    </rPh>
    <phoneticPr fontId="13"/>
  </si>
  <si>
    <t>提出前に不備がないか確認してください。</t>
    <phoneticPr fontId="13"/>
  </si>
  <si>
    <t>表紙や各シートで入力チェック欄を設けています。</t>
    <rPh sb="0" eb="2">
      <t>ヒョウシ</t>
    </rPh>
    <rPh sb="3" eb="4">
      <t>カク</t>
    </rPh>
    <rPh sb="8" eb="10">
      <t>ニュウリョク</t>
    </rPh>
    <rPh sb="14" eb="15">
      <t>ラン</t>
    </rPh>
    <rPh sb="16" eb="17">
      <t>モウ</t>
    </rPh>
    <phoneticPr fontId="13"/>
  </si>
  <si>
    <t>□</t>
    <phoneticPr fontId="13"/>
  </si>
  <si>
    <t>入力チェック欄を機能させるために</t>
    <phoneticPr fontId="13"/>
  </si>
  <si>
    <t>・「表紙」シートに病院名を記載してください。なお、記載する病院名はセル選択時に表示されるメッセージを確認してください。また、新規推薦以外の場合は、昨年度入力した病院名から変更しないでください。</t>
    <rPh sb="2" eb="4">
      <t>ヒョウシ</t>
    </rPh>
    <rPh sb="9" eb="11">
      <t>ビョウイン</t>
    </rPh>
    <rPh sb="11" eb="12">
      <t>メイ</t>
    </rPh>
    <rPh sb="13" eb="15">
      <t>キサイ</t>
    </rPh>
    <rPh sb="35" eb="38">
      <t>センタクジ</t>
    </rPh>
    <rPh sb="39" eb="41">
      <t>ヒョウジ</t>
    </rPh>
    <rPh sb="50" eb="52">
      <t>カクニン</t>
    </rPh>
    <rPh sb="62" eb="64">
      <t>シンキ</t>
    </rPh>
    <rPh sb="64" eb="66">
      <t>スイセン</t>
    </rPh>
    <rPh sb="66" eb="68">
      <t>イガイ</t>
    </rPh>
    <rPh sb="69" eb="71">
      <t>バアイ</t>
    </rPh>
    <rPh sb="73" eb="76">
      <t>サクネンド</t>
    </rPh>
    <rPh sb="76" eb="78">
      <t>ニュウリョク</t>
    </rPh>
    <rPh sb="80" eb="82">
      <t>ビョウイン</t>
    </rPh>
    <rPh sb="82" eb="83">
      <t>メイ</t>
    </rPh>
    <rPh sb="85" eb="87">
      <t>ヘンコウ</t>
    </rPh>
    <phoneticPr fontId="13"/>
  </si>
  <si>
    <r>
      <t>・「様式4（全般事項）」シートの「１．推薦区分」で、</t>
    </r>
    <r>
      <rPr>
        <u/>
        <sz val="11"/>
        <color indexed="8"/>
        <rFont val="ＭＳ Ｐゴシック"/>
        <family val="3"/>
        <charset val="128"/>
      </rPr>
      <t>がん診療連携拠点病院等の選択</t>
    </r>
    <r>
      <rPr>
        <sz val="11"/>
        <color indexed="8"/>
        <rFont val="ＭＳ Ｐゴシック"/>
        <family val="3"/>
        <charset val="128"/>
      </rPr>
      <t>と</t>
    </r>
    <r>
      <rPr>
        <u/>
        <sz val="11"/>
        <color indexed="8"/>
        <rFont val="ＭＳ Ｐゴシック"/>
        <family val="3"/>
        <charset val="128"/>
      </rPr>
      <t>特定機能病院の承認の選択</t>
    </r>
    <r>
      <rPr>
        <sz val="11"/>
        <color indexed="8"/>
        <rFont val="ＭＳ Ｐゴシック"/>
        <family val="3"/>
        <charset val="128"/>
      </rPr>
      <t>をしてください。</t>
    </r>
    <rPh sb="2" eb="4">
      <t>ヨウシキ</t>
    </rPh>
    <rPh sb="6" eb="8">
      <t>ゼンパン</t>
    </rPh>
    <rPh sb="8" eb="10">
      <t>ジコウ</t>
    </rPh>
    <rPh sb="19" eb="21">
      <t>スイセン</t>
    </rPh>
    <rPh sb="21" eb="23">
      <t>クブン</t>
    </rPh>
    <rPh sb="28" eb="30">
      <t>シンリョウ</t>
    </rPh>
    <rPh sb="30" eb="32">
      <t>レンケイ</t>
    </rPh>
    <rPh sb="32" eb="34">
      <t>キョテン</t>
    </rPh>
    <rPh sb="34" eb="36">
      <t>ビョウイン</t>
    </rPh>
    <rPh sb="36" eb="37">
      <t>ナド</t>
    </rPh>
    <rPh sb="38" eb="40">
      <t>センタク</t>
    </rPh>
    <rPh sb="41" eb="43">
      <t>トクテイ</t>
    </rPh>
    <rPh sb="43" eb="45">
      <t>キノウ</t>
    </rPh>
    <rPh sb="45" eb="47">
      <t>ビョウイン</t>
    </rPh>
    <rPh sb="48" eb="50">
      <t>ショウニン</t>
    </rPh>
    <rPh sb="51" eb="53">
      <t>センタク</t>
    </rPh>
    <phoneticPr fontId="13"/>
  </si>
  <si>
    <t>・過去の現況報告書で提出された情報をもとに、一定の水準以上の数字を記入された場合は、確認を促すアラートが表示されます。アラートが表示された場合は、入力された数字をご確認の上で記載してください。数字に問題なければアラートが表示された場合でもそのまま記載していただいて問題ありません。</t>
    <phoneticPr fontId="13"/>
  </si>
  <si>
    <t>表紙</t>
    <phoneticPr fontId="13"/>
  </si>
  <si>
    <r>
      <t>・一覧で各シートの入力状況を確認することができます。</t>
    </r>
    <r>
      <rPr>
        <b/>
        <sz val="11"/>
        <color indexed="10"/>
        <rFont val="ＭＳ Ｐゴシック"/>
        <family val="3"/>
        <charset val="128"/>
      </rPr>
      <t>「未入力あり」</t>
    </r>
    <r>
      <rPr>
        <sz val="11"/>
        <color indexed="8"/>
        <rFont val="ＭＳ Ｐゴシック"/>
        <family val="3"/>
        <charset val="128"/>
      </rPr>
      <t>の文字がある場合は、そのシートを確認してください。</t>
    </r>
    <rPh sb="1" eb="3">
      <t>イチラン</t>
    </rPh>
    <rPh sb="4" eb="5">
      <t>カク</t>
    </rPh>
    <rPh sb="9" eb="11">
      <t>ニュウリョク</t>
    </rPh>
    <rPh sb="11" eb="13">
      <t>ジョウキョウ</t>
    </rPh>
    <rPh sb="14" eb="16">
      <t>カクニン</t>
    </rPh>
    <rPh sb="27" eb="30">
      <t>ミニュウリョク</t>
    </rPh>
    <rPh sb="34" eb="36">
      <t>モジ</t>
    </rPh>
    <rPh sb="39" eb="41">
      <t>バアイ</t>
    </rPh>
    <rPh sb="49" eb="51">
      <t>カクニン</t>
    </rPh>
    <phoneticPr fontId="13"/>
  </si>
  <si>
    <t>・様式が「任意」のシートにおいて、別添資料有無欄で「あり」となっている場合は別添ファイルの提出漏れがないか、確認してください。</t>
    <rPh sb="1" eb="3">
      <t>ヨウシキ</t>
    </rPh>
    <rPh sb="5" eb="7">
      <t>ニンイ</t>
    </rPh>
    <rPh sb="17" eb="19">
      <t>ベッテン</t>
    </rPh>
    <rPh sb="19" eb="21">
      <t>シリョウ</t>
    </rPh>
    <rPh sb="21" eb="23">
      <t>ウム</t>
    </rPh>
    <rPh sb="23" eb="24">
      <t>ラン</t>
    </rPh>
    <rPh sb="35" eb="37">
      <t>バアイ</t>
    </rPh>
    <rPh sb="38" eb="40">
      <t>ベッテン</t>
    </rPh>
    <rPh sb="45" eb="47">
      <t>テイシュツ</t>
    </rPh>
    <rPh sb="47" eb="48">
      <t>モ</t>
    </rPh>
    <rPh sb="54" eb="56">
      <t>カクニン</t>
    </rPh>
    <phoneticPr fontId="13"/>
  </si>
  <si>
    <t>※提出前には表紙を見て、「未入力」の文字がないか、別添ファイルの添付漏れがないか、確認をしてください。</t>
    <phoneticPr fontId="13"/>
  </si>
  <si>
    <t>各シート</t>
    <phoneticPr fontId="13"/>
  </si>
  <si>
    <r>
      <t>・表紙、様式４及び別紙については、印刷範囲内に入力チェック欄が機能するシートがあります。
　</t>
    </r>
    <r>
      <rPr>
        <b/>
        <sz val="11"/>
        <color indexed="10"/>
        <rFont val="ＭＳ Ｐゴシック"/>
        <family val="3"/>
        <charset val="128"/>
      </rPr>
      <t>「未入力」</t>
    </r>
    <r>
      <rPr>
        <sz val="11"/>
        <rFont val="ＭＳ Ｐゴシック"/>
        <family val="3"/>
        <charset val="128"/>
      </rPr>
      <t>など</t>
    </r>
    <r>
      <rPr>
        <sz val="11"/>
        <color indexed="8"/>
        <rFont val="ＭＳ Ｐゴシック"/>
        <family val="3"/>
        <charset val="128"/>
      </rPr>
      <t>の文字がある場合は、その箇所を確認してください。</t>
    </r>
    <rPh sb="1" eb="3">
      <t>ヒョウシ</t>
    </rPh>
    <rPh sb="4" eb="6">
      <t>ヨウシキ</t>
    </rPh>
    <rPh sb="7" eb="8">
      <t>オヨ</t>
    </rPh>
    <rPh sb="9" eb="11">
      <t>ベッシ</t>
    </rPh>
    <rPh sb="17" eb="19">
      <t>インサツ</t>
    </rPh>
    <rPh sb="19" eb="21">
      <t>ハンイ</t>
    </rPh>
    <rPh sb="21" eb="22">
      <t>ナイ</t>
    </rPh>
    <rPh sb="23" eb="25">
      <t>ニュウリョク</t>
    </rPh>
    <rPh sb="29" eb="30">
      <t>ラン</t>
    </rPh>
    <rPh sb="31" eb="33">
      <t>キノウ</t>
    </rPh>
    <rPh sb="47" eb="50">
      <t>ミニュウリョク</t>
    </rPh>
    <rPh sb="54" eb="56">
      <t>モジ</t>
    </rPh>
    <rPh sb="59" eb="61">
      <t>バアイ</t>
    </rPh>
    <rPh sb="65" eb="67">
      <t>カショ</t>
    </rPh>
    <rPh sb="68" eb="70">
      <t>カクニン</t>
    </rPh>
    <phoneticPr fontId="13"/>
  </si>
  <si>
    <t>・様式４（機能別）では、一部、回答によって、その後に続く項目が「必須」等か「要件に該当なし」かが自動的に設定される箇所があります（「Ａ（またはB、C）／-」となっている箇所です）。</t>
    <rPh sb="1" eb="3">
      <t>ヨウシキ</t>
    </rPh>
    <rPh sb="5" eb="7">
      <t>キノウ</t>
    </rPh>
    <rPh sb="7" eb="8">
      <t>ベツ</t>
    </rPh>
    <phoneticPr fontId="13"/>
  </si>
  <si>
    <t>・入力セルには3種類あります。入力規則の設定を守って記入してください。</t>
    <rPh sb="1" eb="3">
      <t>ニュウリョク</t>
    </rPh>
    <rPh sb="8" eb="10">
      <t>シュルイ</t>
    </rPh>
    <rPh sb="15" eb="17">
      <t>ニュウリョク</t>
    </rPh>
    <rPh sb="17" eb="19">
      <t>キソク</t>
    </rPh>
    <rPh sb="20" eb="22">
      <t>セッテイ</t>
    </rPh>
    <rPh sb="23" eb="24">
      <t>マモ</t>
    </rPh>
    <rPh sb="26" eb="28">
      <t>キニュウ</t>
    </rPh>
    <phoneticPr fontId="13"/>
  </si>
  <si>
    <t>自由記載</t>
    <rPh sb="0" eb="2">
      <t>ジユウ</t>
    </rPh>
    <rPh sb="2" eb="4">
      <t>キサイ</t>
    </rPh>
    <phoneticPr fontId="13"/>
  </si>
  <si>
    <t>数値入力</t>
    <rPh sb="0" eb="2">
      <t>スウチ</t>
    </rPh>
    <rPh sb="2" eb="4">
      <t>ニュウリョク</t>
    </rPh>
    <phoneticPr fontId="13"/>
  </si>
  <si>
    <t>選択肢から入力</t>
    <rPh sb="0" eb="3">
      <t>センタクシ</t>
    </rPh>
    <rPh sb="5" eb="7">
      <t>ニュウリョク</t>
    </rPh>
    <phoneticPr fontId="13"/>
  </si>
  <si>
    <r>
      <t>・印刷範囲外にメモ欄を設けています。データの抽出対象ではありませんが、提出前には</t>
    </r>
    <r>
      <rPr>
        <b/>
        <sz val="11"/>
        <color indexed="10"/>
        <rFont val="ＭＳ Ｐゴシック"/>
        <family val="3"/>
        <charset val="128"/>
      </rPr>
      <t>個人情報などが残っていないか</t>
    </r>
    <r>
      <rPr>
        <sz val="11"/>
        <color indexed="8"/>
        <rFont val="ＭＳ Ｐゴシック"/>
        <family val="3"/>
        <charset val="128"/>
      </rPr>
      <t>確認してください。</t>
    </r>
    <rPh sb="1" eb="3">
      <t>インサツ</t>
    </rPh>
    <rPh sb="3" eb="5">
      <t>ハンイ</t>
    </rPh>
    <rPh sb="5" eb="6">
      <t>ガイ</t>
    </rPh>
    <rPh sb="9" eb="10">
      <t>ラン</t>
    </rPh>
    <rPh sb="11" eb="12">
      <t>モウ</t>
    </rPh>
    <rPh sb="22" eb="24">
      <t>チュウシュツ</t>
    </rPh>
    <rPh sb="24" eb="26">
      <t>タイショウ</t>
    </rPh>
    <rPh sb="35" eb="37">
      <t>テイシュツ</t>
    </rPh>
    <rPh sb="37" eb="38">
      <t>マエ</t>
    </rPh>
    <rPh sb="40" eb="42">
      <t>コジン</t>
    </rPh>
    <rPh sb="42" eb="44">
      <t>ジョウホウ</t>
    </rPh>
    <rPh sb="47" eb="48">
      <t>ノコ</t>
    </rPh>
    <rPh sb="54" eb="56">
      <t>カクニン</t>
    </rPh>
    <phoneticPr fontId="13"/>
  </si>
  <si>
    <r>
      <t>※様式3（連絡先）以外は公開対象となります。記載内容に</t>
    </r>
    <r>
      <rPr>
        <b/>
        <sz val="11"/>
        <color indexed="10"/>
        <rFont val="ＭＳ Ｐゴシック"/>
        <family val="3"/>
        <charset val="128"/>
      </rPr>
      <t>個人情報などがないように注意してください。</t>
    </r>
    <rPh sb="1" eb="3">
      <t>ヨウシキ</t>
    </rPh>
    <rPh sb="5" eb="8">
      <t>レンラクサキ</t>
    </rPh>
    <rPh sb="9" eb="11">
      <t>イガイ</t>
    </rPh>
    <rPh sb="12" eb="14">
      <t>コウカイ</t>
    </rPh>
    <rPh sb="14" eb="16">
      <t>タイショウ</t>
    </rPh>
    <rPh sb="22" eb="24">
      <t>キサイ</t>
    </rPh>
    <rPh sb="24" eb="26">
      <t>ナイヨウ</t>
    </rPh>
    <rPh sb="27" eb="29">
      <t>コジン</t>
    </rPh>
    <rPh sb="29" eb="31">
      <t>ジョウホウ</t>
    </rPh>
    <rPh sb="39" eb="41">
      <t>チュウイ</t>
    </rPh>
    <phoneticPr fontId="13"/>
  </si>
  <si>
    <t>別添ファイル</t>
    <rPh sb="0" eb="2">
      <t>ベッテン</t>
    </rPh>
    <phoneticPr fontId="13"/>
  </si>
  <si>
    <r>
      <t>・別添ファイル名には該当する</t>
    </r>
    <r>
      <rPr>
        <b/>
        <sz val="11"/>
        <color rgb="FFFF0000"/>
        <rFont val="ＭＳ Ｐゴシック"/>
        <family val="3"/>
        <charset val="128"/>
        <scheme val="minor"/>
      </rPr>
      <t>別紙番号</t>
    </r>
    <r>
      <rPr>
        <sz val="11"/>
        <color theme="1"/>
        <rFont val="ＭＳ Ｐゴシック"/>
        <family val="3"/>
        <charset val="128"/>
        <scheme val="minor"/>
      </rPr>
      <t>を頭に付けてください。　例）別紙7_別添.xls</t>
    </r>
    <rPh sb="14" eb="16">
      <t>ベッシ</t>
    </rPh>
    <rPh sb="16" eb="18">
      <t>バンゴウ</t>
    </rPh>
    <rPh sb="30" eb="31">
      <t>レイ</t>
    </rPh>
    <rPh sb="32" eb="34">
      <t>ベッシ</t>
    </rPh>
    <rPh sb="36" eb="38">
      <t>ベッテン</t>
    </rPh>
    <phoneticPr fontId="13"/>
  </si>
  <si>
    <t>※ファイル名に別紙番号が入っていないと何に関する別添なのか判断できず、確認の対象にならない場合があります。</t>
    <rPh sb="5" eb="6">
      <t>メイ</t>
    </rPh>
    <rPh sb="7" eb="11">
      <t>ベッシバンゴウ</t>
    </rPh>
    <rPh sb="12" eb="13">
      <t>ハイ</t>
    </rPh>
    <rPh sb="19" eb="20">
      <t>ナニ</t>
    </rPh>
    <rPh sb="21" eb="22">
      <t>カン</t>
    </rPh>
    <rPh sb="24" eb="26">
      <t>ベッテン</t>
    </rPh>
    <rPh sb="29" eb="31">
      <t>ハンダン</t>
    </rPh>
    <rPh sb="35" eb="37">
      <t>カクニン</t>
    </rPh>
    <rPh sb="38" eb="40">
      <t>タイショウ</t>
    </rPh>
    <rPh sb="45" eb="47">
      <t>バアイ</t>
    </rPh>
    <phoneticPr fontId="13"/>
  </si>
  <si>
    <r>
      <t>・別添ファイルもPDFとして公開対象となります。</t>
    </r>
    <r>
      <rPr>
        <b/>
        <sz val="11"/>
        <color rgb="FFFF0000"/>
        <rFont val="ＭＳ Ｐゴシック"/>
        <family val="3"/>
        <charset val="128"/>
      </rPr>
      <t>個人情報など非公開にしなくてはならないものは除いてください。</t>
    </r>
    <rPh sb="14" eb="16">
      <t>コウカイ</t>
    </rPh>
    <rPh sb="16" eb="18">
      <t>タイショウ</t>
    </rPh>
    <rPh sb="24" eb="26">
      <t>コジン</t>
    </rPh>
    <rPh sb="26" eb="28">
      <t>ジョウホウ</t>
    </rPh>
    <rPh sb="30" eb="33">
      <t>ヒコウカイ</t>
    </rPh>
    <rPh sb="46" eb="47">
      <t>ノゾ</t>
    </rPh>
    <phoneticPr fontId="13"/>
  </si>
  <si>
    <r>
      <t>※印刷範囲外です。メモ書きとして使えますが、提出前には</t>
    </r>
    <r>
      <rPr>
        <sz val="10"/>
        <color indexed="60"/>
        <rFont val="ＭＳ Ｐゴシック"/>
        <family val="3"/>
        <charset val="128"/>
      </rPr>
      <t>個人情報などの記載がないこと</t>
    </r>
    <r>
      <rPr>
        <sz val="10"/>
        <rFont val="ＭＳ Ｐゴシック"/>
        <family val="3"/>
        <charset val="128"/>
      </rPr>
      <t>をご確認ください。</t>
    </r>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13"/>
  </si>
  <si>
    <t>06-6645-2711</t>
    <phoneticPr fontId="13"/>
  </si>
  <si>
    <t>印刷範囲外</t>
    <rPh sb="0" eb="2">
      <t>インサツ</t>
    </rPh>
    <rPh sb="2" eb="4">
      <t>ハンイ</t>
    </rPh>
    <rPh sb="4" eb="5">
      <t>ガイ</t>
    </rPh>
    <phoneticPr fontId="13"/>
  </si>
  <si>
    <t>＜推薦書：提出資料一覧＞</t>
    <rPh sb="1" eb="4">
      <t>スイセンショ</t>
    </rPh>
    <rPh sb="5" eb="7">
      <t>テイシュツ</t>
    </rPh>
    <rPh sb="7" eb="9">
      <t>シリョウ</t>
    </rPh>
    <rPh sb="9" eb="11">
      <t>イチラン</t>
    </rPh>
    <phoneticPr fontId="13"/>
  </si>
  <si>
    <t>病院名（正式名称）</t>
    <rPh sb="0" eb="2">
      <t>ビョウイン</t>
    </rPh>
    <rPh sb="4" eb="6">
      <t>セイシキ</t>
    </rPh>
    <rPh sb="6" eb="8">
      <t>メイショウ</t>
    </rPh>
    <phoneticPr fontId="13"/>
  </si>
  <si>
    <t>大阪公立大学医学部附属病院</t>
    <rPh sb="0" eb="2">
      <t>オオサカ</t>
    </rPh>
    <rPh sb="2" eb="4">
      <t>コウリツ</t>
    </rPh>
    <rPh sb="4" eb="6">
      <t>ダイガク</t>
    </rPh>
    <rPh sb="6" eb="8">
      <t>イガク</t>
    </rPh>
    <rPh sb="8" eb="9">
      <t>ブ</t>
    </rPh>
    <rPh sb="9" eb="11">
      <t>フゾク</t>
    </rPh>
    <rPh sb="11" eb="13">
      <t>ビョウイン</t>
    </rPh>
    <phoneticPr fontId="13"/>
  </si>
  <si>
    <r>
      <t>※印刷範囲外です。メモ書きとして使えますが、提出前には</t>
    </r>
    <r>
      <rPr>
        <sz val="10"/>
        <color theme="5"/>
        <rFont val="ＭＳ Ｐゴシック"/>
        <family val="3"/>
        <charset val="128"/>
      </rPr>
      <t>個人情報などの記載がないこと</t>
    </r>
    <r>
      <rPr>
        <sz val="10"/>
        <rFont val="ＭＳ Ｐゴシック"/>
        <family val="3"/>
        <charset val="128"/>
      </rPr>
      <t>をご確認ください。</t>
    </r>
    <phoneticPr fontId="13"/>
  </si>
  <si>
    <r>
      <t>がん診療連携拠点病院等の</t>
    </r>
    <r>
      <rPr>
        <sz val="11"/>
        <rFont val="ＭＳ Ｐゴシック"/>
        <family val="3"/>
        <charset val="128"/>
      </rPr>
      <t>推薦区分</t>
    </r>
    <rPh sb="12" eb="14">
      <t>スイセン</t>
    </rPh>
    <phoneticPr fontId="13"/>
  </si>
  <si>
    <t>入力済／未入力あり</t>
    <rPh sb="0" eb="2">
      <t>ニュウリョク</t>
    </rPh>
    <rPh sb="2" eb="3">
      <t>ス</t>
    </rPh>
    <rPh sb="4" eb="7">
      <t>ミニュウリョク</t>
    </rPh>
    <phoneticPr fontId="13"/>
  </si>
  <si>
    <t>【がん診療連携拠点病院等　現況報告書（新規指定推薦書・指定更新推薦書・指定類型変更推薦書）（様式３・４）】</t>
    <rPh sb="11" eb="12">
      <t>トウ</t>
    </rPh>
    <rPh sb="13" eb="15">
      <t>ゲンキョウ</t>
    </rPh>
    <rPh sb="15" eb="18">
      <t>ホウコクショ</t>
    </rPh>
    <rPh sb="19" eb="21">
      <t>シンキ</t>
    </rPh>
    <rPh sb="21" eb="23">
      <t>シテイ</t>
    </rPh>
    <rPh sb="23" eb="25">
      <t>スイセン</t>
    </rPh>
    <rPh sb="25" eb="26">
      <t>ショ</t>
    </rPh>
    <rPh sb="27" eb="29">
      <t>シテイ</t>
    </rPh>
    <rPh sb="29" eb="31">
      <t>コウシン</t>
    </rPh>
    <rPh sb="31" eb="33">
      <t>スイセン</t>
    </rPh>
    <rPh sb="33" eb="34">
      <t>ショ</t>
    </rPh>
    <rPh sb="35" eb="37">
      <t>シテイ</t>
    </rPh>
    <rPh sb="37" eb="39">
      <t>ルイケイ</t>
    </rPh>
    <rPh sb="39" eb="41">
      <t>ヘンコウ</t>
    </rPh>
    <rPh sb="41" eb="43">
      <t>スイセン</t>
    </rPh>
    <rPh sb="43" eb="44">
      <t>ショ</t>
    </rPh>
    <rPh sb="46" eb="48">
      <t>ヨウシキ</t>
    </rPh>
    <phoneticPr fontId="13"/>
  </si>
  <si>
    <t>様式3</t>
    <rPh sb="0" eb="2">
      <t>ヨウシキ</t>
    </rPh>
    <phoneticPr fontId="13"/>
  </si>
  <si>
    <t>連絡先</t>
    <rPh sb="0" eb="2">
      <t>レンラク</t>
    </rPh>
    <rPh sb="2" eb="3">
      <t>サキ</t>
    </rPh>
    <phoneticPr fontId="13"/>
  </si>
  <si>
    <t>様式4</t>
    <rPh sb="0" eb="2">
      <t>ヨウシキ</t>
    </rPh>
    <phoneticPr fontId="13"/>
  </si>
  <si>
    <t>全般事項</t>
    <rPh sb="0" eb="2">
      <t>ゼンパン</t>
    </rPh>
    <rPh sb="2" eb="4">
      <t>ジコウ</t>
    </rPh>
    <phoneticPr fontId="13"/>
  </si>
  <si>
    <t>機能別</t>
    <rPh sb="0" eb="2">
      <t>キノウ</t>
    </rPh>
    <rPh sb="2" eb="3">
      <t>ベツ</t>
    </rPh>
    <phoneticPr fontId="13"/>
  </si>
  <si>
    <t>【添付資料】</t>
    <rPh sb="1" eb="3">
      <t>テンプ</t>
    </rPh>
    <rPh sb="3" eb="5">
      <t>シリョウ</t>
    </rPh>
    <phoneticPr fontId="13"/>
  </si>
  <si>
    <r>
      <t>各別紙に「記載の有無」「別添資料の有無」をチェックする欄があり、このシートに反映されます。
提出前に</t>
    </r>
    <r>
      <rPr>
        <b/>
        <u/>
        <sz val="8"/>
        <color rgb="FFFF0000"/>
        <rFont val="ＭＳ Ｐゴシック"/>
        <family val="3"/>
        <charset val="128"/>
      </rPr>
      <t>「未入力あり」の文字がないか</t>
    </r>
    <r>
      <rPr>
        <sz val="8"/>
        <color indexed="10"/>
        <rFont val="ＭＳ Ｐゴシック"/>
        <family val="3"/>
        <charset val="128"/>
      </rPr>
      <t>、別添ファイルの添付漏れがないか、確認をして提出ください。</t>
    </r>
    <rPh sb="86" eb="88">
      <t>テイシュツ</t>
    </rPh>
    <phoneticPr fontId="13"/>
  </si>
  <si>
    <t>入力済／未入力あり／不要</t>
    <rPh sb="0" eb="2">
      <t>ニュウリョク</t>
    </rPh>
    <rPh sb="2" eb="3">
      <t>ス</t>
    </rPh>
    <rPh sb="4" eb="7">
      <t>ミニュウリョク</t>
    </rPh>
    <rPh sb="10" eb="12">
      <t>フヨウ</t>
    </rPh>
    <phoneticPr fontId="13"/>
  </si>
  <si>
    <t>別添資料
有無</t>
    <rPh sb="0" eb="2">
      <t>ベッテン</t>
    </rPh>
    <rPh sb="2" eb="4">
      <t>シリョウ</t>
    </rPh>
    <rPh sb="5" eb="7">
      <t>ウム</t>
    </rPh>
    <phoneticPr fontId="13"/>
  </si>
  <si>
    <t>資料番号</t>
    <rPh sb="0" eb="2">
      <t>シリョウ</t>
    </rPh>
    <rPh sb="2" eb="4">
      <t>バンゴウ</t>
    </rPh>
    <phoneticPr fontId="13"/>
  </si>
  <si>
    <t>対象</t>
    <rPh sb="0" eb="2">
      <t>タイショウ</t>
    </rPh>
    <phoneticPr fontId="13"/>
  </si>
  <si>
    <t>内容</t>
    <rPh sb="0" eb="1">
      <t>ウチ</t>
    </rPh>
    <rPh sb="1" eb="2">
      <t>カタチ</t>
    </rPh>
    <phoneticPr fontId="13"/>
  </si>
  <si>
    <t>本体ファイル</t>
    <rPh sb="0" eb="2">
      <t>ホンタイ</t>
    </rPh>
    <phoneticPr fontId="13"/>
  </si>
  <si>
    <t>別紙1</t>
    <rPh sb="0" eb="2">
      <t>ベッシ</t>
    </rPh>
    <phoneticPr fontId="13"/>
  </si>
  <si>
    <t>未充足要件がある施設のみ</t>
    <rPh sb="0" eb="3">
      <t>ミジュウソク</t>
    </rPh>
    <rPh sb="3" eb="5">
      <t>ヨウケン</t>
    </rPh>
    <rPh sb="8" eb="10">
      <t>シセツ</t>
    </rPh>
    <phoneticPr fontId="13"/>
  </si>
  <si>
    <r>
      <t xml:space="preserve">様式4（機能別）の該当指定要件のAのうち満たしていない項目について
</t>
    </r>
    <r>
      <rPr>
        <sz val="8"/>
        <color rgb="FFFF0000"/>
        <rFont val="ＭＳ Ｐゴシック"/>
        <family val="3"/>
        <charset val="128"/>
      </rPr>
      <t>※最初は「不要」と表示されます。未充足要件がある場合は必ず別紙１上部のボタンを押下し、該当要件を抽出・記載してください。</t>
    </r>
    <rPh sb="50" eb="53">
      <t>ミジュウソク</t>
    </rPh>
    <rPh sb="53" eb="55">
      <t>ヨウケン</t>
    </rPh>
    <rPh sb="66" eb="68">
      <t>ジョウブ</t>
    </rPh>
    <rPh sb="79" eb="81">
      <t>ヨウケン</t>
    </rPh>
    <phoneticPr fontId="13"/>
  </si>
  <si>
    <t>別紙2</t>
    <rPh sb="0" eb="2">
      <t>ベッシ</t>
    </rPh>
    <phoneticPr fontId="13"/>
  </si>
  <si>
    <t>全ての施設</t>
    <rPh sb="0" eb="1">
      <t>スベ</t>
    </rPh>
    <rPh sb="3" eb="5">
      <t>シセツ</t>
    </rPh>
    <phoneticPr fontId="13"/>
  </si>
  <si>
    <t>専門とするがんの診療状況</t>
    <rPh sb="0" eb="2">
      <t>センモン</t>
    </rPh>
    <rPh sb="8" eb="10">
      <t>シンリョウ</t>
    </rPh>
    <rPh sb="10" eb="12">
      <t>ジョウキョウ</t>
    </rPh>
    <phoneticPr fontId="13"/>
  </si>
  <si>
    <t>別紙3</t>
    <rPh sb="0" eb="2">
      <t>ベッシ</t>
    </rPh>
    <phoneticPr fontId="13"/>
  </si>
  <si>
    <t>我が国に多いがんに対して、自施設で対応しない診療内容</t>
    <phoneticPr fontId="13"/>
  </si>
  <si>
    <t>別紙4</t>
    <rPh sb="0" eb="2">
      <t>ベッシ</t>
    </rPh>
    <phoneticPr fontId="13"/>
  </si>
  <si>
    <t>カンファレンス</t>
    <phoneticPr fontId="13"/>
  </si>
  <si>
    <t>別紙5</t>
    <rPh sb="0" eb="2">
      <t>ベッシ</t>
    </rPh>
    <phoneticPr fontId="13"/>
  </si>
  <si>
    <t>緩和ケア外来の状況</t>
    <rPh sb="0" eb="2">
      <t>カンワ</t>
    </rPh>
    <rPh sb="4" eb="6">
      <t>ガイライ</t>
    </rPh>
    <rPh sb="7" eb="9">
      <t>ジョウキョウ</t>
    </rPh>
    <phoneticPr fontId="13"/>
  </si>
  <si>
    <t>別紙6</t>
    <rPh sb="0" eb="2">
      <t>ベッシ</t>
    </rPh>
    <phoneticPr fontId="13"/>
  </si>
  <si>
    <t>緩和ケア病棟</t>
    <rPh sb="0" eb="2">
      <t>カンワ</t>
    </rPh>
    <rPh sb="4" eb="6">
      <t>ビョウトウ</t>
    </rPh>
    <phoneticPr fontId="13"/>
  </si>
  <si>
    <t>別紙7</t>
    <rPh sb="0" eb="2">
      <t>ベッシ</t>
    </rPh>
    <phoneticPr fontId="13"/>
  </si>
  <si>
    <t>地域緩和ケア連携体制</t>
    <rPh sb="0" eb="2">
      <t>チイキ</t>
    </rPh>
    <rPh sb="2" eb="4">
      <t>カンワ</t>
    </rPh>
    <rPh sb="6" eb="8">
      <t>レンケイ</t>
    </rPh>
    <rPh sb="8" eb="10">
      <t>タイセイ</t>
    </rPh>
    <phoneticPr fontId="13"/>
  </si>
  <si>
    <t>別紙8</t>
    <rPh sb="0" eb="2">
      <t>ベッシ</t>
    </rPh>
    <phoneticPr fontId="13"/>
  </si>
  <si>
    <t>別紙8緩和ケアメンバーと活動</t>
    <rPh sb="0" eb="2">
      <t>ベッシ</t>
    </rPh>
    <rPh sb="3" eb="5">
      <t>カンワ</t>
    </rPh>
    <rPh sb="12" eb="14">
      <t>カツドウ</t>
    </rPh>
    <phoneticPr fontId="13"/>
  </si>
  <si>
    <t>別紙9</t>
    <rPh sb="0" eb="2">
      <t>ベッシ</t>
    </rPh>
    <phoneticPr fontId="13"/>
  </si>
  <si>
    <t>インターネット環境の整備状況</t>
    <rPh sb="7" eb="9">
      <t>カンキョウ</t>
    </rPh>
    <rPh sb="10" eb="12">
      <t>セイビ</t>
    </rPh>
    <rPh sb="12" eb="14">
      <t>ジョウキョウ</t>
    </rPh>
    <phoneticPr fontId="13"/>
  </si>
  <si>
    <t>別紙10</t>
    <rPh sb="0" eb="2">
      <t>ベッシ</t>
    </rPh>
    <phoneticPr fontId="13"/>
  </si>
  <si>
    <t>患者の特性に応じた支援</t>
    <rPh sb="0" eb="2">
      <t>カンジャ</t>
    </rPh>
    <rPh sb="3" eb="5">
      <t>トクセイ</t>
    </rPh>
    <rPh sb="6" eb="7">
      <t>オウ</t>
    </rPh>
    <rPh sb="9" eb="11">
      <t>シエン</t>
    </rPh>
    <phoneticPr fontId="13"/>
  </si>
  <si>
    <t>別紙11</t>
    <rPh sb="0" eb="2">
      <t>ベッシ</t>
    </rPh>
    <phoneticPr fontId="13"/>
  </si>
  <si>
    <t>がん相談支援に関する内容</t>
    <rPh sb="2" eb="4">
      <t>ソウダン</t>
    </rPh>
    <rPh sb="4" eb="6">
      <t>シエン</t>
    </rPh>
    <rPh sb="7" eb="8">
      <t>カン</t>
    </rPh>
    <rPh sb="10" eb="12">
      <t>ナイヨウ</t>
    </rPh>
    <phoneticPr fontId="13"/>
  </si>
  <si>
    <t>別紙12</t>
    <rPh sb="0" eb="2">
      <t>ベッシ</t>
    </rPh>
    <phoneticPr fontId="13"/>
  </si>
  <si>
    <t>がん相談支援センターの問い合わせ窓口</t>
    <phoneticPr fontId="13"/>
  </si>
  <si>
    <t>別紙13</t>
    <rPh sb="0" eb="2">
      <t>ベッシ</t>
    </rPh>
    <phoneticPr fontId="13"/>
  </si>
  <si>
    <t>がん相談支援センターの体制</t>
    <phoneticPr fontId="13"/>
  </si>
  <si>
    <t>別紙14</t>
    <rPh sb="0" eb="2">
      <t>ベッシ</t>
    </rPh>
    <phoneticPr fontId="13"/>
  </si>
  <si>
    <t>院内外のがん患者等からの相談に対応するための連携協力体制の状況</t>
    <rPh sb="0" eb="2">
      <t>インナイ</t>
    </rPh>
    <rPh sb="2" eb="3">
      <t>ソト</t>
    </rPh>
    <rPh sb="6" eb="9">
      <t>カンジャナド</t>
    </rPh>
    <rPh sb="12" eb="14">
      <t>ソウダン</t>
    </rPh>
    <rPh sb="15" eb="17">
      <t>タイオウ</t>
    </rPh>
    <rPh sb="22" eb="24">
      <t>レンケイ</t>
    </rPh>
    <rPh sb="24" eb="26">
      <t>キョウリョク</t>
    </rPh>
    <rPh sb="26" eb="28">
      <t>タイセイ</t>
    </rPh>
    <rPh sb="29" eb="31">
      <t>ジョウキョウ</t>
    </rPh>
    <phoneticPr fontId="13"/>
  </si>
  <si>
    <t>別紙15</t>
    <rPh sb="0" eb="2">
      <t>ベッシ</t>
    </rPh>
    <phoneticPr fontId="13"/>
  </si>
  <si>
    <t>がんの診療に関連した専門外来の問い合わせ窓口</t>
    <phoneticPr fontId="13"/>
  </si>
  <si>
    <t>別紙16</t>
    <rPh sb="0" eb="2">
      <t>ベッシ</t>
    </rPh>
    <phoneticPr fontId="13"/>
  </si>
  <si>
    <t>院内がん登録部門の体制</t>
    <phoneticPr fontId="13"/>
  </si>
  <si>
    <t>別紙17</t>
    <rPh sb="0" eb="2">
      <t>ベッシ</t>
    </rPh>
    <phoneticPr fontId="13"/>
  </si>
  <si>
    <t>臨床試験・治験に関する窓口</t>
    <rPh sb="0" eb="2">
      <t>リンショウ</t>
    </rPh>
    <rPh sb="2" eb="4">
      <t>シケン</t>
    </rPh>
    <rPh sb="5" eb="7">
      <t>チケン</t>
    </rPh>
    <rPh sb="8" eb="9">
      <t>カン</t>
    </rPh>
    <rPh sb="11" eb="13">
      <t>マドグチ</t>
    </rPh>
    <phoneticPr fontId="13"/>
  </si>
  <si>
    <t>別紙18</t>
    <rPh sb="0" eb="2">
      <t>ベッシ</t>
    </rPh>
    <phoneticPr fontId="13"/>
  </si>
  <si>
    <t>政策的公衆衛生的に必要性の高い調査研究に対応する窓口</t>
    <phoneticPr fontId="13"/>
  </si>
  <si>
    <t>別紙19</t>
    <rPh sb="0" eb="2">
      <t>ベッシ</t>
    </rPh>
    <phoneticPr fontId="13"/>
  </si>
  <si>
    <t>チーム医療の提供体制</t>
    <rPh sb="3" eb="5">
      <t>イリョウ</t>
    </rPh>
    <rPh sb="6" eb="10">
      <t>テイキョウタイセイ</t>
    </rPh>
    <phoneticPr fontId="13"/>
  </si>
  <si>
    <t>別紙20</t>
    <rPh sb="0" eb="2">
      <t>ベッシ</t>
    </rPh>
    <phoneticPr fontId="13"/>
  </si>
  <si>
    <t>医療安全管理・第三者評価の状況</t>
    <rPh sb="0" eb="2">
      <t>イリョウ</t>
    </rPh>
    <rPh sb="2" eb="4">
      <t>アンゼン</t>
    </rPh>
    <rPh sb="4" eb="6">
      <t>カンリ</t>
    </rPh>
    <rPh sb="7" eb="10">
      <t>ダイサンシャ</t>
    </rPh>
    <rPh sb="10" eb="12">
      <t>ヒョウカ</t>
    </rPh>
    <rPh sb="13" eb="15">
      <t>ジョウキョウ</t>
    </rPh>
    <phoneticPr fontId="13"/>
  </si>
  <si>
    <t>別紙21</t>
    <rPh sb="0" eb="2">
      <t>ベッシ</t>
    </rPh>
    <phoneticPr fontId="13"/>
  </si>
  <si>
    <t>緩和ケアセンターのメンバー</t>
    <rPh sb="0" eb="2">
      <t>カンワ</t>
    </rPh>
    <phoneticPr fontId="13"/>
  </si>
  <si>
    <t>別紙22</t>
    <rPh sb="0" eb="2">
      <t>ベッシ</t>
    </rPh>
    <phoneticPr fontId="13"/>
  </si>
  <si>
    <t>特定領域がん診療連携拠点病院のみ</t>
    <rPh sb="0" eb="2">
      <t>トクテイ</t>
    </rPh>
    <rPh sb="2" eb="4">
      <t>リョウイキ</t>
    </rPh>
    <rPh sb="6" eb="8">
      <t>シンリョウ</t>
    </rPh>
    <rPh sb="8" eb="10">
      <t>レンケイ</t>
    </rPh>
    <rPh sb="10" eb="12">
      <t>キョテン</t>
    </rPh>
    <rPh sb="12" eb="14">
      <t>ビョウイン</t>
    </rPh>
    <phoneticPr fontId="13"/>
  </si>
  <si>
    <t>特定のがん種に対する集学的治療提供体制</t>
    <rPh sb="0" eb="2">
      <t>トクテイ</t>
    </rPh>
    <rPh sb="5" eb="6">
      <t>タネ</t>
    </rPh>
    <rPh sb="7" eb="8">
      <t>タイ</t>
    </rPh>
    <rPh sb="10" eb="13">
      <t>シュウガクテキ</t>
    </rPh>
    <rPh sb="12" eb="13">
      <t>テキ</t>
    </rPh>
    <rPh sb="13" eb="15">
      <t>チリョウ</t>
    </rPh>
    <rPh sb="15" eb="17">
      <t>テイキョウ</t>
    </rPh>
    <rPh sb="17" eb="19">
      <t>タイセイ</t>
    </rPh>
    <phoneticPr fontId="13"/>
  </si>
  <si>
    <t>別紙23</t>
    <rPh sb="0" eb="2">
      <t>ベッシ</t>
    </rPh>
    <phoneticPr fontId="13"/>
  </si>
  <si>
    <t>がん診療連携拠点病院等との連携診療体制について</t>
    <phoneticPr fontId="13"/>
  </si>
  <si>
    <t>別紙24</t>
    <rPh sb="0" eb="2">
      <t>ベッシ</t>
    </rPh>
    <phoneticPr fontId="13"/>
  </si>
  <si>
    <t>特定領域がん診療連携拠点病院の人材交流について</t>
    <phoneticPr fontId="13"/>
  </si>
  <si>
    <t>別紙25</t>
    <rPh sb="0" eb="2">
      <t>ベッシ</t>
    </rPh>
    <phoneticPr fontId="13"/>
  </si>
  <si>
    <t>地域がん診療病院のみ※</t>
    <rPh sb="0" eb="2">
      <t>チイキ</t>
    </rPh>
    <rPh sb="4" eb="6">
      <t>シンリョウ</t>
    </rPh>
    <rPh sb="6" eb="8">
      <t>ビョウイン</t>
    </rPh>
    <phoneticPr fontId="13"/>
  </si>
  <si>
    <t>グループ指定の状況</t>
    <phoneticPr fontId="13"/>
  </si>
  <si>
    <t>別紙26</t>
    <rPh sb="0" eb="2">
      <t>ベッシ</t>
    </rPh>
    <phoneticPr fontId="13"/>
  </si>
  <si>
    <t>グループ間の人材交流計画について</t>
    <phoneticPr fontId="13"/>
  </si>
  <si>
    <t>別紙27</t>
    <rPh sb="0" eb="2">
      <t>ベッシ</t>
    </rPh>
    <phoneticPr fontId="13"/>
  </si>
  <si>
    <t>地域がん診療病院とグループ指定を受ける施設のみ※</t>
    <rPh sb="0" eb="2">
      <t>チイキ</t>
    </rPh>
    <rPh sb="4" eb="6">
      <t>シンリョウ</t>
    </rPh>
    <rPh sb="6" eb="8">
      <t>ビョウイン</t>
    </rPh>
    <rPh sb="13" eb="15">
      <t>シテイ</t>
    </rPh>
    <rPh sb="16" eb="17">
      <t>ウ</t>
    </rPh>
    <rPh sb="19" eb="21">
      <t>シセツ</t>
    </rPh>
    <phoneticPr fontId="13"/>
  </si>
  <si>
    <t>別紙28</t>
    <rPh sb="0" eb="2">
      <t>ベッシ</t>
    </rPh>
    <phoneticPr fontId="13"/>
  </si>
  <si>
    <t>都道府県がん診療連携拠点病院のみ※</t>
    <rPh sb="0" eb="4">
      <t>トドウフケン</t>
    </rPh>
    <rPh sb="6" eb="8">
      <t>シンリョウ</t>
    </rPh>
    <rPh sb="8" eb="10">
      <t>レンケイ</t>
    </rPh>
    <rPh sb="10" eb="12">
      <t>キョテン</t>
    </rPh>
    <rPh sb="12" eb="14">
      <t>ビョウイン</t>
    </rPh>
    <phoneticPr fontId="13"/>
  </si>
  <si>
    <t>都道府県協議会の内容</t>
    <phoneticPr fontId="13"/>
  </si>
  <si>
    <t>別紙29</t>
    <rPh sb="0" eb="2">
      <t>ベッシ</t>
    </rPh>
    <phoneticPr fontId="13"/>
  </si>
  <si>
    <t>歯科との連携</t>
    <rPh sb="0" eb="2">
      <t>シカ</t>
    </rPh>
    <rPh sb="4" eb="6">
      <t>レンケイ</t>
    </rPh>
    <phoneticPr fontId="13"/>
  </si>
  <si>
    <t>※「推薦区分」「現行の指定区分」のいずれか、もしくはその両方に該当する場合、対象となります。</t>
    <rPh sb="2" eb="4">
      <t>スイセン</t>
    </rPh>
    <rPh sb="4" eb="6">
      <t>クブン</t>
    </rPh>
    <rPh sb="8" eb="10">
      <t>ゲンコウ</t>
    </rPh>
    <rPh sb="11" eb="13">
      <t>シテイ</t>
    </rPh>
    <rPh sb="13" eb="15">
      <t>クブン</t>
    </rPh>
    <rPh sb="28" eb="30">
      <t>リョウホウ</t>
    </rPh>
    <rPh sb="31" eb="33">
      <t>ガイトウ</t>
    </rPh>
    <rPh sb="35" eb="37">
      <t>バアイ</t>
    </rPh>
    <rPh sb="38" eb="40">
      <t>タイショウ</t>
    </rPh>
    <phoneticPr fontId="13"/>
  </si>
  <si>
    <t>がん診療連携拠点病院等　現況報告書</t>
    <phoneticPr fontId="13" type="Hiragana"/>
  </si>
  <si>
    <t>※印刷範囲外です。メモ書きとして使えますが、提出前には個人情報などの記載がないことをご確認ください。</t>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13"/>
  </si>
  <si>
    <t>１．推薦区分</t>
  </si>
  <si>
    <t>地域がん診療連携拠点病院</t>
  </si>
  <si>
    <t>現行の指定区分</t>
    <rPh sb="0" eb="2">
      <t>げんこう</t>
    </rPh>
    <rPh sb="3" eb="5">
      <t>してい</t>
    </rPh>
    <rPh sb="5" eb="6">
      <t>く</t>
    </rPh>
    <rPh sb="6" eb="7">
      <t>ぶん</t>
    </rPh>
    <phoneticPr fontId="13" type="Hiragana"/>
  </si>
  <si>
    <t>特定機能病院の承認</t>
    <phoneticPr fontId="13"/>
  </si>
  <si>
    <t>承認あり</t>
  </si>
  <si>
    <t>（承認あり／承認なし）</t>
    <phoneticPr fontId="13"/>
  </si>
  <si>
    <t>臨床研究中核病院の承認</t>
  </si>
  <si>
    <t>※推薦時点で、拠点病院等として指定を受けていない施設を推薦する場合は、Ｇ６セルで「新規指定推薦」を選択してください。</t>
    <rPh sb="1" eb="3">
      <t>すいせん</t>
    </rPh>
    <rPh sb="3" eb="5">
      <t>じてん</t>
    </rPh>
    <rPh sb="7" eb="9">
      <t>きょてん</t>
    </rPh>
    <rPh sb="9" eb="11">
      <t>びょういん</t>
    </rPh>
    <rPh sb="11" eb="12">
      <t>など</t>
    </rPh>
    <rPh sb="15" eb="17">
      <t>してい</t>
    </rPh>
    <rPh sb="18" eb="19">
      <t>う</t>
    </rPh>
    <rPh sb="24" eb="26">
      <t>しせつ</t>
    </rPh>
    <rPh sb="27" eb="29">
      <t>すいせん</t>
    </rPh>
    <rPh sb="31" eb="33">
      <t>ばあい</t>
    </rPh>
    <rPh sb="41" eb="43">
      <t>しんき</t>
    </rPh>
    <rPh sb="43" eb="45">
      <t>してい</t>
    </rPh>
    <rPh sb="45" eb="47">
      <t>すいせん</t>
    </rPh>
    <rPh sb="49" eb="51">
      <t>せんたく</t>
    </rPh>
    <phoneticPr fontId="13" type="Hiragana"/>
  </si>
  <si>
    <t>※令和７年４月１日以降の指定更新を希望しない施設においては、Ｋ５セルで「指定辞退」を選択してください。</t>
    <rPh sb="4" eb="5">
      <t>ねん</t>
    </rPh>
    <rPh sb="6" eb="7">
      <t>がつ</t>
    </rPh>
    <rPh sb="8" eb="9">
      <t>にち</t>
    </rPh>
    <rPh sb="9" eb="11">
      <t>いこう</t>
    </rPh>
    <rPh sb="12" eb="14">
      <t>してい</t>
    </rPh>
    <rPh sb="14" eb="16">
      <t>こうしん</t>
    </rPh>
    <rPh sb="17" eb="19">
      <t>きぼう</t>
    </rPh>
    <rPh sb="22" eb="24">
      <t>しせつ</t>
    </rPh>
    <rPh sb="36" eb="38">
      <t>してい</t>
    </rPh>
    <rPh sb="38" eb="40">
      <t>じたい</t>
    </rPh>
    <phoneticPr fontId="13" type="Hiragana"/>
  </si>
  <si>
    <t>２．病院概要</t>
    <rPh sb="2" eb="4">
      <t>ビョウイン</t>
    </rPh>
    <rPh sb="4" eb="6">
      <t>ガイヨウ</t>
    </rPh>
    <phoneticPr fontId="13"/>
  </si>
  <si>
    <t>(1)病院名　(表紙シートの病院名を反映）</t>
    <rPh sb="3" eb="5">
      <t>ビョウイン</t>
    </rPh>
    <rPh sb="5" eb="6">
      <t>メイ</t>
    </rPh>
    <rPh sb="8" eb="10">
      <t>ヒョウシ</t>
    </rPh>
    <rPh sb="14" eb="16">
      <t>ビョウイン</t>
    </rPh>
    <rPh sb="16" eb="17">
      <t>メイ</t>
    </rPh>
    <rPh sb="18" eb="20">
      <t>ハンエイ</t>
    </rPh>
    <phoneticPr fontId="13"/>
  </si>
  <si>
    <t>よみがな</t>
    <phoneticPr fontId="13"/>
  </si>
  <si>
    <t>おおさかこうりついがくぶふぞくびょういん</t>
    <phoneticPr fontId="13" type="Hiragana"/>
  </si>
  <si>
    <t>(2)所在地等</t>
    <rPh sb="6" eb="7">
      <t>トウ</t>
    </rPh>
    <phoneticPr fontId="13"/>
  </si>
  <si>
    <t>郵便番号</t>
    <rPh sb="0" eb="2">
      <t>ユウビン</t>
    </rPh>
    <rPh sb="2" eb="4">
      <t>バンゴウ</t>
    </rPh>
    <phoneticPr fontId="13"/>
  </si>
  <si>
    <t>〒</t>
    <phoneticPr fontId="13" type="Hiragana"/>
  </si>
  <si>
    <t>545-8586</t>
    <phoneticPr fontId="13" type="Hiragana"/>
  </si>
  <si>
    <t>住所</t>
  </si>
  <si>
    <t>大阪府</t>
  </si>
  <si>
    <t>大阪市阿倍野区旭町1-5-7</t>
    <phoneticPr fontId="13" type="Hiragana"/>
  </si>
  <si>
    <t>おおさかしあべのくあさひまち</t>
    <phoneticPr fontId="13" type="Hiragana"/>
  </si>
  <si>
    <t>電話番号（代表）</t>
    <rPh sb="0" eb="2">
      <t>デンワ</t>
    </rPh>
    <rPh sb="2" eb="4">
      <t>バンゴウ</t>
    </rPh>
    <rPh sb="5" eb="7">
      <t>ダイヒョウ</t>
    </rPh>
    <phoneticPr fontId="13"/>
  </si>
  <si>
    <t>06-6645-2121</t>
    <phoneticPr fontId="13" type="Hiragana"/>
  </si>
  <si>
    <t>FAX番号（代表）</t>
    <rPh sb="3" eb="5">
      <t>バンゴウ</t>
    </rPh>
    <rPh sb="6" eb="8">
      <t>ダイヒョウ</t>
    </rPh>
    <phoneticPr fontId="13"/>
  </si>
  <si>
    <t>06-6632-7114</t>
    <phoneticPr fontId="13" type="Hiragana"/>
  </si>
  <si>
    <t>e-mail（代表）</t>
    <rPh sb="7" eb="9">
      <t>ダイヒョウ</t>
    </rPh>
    <phoneticPr fontId="13"/>
  </si>
  <si>
    <t>gr-a-shomu-gantantou@omu.ac.jp</t>
    <phoneticPr fontId="13" type="Hiragana"/>
  </si>
  <si>
    <t>HPアドレス</t>
    <phoneticPr fontId="13"/>
  </si>
  <si>
    <t>https://www.hosp.omu.ac.jp/</t>
    <phoneticPr fontId="13" type="Hiragana"/>
  </si>
  <si>
    <t>所属するがん医療圏</t>
    <rPh sb="0" eb="2">
      <t>ショゾク</t>
    </rPh>
    <rPh sb="6" eb="8">
      <t>イリョウ</t>
    </rPh>
    <rPh sb="8" eb="9">
      <t>ケン</t>
    </rPh>
    <phoneticPr fontId="13"/>
  </si>
  <si>
    <t>大阪市</t>
    <rPh sb="0" eb="3">
      <t>おおさかし</t>
    </rPh>
    <phoneticPr fontId="13" type="Hiragana"/>
  </si>
  <si>
    <t>所属する２次医療圏</t>
    <rPh sb="0" eb="2">
      <t>ショゾク</t>
    </rPh>
    <rPh sb="5" eb="6">
      <t>ジ</t>
    </rPh>
    <rPh sb="6" eb="8">
      <t>イリョウ</t>
    </rPh>
    <rPh sb="8" eb="9">
      <t>ケン</t>
    </rPh>
    <phoneticPr fontId="13"/>
  </si>
  <si>
    <t>(3)病床数等</t>
    <phoneticPr fontId="13" type="Hiragana"/>
  </si>
  <si>
    <t>①病床数</t>
    <rPh sb="1" eb="3">
      <t>ビョウショウ</t>
    </rPh>
    <rPh sb="3" eb="4">
      <t>スウ</t>
    </rPh>
    <phoneticPr fontId="13"/>
  </si>
  <si>
    <t>min</t>
    <phoneticPr fontId="13" type="Hiragana"/>
  </si>
  <si>
    <t>MAX</t>
    <phoneticPr fontId="13" type="Hiragana"/>
  </si>
  <si>
    <t>総数</t>
    <rPh sb="0" eb="2">
      <t>ソウスウ</t>
    </rPh>
    <phoneticPr fontId="13"/>
  </si>
  <si>
    <t>床</t>
    <rPh sb="0" eb="1">
      <t>ユカ</t>
    </rPh>
    <phoneticPr fontId="13"/>
  </si>
  <si>
    <t>　うち療養病床</t>
    <rPh sb="3" eb="5">
      <t>リョウヨウ</t>
    </rPh>
    <rPh sb="5" eb="7">
      <t>ビョウショウ</t>
    </rPh>
    <phoneticPr fontId="13"/>
  </si>
  <si>
    <t>　うち一般病床</t>
    <rPh sb="3" eb="5">
      <t>イッパン</t>
    </rPh>
    <rPh sb="5" eb="7">
      <t>ビョウショウ</t>
    </rPh>
    <phoneticPr fontId="13"/>
  </si>
  <si>
    <t>　うち特別療養環境室としている病床</t>
    <rPh sb="3" eb="5">
      <t>トクベツ</t>
    </rPh>
    <rPh sb="5" eb="7">
      <t>リョウヨウ</t>
    </rPh>
    <rPh sb="7" eb="9">
      <t>カンキョウ</t>
    </rPh>
    <rPh sb="9" eb="10">
      <t>シツ</t>
    </rPh>
    <rPh sb="15" eb="17">
      <t>ビョウショウ</t>
    </rPh>
    <phoneticPr fontId="13"/>
  </si>
  <si>
    <t>　うち集中治療室（※特定集中治療室管理料を届け出ているものに限る）</t>
    <rPh sb="3" eb="5">
      <t>しゅうちゅう</t>
    </rPh>
    <rPh sb="5" eb="7">
      <t>ちりょう</t>
    </rPh>
    <rPh sb="7" eb="8">
      <t>しつ</t>
    </rPh>
    <rPh sb="10" eb="12">
      <t>とくてい</t>
    </rPh>
    <rPh sb="12" eb="14">
      <t>しゅうちゅう</t>
    </rPh>
    <rPh sb="14" eb="17">
      <t>ちりょうしつ</t>
    </rPh>
    <rPh sb="17" eb="19">
      <t>かんり</t>
    </rPh>
    <rPh sb="19" eb="20">
      <t>りょう</t>
    </rPh>
    <rPh sb="21" eb="22">
      <t>とど</t>
    </rPh>
    <rPh sb="23" eb="24">
      <t>で</t>
    </rPh>
    <rPh sb="30" eb="31">
      <t>かぎ</t>
    </rPh>
    <phoneticPr fontId="13" type="Hiragana"/>
  </si>
  <si>
    <t>②外来化学療法室</t>
  </si>
  <si>
    <t>(4)職員数</t>
    <phoneticPr fontId="13"/>
  </si>
  <si>
    <t>総職員数（事務職員含む、常勤職員の人数）</t>
    <phoneticPr fontId="13"/>
  </si>
  <si>
    <t>人</t>
    <rPh sb="0" eb="1">
      <t>ヒト</t>
    </rPh>
    <phoneticPr fontId="13"/>
  </si>
  <si>
    <t>・ 常勤：原則として病院で定めた勤務時間の全てを勤務する者をいう。病院で定めた医師の１週間の勤務時間が、32時間未満の場合は、
　　　　　32時間以上勤務している者を常勤とし、その他は非常勤とする。</t>
  </si>
  <si>
    <t>①職種別内訳</t>
    <phoneticPr fontId="13"/>
  </si>
  <si>
    <t>※複数の資格を有する者は、主たる業務に係る職種についてのみ記載。</t>
    <rPh sb="1" eb="3">
      <t>フクスウ</t>
    </rPh>
    <rPh sb="4" eb="6">
      <t>シカク</t>
    </rPh>
    <rPh sb="7" eb="8">
      <t>ユウ</t>
    </rPh>
    <rPh sb="10" eb="11">
      <t>モノ</t>
    </rPh>
    <rPh sb="13" eb="14">
      <t>シュ</t>
    </rPh>
    <rPh sb="16" eb="18">
      <t>ギョウム</t>
    </rPh>
    <rPh sb="19" eb="20">
      <t>カカ</t>
    </rPh>
    <rPh sb="21" eb="23">
      <t>ショクシュ</t>
    </rPh>
    <rPh sb="29" eb="31">
      <t>キサイ</t>
    </rPh>
    <phoneticPr fontId="13"/>
  </si>
  <si>
    <t>非常勤</t>
    <phoneticPr fontId="13"/>
  </si>
  <si>
    <t>常勤</t>
    <phoneticPr fontId="13"/>
  </si>
  <si>
    <t>※（常勤換算）</t>
    <phoneticPr fontId="13"/>
  </si>
  <si>
    <t>医師</t>
  </si>
  <si>
    <t>歯科医師</t>
    <rPh sb="0" eb="2">
      <t>シカ</t>
    </rPh>
    <rPh sb="2" eb="4">
      <t>イシ</t>
    </rPh>
    <phoneticPr fontId="13"/>
  </si>
  <si>
    <t>薬剤師</t>
    <rPh sb="0" eb="3">
      <t>ヤクザイシ</t>
    </rPh>
    <phoneticPr fontId="13"/>
  </si>
  <si>
    <t>保健師</t>
    <rPh sb="0" eb="2">
      <t>ホケン</t>
    </rPh>
    <rPh sb="2" eb="3">
      <t>シ</t>
    </rPh>
    <phoneticPr fontId="13"/>
  </si>
  <si>
    <t>助産師</t>
    <rPh sb="0" eb="3">
      <t>ジョサンシ</t>
    </rPh>
    <phoneticPr fontId="13"/>
  </si>
  <si>
    <t>看護師</t>
    <rPh sb="0" eb="2">
      <t>カンゴ</t>
    </rPh>
    <rPh sb="2" eb="3">
      <t>シ</t>
    </rPh>
    <phoneticPr fontId="13"/>
  </si>
  <si>
    <t>准看護師</t>
    <rPh sb="0" eb="1">
      <t>ジュン</t>
    </rPh>
    <rPh sb="1" eb="3">
      <t>カンゴ</t>
    </rPh>
    <rPh sb="3" eb="4">
      <t>シ</t>
    </rPh>
    <phoneticPr fontId="13"/>
  </si>
  <si>
    <t>理学療法士</t>
    <rPh sb="0" eb="2">
      <t>リガク</t>
    </rPh>
    <rPh sb="2" eb="4">
      <t>リョウホウ</t>
    </rPh>
    <rPh sb="4" eb="5">
      <t>シ</t>
    </rPh>
    <phoneticPr fontId="13"/>
  </si>
  <si>
    <t>作業療法士</t>
    <rPh sb="0" eb="2">
      <t>サギョウ</t>
    </rPh>
    <rPh sb="2" eb="4">
      <t>リョウホウ</t>
    </rPh>
    <rPh sb="4" eb="5">
      <t>シ</t>
    </rPh>
    <phoneticPr fontId="13"/>
  </si>
  <si>
    <t>視能訓練士</t>
    <rPh sb="0" eb="1">
      <t>シ</t>
    </rPh>
    <rPh sb="1" eb="2">
      <t>ノウ</t>
    </rPh>
    <rPh sb="2" eb="4">
      <t>クンレン</t>
    </rPh>
    <rPh sb="4" eb="5">
      <t>シ</t>
    </rPh>
    <phoneticPr fontId="13"/>
  </si>
  <si>
    <t>言語聴覚士</t>
    <rPh sb="0" eb="2">
      <t>ゲンゴ</t>
    </rPh>
    <rPh sb="2" eb="4">
      <t>チョウカク</t>
    </rPh>
    <rPh sb="4" eb="5">
      <t>シ</t>
    </rPh>
    <phoneticPr fontId="13"/>
  </si>
  <si>
    <t>義肢装具士</t>
    <rPh sb="0" eb="2">
      <t>ギシ</t>
    </rPh>
    <rPh sb="2" eb="4">
      <t>ソウグ</t>
    </rPh>
    <rPh sb="4" eb="5">
      <t>シ</t>
    </rPh>
    <phoneticPr fontId="13"/>
  </si>
  <si>
    <t>歯科衛生士</t>
    <rPh sb="0" eb="2">
      <t>シカ</t>
    </rPh>
    <rPh sb="2" eb="4">
      <t>エイセイ</t>
    </rPh>
    <rPh sb="4" eb="5">
      <t>シ</t>
    </rPh>
    <phoneticPr fontId="13"/>
  </si>
  <si>
    <t>歯科技工士</t>
    <rPh sb="0" eb="2">
      <t>シカ</t>
    </rPh>
    <rPh sb="2" eb="5">
      <t>ギコウシ</t>
    </rPh>
    <phoneticPr fontId="13"/>
  </si>
  <si>
    <t>診療放射線技師</t>
    <rPh sb="0" eb="2">
      <t>シンリョウ</t>
    </rPh>
    <rPh sb="2" eb="5">
      <t>ホウシャセン</t>
    </rPh>
    <rPh sb="5" eb="7">
      <t>ギシ</t>
    </rPh>
    <phoneticPr fontId="13"/>
  </si>
  <si>
    <t>臨床検査技師</t>
    <rPh sb="0" eb="2">
      <t>リンショウ</t>
    </rPh>
    <rPh sb="2" eb="4">
      <t>ケンサ</t>
    </rPh>
    <rPh sb="4" eb="6">
      <t>ギシ</t>
    </rPh>
    <phoneticPr fontId="13"/>
  </si>
  <si>
    <t>衛生検査技師</t>
    <rPh sb="0" eb="2">
      <t>エイセイ</t>
    </rPh>
    <rPh sb="2" eb="4">
      <t>ケンサ</t>
    </rPh>
    <rPh sb="4" eb="6">
      <t>ギシ</t>
    </rPh>
    <phoneticPr fontId="13"/>
  </si>
  <si>
    <t>臨床工学技士</t>
    <rPh sb="0" eb="2">
      <t>リンショウ</t>
    </rPh>
    <rPh sb="2" eb="4">
      <t>コウガク</t>
    </rPh>
    <rPh sb="4" eb="6">
      <t>ギシ</t>
    </rPh>
    <phoneticPr fontId="13"/>
  </si>
  <si>
    <t>管理栄養士</t>
    <rPh sb="0" eb="2">
      <t>カンリ</t>
    </rPh>
    <rPh sb="2" eb="4">
      <t>エイヨウ</t>
    </rPh>
    <rPh sb="4" eb="5">
      <t>シ</t>
    </rPh>
    <phoneticPr fontId="13"/>
  </si>
  <si>
    <t>栄養士</t>
    <rPh sb="0" eb="3">
      <t>エイヨウシ</t>
    </rPh>
    <phoneticPr fontId="13"/>
  </si>
  <si>
    <t>社会福祉士</t>
    <rPh sb="0" eb="5">
      <t>シャカイフクシシ</t>
    </rPh>
    <phoneticPr fontId="13"/>
  </si>
  <si>
    <t>精神保健福祉士</t>
    <rPh sb="0" eb="2">
      <t>セイシン</t>
    </rPh>
    <rPh sb="2" eb="4">
      <t>ホケン</t>
    </rPh>
    <rPh sb="4" eb="6">
      <t>フクシ</t>
    </rPh>
    <rPh sb="6" eb="7">
      <t>シ</t>
    </rPh>
    <phoneticPr fontId="13"/>
  </si>
  <si>
    <t>公認心理師</t>
    <rPh sb="0" eb="2">
      <t>コウニン</t>
    </rPh>
    <rPh sb="2" eb="4">
      <t>シンリ</t>
    </rPh>
    <rPh sb="4" eb="5">
      <t>シ</t>
    </rPh>
    <phoneticPr fontId="13"/>
  </si>
  <si>
    <t>介護福祉士</t>
    <rPh sb="0" eb="2">
      <t>カイゴ</t>
    </rPh>
    <rPh sb="2" eb="4">
      <t>フクシ</t>
    </rPh>
    <rPh sb="4" eb="5">
      <t>シ</t>
    </rPh>
    <phoneticPr fontId="13"/>
  </si>
  <si>
    <t>救命救急士</t>
    <rPh sb="0" eb="2">
      <t>キュウメイ</t>
    </rPh>
    <rPh sb="2" eb="4">
      <t>キュウキュウ</t>
    </rPh>
    <rPh sb="4" eb="5">
      <t>シ</t>
    </rPh>
    <phoneticPr fontId="13"/>
  </si>
  <si>
    <t>※②～④については、複数の資格を持つものは、両方にカウントする。</t>
    <phoneticPr fontId="13"/>
  </si>
  <si>
    <t>非常勤</t>
    <rPh sb="0" eb="3">
      <t>ヒジョウキン</t>
    </rPh>
    <phoneticPr fontId="13"/>
  </si>
  <si>
    <t>常勤</t>
    <rPh sb="0" eb="2">
      <t>ジョウキン</t>
    </rPh>
    <phoneticPr fontId="13"/>
  </si>
  <si>
    <t>②医師等の専門性に関する資格名に該当する人数等について</t>
    <rPh sb="1" eb="3">
      <t>イシ</t>
    </rPh>
    <rPh sb="3" eb="4">
      <t>トウ</t>
    </rPh>
    <rPh sb="5" eb="8">
      <t>センモンセイ</t>
    </rPh>
    <rPh sb="9" eb="10">
      <t>カン</t>
    </rPh>
    <rPh sb="12" eb="14">
      <t>シカク</t>
    </rPh>
    <rPh sb="14" eb="15">
      <t>メイ</t>
    </rPh>
    <rPh sb="16" eb="18">
      <t>ガイトウ</t>
    </rPh>
    <rPh sb="20" eb="22">
      <t>ニンズウ</t>
    </rPh>
    <rPh sb="22" eb="23">
      <t>トウ</t>
    </rPh>
    <phoneticPr fontId="13"/>
  </si>
  <si>
    <t>※（常勤換算）</t>
    <rPh sb="2" eb="4">
      <t>ジョウキン</t>
    </rPh>
    <rPh sb="4" eb="6">
      <t>カンサン</t>
    </rPh>
    <phoneticPr fontId="13"/>
  </si>
  <si>
    <t>一般社団法人　日本内科学会　内科専門医</t>
  </si>
  <si>
    <t>人</t>
  </si>
  <si>
    <t>公益社団法人　日本小児科学会　小児科専門医</t>
  </si>
  <si>
    <t>公益社団法人  日本皮膚科学会　皮膚科専門医</t>
  </si>
  <si>
    <t>公益社団法人　日本精神神経学会　精神科専門医</t>
  </si>
  <si>
    <t>一般社団法人　日本外科学会　外科専門医</t>
  </si>
  <si>
    <t>公益社団法人　日本整形外科学会　整形外科専門医</t>
  </si>
  <si>
    <t>公益社団法人  日本産科婦人科学会　産婦人科専門医</t>
  </si>
  <si>
    <t>公益社団法人　日本婦人科腫瘍学会　婦人科腫瘍専門医</t>
  </si>
  <si>
    <t>公益財団法人  日本眼科学会 　眼科専門医</t>
  </si>
  <si>
    <t>一般社団法人  日本耳鼻咽喉科頭頚部外科学会 　耳鼻咽喉科専門医</t>
  </si>
  <si>
    <t>特定非営利活動法人　日本頭頸部外科学会　頭頸部がん専門医</t>
  </si>
  <si>
    <t>一般社団法人  日本泌尿器科学会　泌尿器科専門医</t>
  </si>
  <si>
    <t>一般社団法人  日本泌尿器科学会/日本泌尿器内視鏡学会　泌尿器腹腔鏡技術認定医</t>
  </si>
  <si>
    <t>一般社団法人　日本脳神経外科学会　脳神経外科専門医</t>
  </si>
  <si>
    <t>公益社団法人  日本医学放射線学会　 放射線科専門医</t>
  </si>
  <si>
    <t>一般財団法人  日本インターベンショナルラジオロジー学会　IVR専門医</t>
  </si>
  <si>
    <t>一般社団法人　日本核医学会　核医学専門医</t>
  </si>
  <si>
    <t>一般社団法人　日本核医学会　PET核医学認定医</t>
  </si>
  <si>
    <t>公益社団法人　日本麻酔科学会　麻酔科専門医</t>
  </si>
  <si>
    <t>一般財団法人  日本ペインクリニック学会　ペインクリニック専門医</t>
  </si>
  <si>
    <t>一般社団法人　日本集中治療医学会　集中治療専門医</t>
  </si>
  <si>
    <t>一般社団法人  日本病理学会 　病理専門医</t>
  </si>
  <si>
    <t>公益社団法人　日本臨床細胞学会　細胞診専門医</t>
  </si>
  <si>
    <t>一般社団法人　日本臨床検査医学会　臨床検査専門医</t>
  </si>
  <si>
    <t>一般社団法人  日本救急医学会　救急科専門医</t>
  </si>
  <si>
    <t>一般社団法人　日本形成外科学会　形成外科専門医</t>
  </si>
  <si>
    <t>一般社団法人　日本形成外科学会　皮膚腫瘍外科指導専門医</t>
  </si>
  <si>
    <t>公益社団法人　日本リハビリテーション医学会　リハビリテーション科専門医</t>
  </si>
  <si>
    <t>一般社団法人　日本内科学会　総合内科専門医</t>
  </si>
  <si>
    <t>一般社団法人　日本消化器病学会　消化器病専門医</t>
  </si>
  <si>
    <t>一般社団法人　日本循環器学会　循環器専門医</t>
  </si>
  <si>
    <t>一般社団法人　日本呼吸器学会　呼吸器専門医</t>
  </si>
  <si>
    <t>特定非営利活動法人　日本呼吸器内視鏡学会　気管支鏡専門医</t>
  </si>
  <si>
    <t>一般社団法人　日本血液学会　血液専門医</t>
  </si>
  <si>
    <t>一般社団法人　日本造血・免疫細胞療法学会　造血細胞移植認定医</t>
  </si>
  <si>
    <t>一般社団法人 日本内分泌学会・日本糖尿病学会　内分泌代謝・糖尿病内科領域専門医</t>
  </si>
  <si>
    <t>一般社団法人　日本神経学会　神経内科専門医</t>
  </si>
  <si>
    <t>特定非営利活動法人　日本脳神経血管内治療学会　脳血管内治療専門医</t>
  </si>
  <si>
    <t>一般社団法人　日本脳卒中学会　専門医</t>
  </si>
  <si>
    <t>一般社団法人　日本腎臓学会　腎臓専門医</t>
  </si>
  <si>
    <t>一般社団法人　日本透析医学会　透析専門医</t>
  </si>
  <si>
    <t>膠原病・リウマチ内科領域専門医</t>
  </si>
  <si>
    <t>一般社団法人　日本リウマチ学会　リウマチ専門医</t>
  </si>
  <si>
    <t>一般社団法人　日本消化器外科学会　消化器外科専門医</t>
  </si>
  <si>
    <t>一般社団法人　日本消化器外科学会　消化器がん外科治療認定医</t>
  </si>
  <si>
    <t>一般社団法人  日本肝胆膵外科学会　高度技能指導医</t>
  </si>
  <si>
    <t>一般社団法人  日本肝胆膵外科学会　高度技能専門医</t>
  </si>
  <si>
    <t>一般社団法人　日本大腸肛門病学会　大腸肛門病専門医</t>
  </si>
  <si>
    <t>呼吸器外科専門医合同委員会　呼吸器外科専門医</t>
  </si>
  <si>
    <t>特定非営利活動法人  日本気管食道科学会　気管食道科専門医</t>
  </si>
  <si>
    <t>心臓血管外科専門医認定機構　心臓血管外科専門医</t>
  </si>
  <si>
    <t>一般社団法人　日本小児外科学会　小児外科専門医</t>
    <rPh sb="0" eb="2">
      <t>イッパン</t>
    </rPh>
    <rPh sb="2" eb="4">
      <t>シャダン</t>
    </rPh>
    <phoneticPr fontId="7"/>
  </si>
  <si>
    <t>一般社団法人　日本乳癌学会　乳腺外科専門医</t>
    <rPh sb="14" eb="16">
      <t>ニュウセン</t>
    </rPh>
    <rPh sb="16" eb="18">
      <t>ゲカ</t>
    </rPh>
    <rPh sb="18" eb="21">
      <t>センモンイ</t>
    </rPh>
    <phoneticPr fontId="7"/>
  </si>
  <si>
    <t>一般社団法人　日本乳癌学会　乳腺専門医</t>
  </si>
  <si>
    <t>特定非営利活動法人　日本乳がん検診精度管理中央機構　検診マンモグラフィ読影認定医師A評価</t>
  </si>
  <si>
    <t>特定非営利活動法人  日本乳がん検診精度管理中央機構　検診マンモグラフィ読影認定医師B評価</t>
  </si>
  <si>
    <t>公益社団法人  日本医学放射線学会　 放射線診断専門医</t>
  </si>
  <si>
    <t>公益社団法人　日本医学放射線学会　 放射線治療専門医</t>
  </si>
  <si>
    <t>一般社団法人  日本アレルギー学会　アレルギー専門医</t>
  </si>
  <si>
    <t>一般社団法人　日本感染症学会　感染症専門医</t>
  </si>
  <si>
    <r>
      <t>一般社団法人　日本老年医学会　老年</t>
    </r>
    <r>
      <rPr>
        <sz val="14"/>
        <color rgb="FF000000"/>
        <rFont val="ＭＳ Ｐゴシック"/>
        <family val="3"/>
        <charset val="128"/>
        <scheme val="minor"/>
      </rPr>
      <t>科専門医</t>
    </r>
    <rPh sb="17" eb="18">
      <t>カ</t>
    </rPh>
    <phoneticPr fontId="7"/>
  </si>
  <si>
    <t>公益社団法人　日本臨床腫瘍学会　腫瘍内科専門医</t>
    <rPh sb="0" eb="2">
      <t>コウエキ</t>
    </rPh>
    <rPh sb="2" eb="4">
      <t>シャダン</t>
    </rPh>
    <rPh sb="4" eb="6">
      <t>ホウジン</t>
    </rPh>
    <rPh sb="7" eb="9">
      <t>ニホン</t>
    </rPh>
    <rPh sb="9" eb="11">
      <t>リンショウ</t>
    </rPh>
    <rPh sb="11" eb="13">
      <t>シュヨウ</t>
    </rPh>
    <rPh sb="13" eb="15">
      <t>ガッカイ</t>
    </rPh>
    <rPh sb="16" eb="18">
      <t>シュヨウ</t>
    </rPh>
    <rPh sb="18" eb="20">
      <t>ナイカ</t>
    </rPh>
    <rPh sb="20" eb="23">
      <t>センモンイ</t>
    </rPh>
    <phoneticPr fontId="7"/>
  </si>
  <si>
    <t>一般社団法人　日本がん治療認定医機構　がん治療認定医</t>
  </si>
  <si>
    <t>特定非営利活動法人　日本臨床腫瘍学会　がん薬物療法専門医</t>
  </si>
  <si>
    <t>一般社団法人　日本内分泌外科学会　内分泌外科専門医</t>
  </si>
  <si>
    <t>一般社団法人　日本肝臓学会　肝臓専門医</t>
  </si>
  <si>
    <t>一般社団法人　日本消化器内視鏡学会　消化器内視鏡専門医</t>
  </si>
  <si>
    <t>一般社団法人　日本内分泌学会　内分泌代謝科専門医</t>
  </si>
  <si>
    <t>一般社団法人　日本糖尿病学会　糖尿病専門医</t>
  </si>
  <si>
    <t>一般社団法人　日本内視鏡外科学会　呼吸器外科領域　技術認定取得者</t>
    <rPh sb="29" eb="32">
      <t>しゅとくしゃ</t>
    </rPh>
    <phoneticPr fontId="13" type="Hiragana"/>
  </si>
  <si>
    <t>一般社団法人　日本内視鏡外科学会　産科婦人科領域　技術認定取得者</t>
    <phoneticPr fontId="13" type="Hiragana"/>
  </si>
  <si>
    <t>一般社団法人　日本内視鏡外科学会　消化器・一般外科領域　技術認定取得者</t>
    <phoneticPr fontId="13" type="Hiragana"/>
  </si>
  <si>
    <t>一般社団法人　日本内視鏡外科学会　泌尿器科領域　技術認定取得者</t>
    <phoneticPr fontId="13" type="Hiragana"/>
  </si>
  <si>
    <t>特定非営利活動法人　日本緩和医療学会　緩和医療専門医</t>
  </si>
  <si>
    <t>一般社団法人  日本禁煙学会　認定専門指導者</t>
  </si>
  <si>
    <t>一般社団法人　日本生殖医学会　生殖医療専門医</t>
  </si>
  <si>
    <t>一般社団法人　日本がん・生殖医療学会　認定がん・生殖医療ナビゲーター</t>
  </si>
  <si>
    <t>一般社団法人　日本人類遺伝学会　臨床遺伝専門医</t>
  </si>
  <si>
    <t>一般社団法人　日本超音波医学会　超音波専門医</t>
  </si>
  <si>
    <t>人</t>
    <rPh sb="0" eb="1">
      <t>ニン</t>
    </rPh>
    <phoneticPr fontId="13"/>
  </si>
  <si>
    <t>公益社団法人　日本口腔外科学会　口腔外科専門医（医師）</t>
  </si>
  <si>
    <t>一般社団法人　日本病理学会　口腔病理専門医（医師）</t>
  </si>
  <si>
    <t>公益社団法人　日本口腔外科学会　口腔外科専門医（歯科医師）</t>
  </si>
  <si>
    <t>一般社団法人　日本病理学会　口腔病理専門医（歯科医師）</t>
  </si>
  <si>
    <t>看護師（公益社団法人日本看護協会認定）</t>
  </si>
  <si>
    <t>がん看護専門看護師</t>
  </si>
  <si>
    <t>精神看護専門看護師</t>
  </si>
  <si>
    <t>地域看護専門看護師</t>
  </si>
  <si>
    <t>老人看護専門看護師</t>
  </si>
  <si>
    <t>急性・重症患者看護専門看護師</t>
  </si>
  <si>
    <t>感染症看護専門看護師</t>
  </si>
  <si>
    <t>家族支援専門看護師</t>
  </si>
  <si>
    <t>在宅看護専門看護師</t>
  </si>
  <si>
    <t>遺伝看護専門看護師</t>
  </si>
  <si>
    <t>放射線看護専門看護師</t>
  </si>
  <si>
    <t>クリティカルケア認定看護師　または 救急看護認定看護師　または 集中ケア認定看護師</t>
  </si>
  <si>
    <t>緩和ケア認定看護師　または　がん性疼痛看護認定看護師</t>
  </si>
  <si>
    <t>がん薬物療法看護認定看護師　または がん化学療法看護認定看護師</t>
  </si>
  <si>
    <t>在宅ケア認定看護師　または 訪問看護認定看護師</t>
  </si>
  <si>
    <t>生殖看護認定看護師　または 不妊症看護認定看護師</t>
  </si>
  <si>
    <t>摂食嚥下障害看護認定看護師　または 摂食・嚥下障害看護認定看護師</t>
  </si>
  <si>
    <t>皮膚排泄ケア認定看護師</t>
  </si>
  <si>
    <t>感染管理認定看護師</t>
  </si>
  <si>
    <t>手術看護認定看護師</t>
  </si>
  <si>
    <t>乳癌看護認定看護師</t>
  </si>
  <si>
    <t>認知症看護認定看護師</t>
  </si>
  <si>
    <t>がん放射線療法看護認定看護師</t>
  </si>
  <si>
    <t>③その他専門的技術・知識を有する医療従事者</t>
    <rPh sb="3" eb="4">
      <t>ホカ</t>
    </rPh>
    <rPh sb="6" eb="7">
      <t>テキ</t>
    </rPh>
    <rPh sb="7" eb="9">
      <t>ギジュツ</t>
    </rPh>
    <rPh sb="10" eb="12">
      <t>チシキ</t>
    </rPh>
    <rPh sb="13" eb="14">
      <t>ユウ</t>
    </rPh>
    <rPh sb="16" eb="21">
      <t>イリョウジュウジシャ</t>
    </rPh>
    <phoneticPr fontId="13"/>
  </si>
  <si>
    <t>一般社団法人　日本臨床腫瘍薬学会　外来がん治療認定薬剤師</t>
  </si>
  <si>
    <t>一般社団法人　日本医療薬学会　がん専門薬剤師</t>
    <rPh sb="0" eb="2">
      <t>イッパン</t>
    </rPh>
    <rPh sb="2" eb="4">
      <t>シャダン</t>
    </rPh>
    <rPh sb="4" eb="6">
      <t>ホウジン</t>
    </rPh>
    <rPh sb="7" eb="9">
      <t>ニホン</t>
    </rPh>
    <rPh sb="9" eb="11">
      <t>イリョウ</t>
    </rPh>
    <rPh sb="11" eb="12">
      <t>グスリ</t>
    </rPh>
    <rPh sb="12" eb="14">
      <t>ガッカイ</t>
    </rPh>
    <rPh sb="17" eb="19">
      <t>センモン</t>
    </rPh>
    <rPh sb="19" eb="22">
      <t>ヤクザイシ</t>
    </rPh>
    <phoneticPr fontId="13"/>
  </si>
  <si>
    <t>一般社団法人　日本病院薬剤師会　がん薬物療法認定薬剤師</t>
    <rPh sb="0" eb="2">
      <t>イッパン</t>
    </rPh>
    <rPh sb="2" eb="4">
      <t>シャダン</t>
    </rPh>
    <rPh sb="4" eb="6">
      <t>ホウジン</t>
    </rPh>
    <rPh sb="7" eb="9">
      <t>ニホン</t>
    </rPh>
    <rPh sb="9" eb="11">
      <t>ビョウイン</t>
    </rPh>
    <rPh sb="11" eb="14">
      <t>ヤクザイシ</t>
    </rPh>
    <rPh sb="14" eb="15">
      <t>カイ</t>
    </rPh>
    <rPh sb="18" eb="20">
      <t>ヤクブツ</t>
    </rPh>
    <rPh sb="20" eb="22">
      <t>リョウホウ</t>
    </rPh>
    <rPh sb="22" eb="24">
      <t>ニンテイ</t>
    </rPh>
    <rPh sb="24" eb="27">
      <t>ヤクザイシ</t>
    </rPh>
    <phoneticPr fontId="13"/>
  </si>
  <si>
    <t>一般社団法人　日本緩和医療薬学会　緩和薬物療法認定薬剤師</t>
  </si>
  <si>
    <t>特定非営利活動法人　日本乳がん検診精度管理中央機構
検診マンモグラフィ撮影診療放射線技師</t>
  </si>
  <si>
    <t>放射線治療品質管理機構　放射線治療品質管理士</t>
    <rPh sb="0" eb="3">
      <t>ホウシャセン</t>
    </rPh>
    <rPh sb="3" eb="5">
      <t>チリョウ</t>
    </rPh>
    <rPh sb="5" eb="7">
      <t>ヒンシツ</t>
    </rPh>
    <rPh sb="7" eb="9">
      <t>カンリ</t>
    </rPh>
    <rPh sb="9" eb="11">
      <t>キコウ</t>
    </rPh>
    <rPh sb="12" eb="15">
      <t>ホウシャセン</t>
    </rPh>
    <rPh sb="15" eb="17">
      <t>チリョウ</t>
    </rPh>
    <rPh sb="17" eb="19">
      <t>ヒンシツ</t>
    </rPh>
    <rPh sb="19" eb="21">
      <t>カンリ</t>
    </rPh>
    <rPh sb="21" eb="22">
      <t>シ</t>
    </rPh>
    <phoneticPr fontId="13"/>
  </si>
  <si>
    <t>日本放射線治療専門放射線技師認定機構 放射線治療専門放射線技師</t>
    <rPh sb="0" eb="2">
      <t>ニホン</t>
    </rPh>
    <rPh sb="2" eb="5">
      <t>ホウシャセン</t>
    </rPh>
    <rPh sb="5" eb="7">
      <t>チリョウ</t>
    </rPh>
    <rPh sb="7" eb="9">
      <t>センモン</t>
    </rPh>
    <rPh sb="9" eb="12">
      <t>ホウシャセン</t>
    </rPh>
    <rPh sb="12" eb="14">
      <t>ギシ</t>
    </rPh>
    <rPh sb="14" eb="16">
      <t>ニンテイ</t>
    </rPh>
    <rPh sb="16" eb="18">
      <t>キコウ</t>
    </rPh>
    <phoneticPr fontId="13"/>
  </si>
  <si>
    <t>一般財団法人　医学物理士認定機構　医学物理士</t>
  </si>
  <si>
    <t>公益社団法人　日本臨床細胞学会　細胞検査士</t>
    <rPh sb="0" eb="2">
      <t>コウエキ</t>
    </rPh>
    <rPh sb="2" eb="4">
      <t>シャダン</t>
    </rPh>
    <rPh sb="4" eb="6">
      <t>ホウジン</t>
    </rPh>
    <rPh sb="7" eb="9">
      <t>ニホン</t>
    </rPh>
    <rPh sb="9" eb="11">
      <t>リンショウ</t>
    </rPh>
    <rPh sb="11" eb="13">
      <t>サイボウ</t>
    </rPh>
    <rPh sb="13" eb="15">
      <t>ガッカイ</t>
    </rPh>
    <rPh sb="16" eb="18">
      <t>サイボウ</t>
    </rPh>
    <rPh sb="18" eb="20">
      <t>ケンサ</t>
    </rPh>
    <rPh sb="20" eb="21">
      <t>シ</t>
    </rPh>
    <phoneticPr fontId="13"/>
  </si>
  <si>
    <t>一般社団法人日本人類遺伝学会及び日本遺伝カウンセリング学会　認定遺伝カウンセラー</t>
  </si>
  <si>
    <t>一般社団法人日本家族性腫瘍学会　家族性腫瘍カウンセラー</t>
  </si>
  <si>
    <t>一般社団法人　日本病態栄養学会/
公益社団法人　日本栄養士会　がん病態栄養専門管理栄養士</t>
  </si>
  <si>
    <t>四病院団体協議会／医療研修推進財団　診療情報管理士</t>
    <rPh sb="0" eb="1">
      <t>ヨン</t>
    </rPh>
    <rPh sb="1" eb="3">
      <t>ビョウイン</t>
    </rPh>
    <rPh sb="3" eb="5">
      <t>ダンタイ</t>
    </rPh>
    <rPh sb="5" eb="8">
      <t>キョウギカイ</t>
    </rPh>
    <rPh sb="9" eb="11">
      <t>イリョウ</t>
    </rPh>
    <rPh sb="11" eb="13">
      <t>ケンシュウ</t>
    </rPh>
    <rPh sb="13" eb="15">
      <t>スイシン</t>
    </rPh>
    <rPh sb="15" eb="17">
      <t>ザイダン</t>
    </rPh>
    <rPh sb="18" eb="20">
      <t>シンリョウ</t>
    </rPh>
    <rPh sb="20" eb="22">
      <t>ジョウホウ</t>
    </rPh>
    <rPh sb="22" eb="24">
      <t>カンリ</t>
    </rPh>
    <rPh sb="24" eb="25">
      <t>シ</t>
    </rPh>
    <phoneticPr fontId="13"/>
  </si>
  <si>
    <t>一般社団法人　日本生殖心理学会　がん・生殖医療専門心理士</t>
    <phoneticPr fontId="13" type="Hiragana"/>
  </si>
  <si>
    <t>④その他の従事者</t>
    <rPh sb="3" eb="4">
      <t>タ</t>
    </rPh>
    <rPh sb="5" eb="8">
      <t>ジュウジシャ</t>
    </rPh>
    <phoneticPr fontId="13"/>
  </si>
  <si>
    <t>診療録管理部門の職員</t>
    <rPh sb="0" eb="3">
      <t>シンリョウロク</t>
    </rPh>
    <rPh sb="3" eb="5">
      <t>カンリ</t>
    </rPh>
    <rPh sb="5" eb="7">
      <t>ブモン</t>
    </rPh>
    <rPh sb="8" eb="10">
      <t>ショクイン</t>
    </rPh>
    <phoneticPr fontId="13"/>
  </si>
  <si>
    <t>公益財団法人　日本臨床心理士資格認定協会　臨床心理士</t>
    <phoneticPr fontId="13"/>
  </si>
  <si>
    <t>臨床試験コーディネーター</t>
    <phoneticPr fontId="13" type="Hiragana"/>
  </si>
  <si>
    <t>(5)その他　</t>
    <rPh sb="5" eb="6">
      <t>タ</t>
    </rPh>
    <phoneticPr fontId="13"/>
  </si>
  <si>
    <t>①夜間（深夜も含む）救急対応の可否</t>
    <rPh sb="1" eb="3">
      <t>ヤカン</t>
    </rPh>
    <rPh sb="4" eb="6">
      <t>シンヤ</t>
    </rPh>
    <rPh sb="7" eb="8">
      <t>フク</t>
    </rPh>
    <rPh sb="10" eb="12">
      <t>キュウキュウ</t>
    </rPh>
    <rPh sb="12" eb="14">
      <t>タイオウ</t>
    </rPh>
    <rPh sb="15" eb="17">
      <t>カヒ</t>
    </rPh>
    <phoneticPr fontId="13"/>
  </si>
  <si>
    <t>可</t>
  </si>
  <si>
    <t>（可／否）</t>
    <rPh sb="1" eb="2">
      <t>カ</t>
    </rPh>
    <rPh sb="3" eb="4">
      <t>ヒ</t>
    </rPh>
    <phoneticPr fontId="13"/>
  </si>
  <si>
    <t>②各種委員会の設置状況</t>
    <rPh sb="1" eb="3">
      <t>カクシュ</t>
    </rPh>
    <rPh sb="3" eb="6">
      <t>イインカイ</t>
    </rPh>
    <rPh sb="7" eb="9">
      <t>セッチ</t>
    </rPh>
    <rPh sb="9" eb="11">
      <t>ジョウキョウ</t>
    </rPh>
    <phoneticPr fontId="13"/>
  </si>
  <si>
    <t>倫理審査委員会</t>
    <rPh sb="0" eb="2">
      <t>リンリ</t>
    </rPh>
    <rPh sb="2" eb="4">
      <t>シンサ</t>
    </rPh>
    <rPh sb="4" eb="7">
      <t>イインカイ</t>
    </rPh>
    <phoneticPr fontId="13"/>
  </si>
  <si>
    <t>あり</t>
  </si>
  <si>
    <t>（あり／なし）</t>
    <phoneticPr fontId="13"/>
  </si>
  <si>
    <t>年</t>
    <rPh sb="0" eb="1">
      <t>ネン</t>
    </rPh>
    <phoneticPr fontId="13"/>
  </si>
  <si>
    <t>治験審査委員会</t>
    <rPh sb="0" eb="2">
      <t>チケン</t>
    </rPh>
    <rPh sb="2" eb="4">
      <t>シンサ</t>
    </rPh>
    <rPh sb="4" eb="7">
      <t>イインカイ</t>
    </rPh>
    <phoneticPr fontId="13"/>
  </si>
  <si>
    <t>医療安全委員会</t>
    <rPh sb="0" eb="2">
      <t>イリョウ</t>
    </rPh>
    <rPh sb="2" eb="4">
      <t>アンゼン</t>
    </rPh>
    <rPh sb="4" eb="7">
      <t>イインカイ</t>
    </rPh>
    <phoneticPr fontId="13"/>
  </si>
  <si>
    <t>感染管理委員会</t>
    <rPh sb="0" eb="2">
      <t>カンセン</t>
    </rPh>
    <rPh sb="2" eb="4">
      <t>カンリ</t>
    </rPh>
    <rPh sb="4" eb="7">
      <t>イインカイ</t>
    </rPh>
    <phoneticPr fontId="13"/>
  </si>
  <si>
    <t>(6)患者数・診療件数の状況</t>
    <rPh sb="7" eb="9">
      <t>シンリョウ</t>
    </rPh>
    <rPh sb="9" eb="11">
      <t>ケンスウ</t>
    </rPh>
    <phoneticPr fontId="13"/>
  </si>
  <si>
    <t>①</t>
    <phoneticPr fontId="13"/>
  </si>
  <si>
    <t>患者数等</t>
    <phoneticPr fontId="13"/>
  </si>
  <si>
    <t>年間入院患者延べ数※１</t>
    <rPh sb="0" eb="2">
      <t>ネンカン</t>
    </rPh>
    <rPh sb="2" eb="4">
      <t>ニュウイン</t>
    </rPh>
    <rPh sb="4" eb="6">
      <t>カンジャ</t>
    </rPh>
    <rPh sb="6" eb="7">
      <t>ノ</t>
    </rPh>
    <rPh sb="8" eb="9">
      <t>スウ</t>
    </rPh>
    <phoneticPr fontId="13"/>
  </si>
  <si>
    <t>年間入院がん患者延べ数※２</t>
  </si>
  <si>
    <t>年間入院患者延べ数に占めるがん患者の割合</t>
    <rPh sb="0" eb="2">
      <t>ネンカン</t>
    </rPh>
    <rPh sb="2" eb="4">
      <t>ニュウイン</t>
    </rPh>
    <rPh sb="4" eb="6">
      <t>カンジャ</t>
    </rPh>
    <rPh sb="6" eb="7">
      <t>ノ</t>
    </rPh>
    <rPh sb="8" eb="9">
      <t>スウ</t>
    </rPh>
    <rPh sb="10" eb="11">
      <t>シ</t>
    </rPh>
    <rPh sb="15" eb="17">
      <t>カンジャ</t>
    </rPh>
    <rPh sb="18" eb="20">
      <t>ワリアイ</t>
    </rPh>
    <phoneticPr fontId="13"/>
  </si>
  <si>
    <t>％</t>
    <phoneticPr fontId="13"/>
  </si>
  <si>
    <t>年間外来がん患者延べ数※3</t>
    <rPh sb="0" eb="2">
      <t>ネンカン</t>
    </rPh>
    <rPh sb="2" eb="4">
      <t>ガイライ</t>
    </rPh>
    <rPh sb="6" eb="8">
      <t>カンジャ</t>
    </rPh>
    <rPh sb="8" eb="9">
      <t>ノ</t>
    </rPh>
    <rPh sb="10" eb="11">
      <t>カズ</t>
    </rPh>
    <phoneticPr fontId="13"/>
  </si>
  <si>
    <t>年間院内死亡がん患者数</t>
    <rPh sb="0" eb="2">
      <t>ねんかん</t>
    </rPh>
    <rPh sb="2" eb="4">
      <t>いんない</t>
    </rPh>
    <rPh sb="4" eb="6">
      <t>しぼう</t>
    </rPh>
    <rPh sb="8" eb="11">
      <t>かんじゃすう</t>
    </rPh>
    <phoneticPr fontId="13" type="Hiragana"/>
  </si>
  <si>
    <t>※1 例えば、同一患者が当月中に2回入院した場合は2件とする。入院した患者がその日のうちに退院あるいは死亡した場合も1日として計上する。
※2 がん患者数等は、がんを主たる病名に確定診断されたものについて計上すること。
※3 年間外来がん患者延べ数は、当年の新来、再来がん患者及び往診、巡回診療、健康診断、人間ドック等を行い、診療録の作成または記載の追加を行ったがん患者の延べ数を記入する。同一患者が2つ以上の診療科を受診し、それぞれの診療科で診療録の作成または記載の追加を行った場合、それぞれの外来患者として計上する。</t>
    <phoneticPr fontId="13" type="Hiragana"/>
  </si>
  <si>
    <t>②</t>
    <phoneticPr fontId="13"/>
  </si>
  <si>
    <t>検査等の実施状況</t>
    <rPh sb="0" eb="2">
      <t>ケンサ</t>
    </rPh>
    <rPh sb="2" eb="3">
      <t>トウ</t>
    </rPh>
    <rPh sb="4" eb="6">
      <t>ジッシ</t>
    </rPh>
    <rPh sb="6" eb="8">
      <t>ジョウキョウ</t>
    </rPh>
    <phoneticPr fontId="13"/>
  </si>
  <si>
    <t>ア</t>
    <phoneticPr fontId="13"/>
  </si>
  <si>
    <t>病理診断の件数</t>
    <rPh sb="0" eb="1">
      <t>ビョウ</t>
    </rPh>
    <rPh sb="1" eb="2">
      <t>リ</t>
    </rPh>
    <rPh sb="2" eb="4">
      <t>シンダン</t>
    </rPh>
    <rPh sb="5" eb="7">
      <t>ケンスウ</t>
    </rPh>
    <phoneticPr fontId="13"/>
  </si>
  <si>
    <t>病理組織診断</t>
    <rPh sb="2" eb="4">
      <t>ソシキ</t>
    </rPh>
    <phoneticPr fontId="13"/>
  </si>
  <si>
    <t>件</t>
    <rPh sb="0" eb="1">
      <t>ケン</t>
    </rPh>
    <phoneticPr fontId="13"/>
  </si>
  <si>
    <t>病理細胞診断</t>
    <rPh sb="0" eb="2">
      <t>びょうり</t>
    </rPh>
    <phoneticPr fontId="13" type="Hiragana"/>
  </si>
  <si>
    <t>病理組織迅速組織顕微鏡検査</t>
    <phoneticPr fontId="13" type="Hiragana"/>
  </si>
  <si>
    <t>(7)グループ指定について</t>
    <rPh sb="7" eb="9">
      <t>シテイ</t>
    </rPh>
    <phoneticPr fontId="13"/>
  </si>
  <si>
    <t>　①地域がん診療病院とグループ指定を受けている。</t>
    <rPh sb="2" eb="4">
      <t>チイキ</t>
    </rPh>
    <rPh sb="6" eb="8">
      <t>シンリョウ</t>
    </rPh>
    <rPh sb="8" eb="10">
      <t>ビョウイン</t>
    </rPh>
    <rPh sb="15" eb="17">
      <t>シテイ</t>
    </rPh>
    <rPh sb="18" eb="19">
      <t>ウ</t>
    </rPh>
    <phoneticPr fontId="13"/>
  </si>
  <si>
    <t>いいえ</t>
    <phoneticPr fontId="13" type="Hiragana"/>
  </si>
  <si>
    <t>（はい／いいえ）</t>
    <phoneticPr fontId="13" type="Hiragana"/>
  </si>
  <si>
    <r>
      <t>グループ指定を受けている場合、グループ指定先の医療機関名を記入すること。グループ指定を受けていない場合、「指定なし」と記入すること。なお、</t>
    </r>
    <r>
      <rPr>
        <u/>
        <sz val="14"/>
        <rFont val="ＭＳ Ｐゴシック"/>
        <family val="3"/>
        <charset val="128"/>
      </rPr>
      <t>令和７年４月１日時点</t>
    </r>
    <r>
      <rPr>
        <sz val="14"/>
        <rFont val="ＭＳ Ｐゴシック"/>
        <family val="3"/>
        <charset val="128"/>
      </rPr>
      <t>でグループ指定の組み合わせが変更される予定がある場合は、新旧両方のグループ指定先医療機関名を記入すること。</t>
    </r>
    <rPh sb="53" eb="55">
      <t>してい</t>
    </rPh>
    <rPh sb="103" eb="105">
      <t>ばあい</t>
    </rPh>
    <rPh sb="107" eb="109">
      <t>しんきゅう</t>
    </rPh>
    <rPh sb="109" eb="111">
      <t>りょうほう</t>
    </rPh>
    <rPh sb="116" eb="119">
      <t>していさき</t>
    </rPh>
    <rPh sb="119" eb="121">
      <t>いりょう</t>
    </rPh>
    <rPh sb="121" eb="124">
      <t>きかんめい</t>
    </rPh>
    <rPh sb="125" eb="127">
      <t>きにゅう</t>
    </rPh>
    <phoneticPr fontId="13" type="Hiragana"/>
  </si>
  <si>
    <t>指定なし</t>
    <rPh sb="0" eb="2">
      <t>してい</t>
    </rPh>
    <phoneticPr fontId="13" type="Hiragana"/>
  </si>
  <si>
    <t>　②がん診療連携拠点病院とグループ指定を受けている。</t>
    <rPh sb="17" eb="19">
      <t>シテイ</t>
    </rPh>
    <rPh sb="20" eb="21">
      <t>ウ</t>
    </rPh>
    <phoneticPr fontId="13"/>
  </si>
  <si>
    <t>いいえ</t>
  </si>
  <si>
    <t>グループ指定を受けている場合、グループ指定先の医療機関名を記入すること。（また、その状況について別紙27に記載すること。）</t>
    <rPh sb="4" eb="6">
      <t>してい</t>
    </rPh>
    <rPh sb="7" eb="8">
      <t>う</t>
    </rPh>
    <rPh sb="12" eb="14">
      <t>ばあい</t>
    </rPh>
    <rPh sb="19" eb="22">
      <t>していさき</t>
    </rPh>
    <rPh sb="23" eb="25">
      <t>いりょう</t>
    </rPh>
    <rPh sb="25" eb="28">
      <t>きかんめい</t>
    </rPh>
    <rPh sb="29" eb="31">
      <t>きにゅう</t>
    </rPh>
    <rPh sb="42" eb="44">
      <t>じょうきょう</t>
    </rPh>
    <rPh sb="48" eb="50">
      <t>べっし</t>
    </rPh>
    <rPh sb="53" eb="55">
      <t>きさい</t>
    </rPh>
    <phoneticPr fontId="13" type="Hiragana"/>
  </si>
  <si>
    <t>(8)各治療の状況について</t>
    <rPh sb="3" eb="6">
      <t>カクチリョウ</t>
    </rPh>
    <rPh sb="7" eb="9">
      <t>ジョウキョウ</t>
    </rPh>
    <phoneticPr fontId="13"/>
  </si>
  <si>
    <t>手術等の状況</t>
    <rPh sb="0" eb="2">
      <t>シュジュツ</t>
    </rPh>
    <rPh sb="2" eb="3">
      <t>トウ</t>
    </rPh>
    <rPh sb="4" eb="6">
      <t>ジョウキョウ</t>
    </rPh>
    <phoneticPr fontId="13"/>
  </si>
  <si>
    <t>大腸がん・肺がん・胃がん・乳がん・前立腺がん・肝胆膵がんに関する悪性腫瘍の手術件数（令和５年１月１日～12月31日）</t>
  </si>
  <si>
    <t>大腸がん（C18$、C19、C20、D01.0、D01.1、D01.2）の手術件数</t>
    <rPh sb="37" eb="39">
      <t>シュジュツ</t>
    </rPh>
    <rPh sb="39" eb="41">
      <t>ケンスウ</t>
    </rPh>
    <phoneticPr fontId="13"/>
  </si>
  <si>
    <t xml:space="preserve">開腹手術　K7193、K739$、K740$
</t>
    <rPh sb="0" eb="2">
      <t>カイフク</t>
    </rPh>
    <rPh sb="2" eb="4">
      <t>シュジュツ</t>
    </rPh>
    <phoneticPr fontId="13"/>
  </si>
  <si>
    <t xml:space="preserve">腹腔鏡下手術　K719-3、K740-2$
</t>
    <phoneticPr fontId="13"/>
  </si>
  <si>
    <t xml:space="preserve"> </t>
    <phoneticPr fontId="13" type="Hiragana"/>
  </si>
  <si>
    <t>うち、内視鏡手術用支援機器を用いるもの（ロボット支援手術）</t>
    <phoneticPr fontId="13" type="Hiragana"/>
  </si>
  <si>
    <t>内視鏡手術　K721$、K721-4、K739-2、Ｋ739-3</t>
    <rPh sb="0" eb="3">
      <t>ナイシキョウ</t>
    </rPh>
    <rPh sb="3" eb="5">
      <t>シュジュツ</t>
    </rPh>
    <phoneticPr fontId="13"/>
  </si>
  <si>
    <t>肺がん（C34$、D02.2）の手術件数</t>
    <rPh sb="16" eb="18">
      <t>シュジュツ</t>
    </rPh>
    <rPh sb="18" eb="20">
      <t>ケンスウ</t>
    </rPh>
    <phoneticPr fontId="13"/>
  </si>
  <si>
    <t>開胸手術　K511$、K514$、K518$</t>
    <rPh sb="0" eb="1">
      <t>カイ</t>
    </rPh>
    <rPh sb="1" eb="2">
      <t>キョウ</t>
    </rPh>
    <rPh sb="2" eb="4">
      <t>シュジュツ</t>
    </rPh>
    <phoneticPr fontId="13"/>
  </si>
  <si>
    <t>胸腔鏡下手術　K514-2$</t>
    <phoneticPr fontId="13"/>
  </si>
  <si>
    <t>　</t>
    <phoneticPr fontId="13"/>
  </si>
  <si>
    <t>胃がん（C16$、D00.2）の手術件数</t>
    <rPh sb="0" eb="1">
      <t>イ</t>
    </rPh>
    <rPh sb="16" eb="18">
      <t>シュジュツ</t>
    </rPh>
    <rPh sb="18" eb="20">
      <t>ケンスウ</t>
    </rPh>
    <phoneticPr fontId="13"/>
  </si>
  <si>
    <t>開腹手術　K654-2、K6552、K655-42、K6572</t>
    <rPh sb="0" eb="2">
      <t>カイフク</t>
    </rPh>
    <rPh sb="2" eb="4">
      <t>シュジュツ</t>
    </rPh>
    <phoneticPr fontId="13"/>
  </si>
  <si>
    <t>腹腔鏡下手術　K654-3$、K655-22、K655-52、K655-23、K655-53、K657-22、K657-24、K657-23</t>
    <phoneticPr fontId="13"/>
  </si>
  <si>
    <t>　　うち、腹腔鏡下手術（内視鏡手術用支援機器を用いるもの（ロボット支援手術））　K655-23、K655-53、K657-24</t>
    <phoneticPr fontId="13" type="Hiragana"/>
  </si>
  <si>
    <t>内視鏡手術　粘膜切除術（EMR）K6531</t>
    <rPh sb="0" eb="3">
      <t>ナイシキョウ</t>
    </rPh>
    <rPh sb="3" eb="5">
      <t>シュジュツ</t>
    </rPh>
    <phoneticPr fontId="13"/>
  </si>
  <si>
    <t>内視鏡手術　粘膜下層剥離術（ESD）K6532</t>
    <rPh sb="0" eb="3">
      <t>ナイシキョウ</t>
    </rPh>
    <rPh sb="3" eb="5">
      <t>シュジュツ</t>
    </rPh>
    <phoneticPr fontId="13"/>
  </si>
  <si>
    <t>乳がん（C50$、D05$）の手術件数</t>
    <rPh sb="15" eb="17">
      <t>シュジュツ</t>
    </rPh>
    <rPh sb="17" eb="19">
      <t>ケンスウ</t>
    </rPh>
    <phoneticPr fontId="13"/>
  </si>
  <si>
    <t>手術　K476$</t>
    <rPh sb="0" eb="2">
      <t>シュジュツ</t>
    </rPh>
    <phoneticPr fontId="13"/>
  </si>
  <si>
    <t>乳癌冷凍凝固摘出術　K475-2</t>
    <rPh sb="0" eb="2">
      <t>ニュウガン</t>
    </rPh>
    <rPh sb="2" eb="4">
      <t>レイトウ</t>
    </rPh>
    <rPh sb="4" eb="6">
      <t>ギョウコ</t>
    </rPh>
    <rPh sb="6" eb="8">
      <t>テキシュツ</t>
    </rPh>
    <rPh sb="8" eb="9">
      <t>ジュツ</t>
    </rPh>
    <phoneticPr fontId="13"/>
  </si>
  <si>
    <t>乳腺腫瘍摘出術（生検）　K474$</t>
    <rPh sb="0" eb="2">
      <t>ニュウセン</t>
    </rPh>
    <rPh sb="2" eb="4">
      <t>シュヨウ</t>
    </rPh>
    <rPh sb="4" eb="6">
      <t>テキシュツ</t>
    </rPh>
    <rPh sb="6" eb="7">
      <t>ジュツ</t>
    </rPh>
    <rPh sb="8" eb="9">
      <t>セイ</t>
    </rPh>
    <rPh sb="9" eb="10">
      <t>ケン</t>
    </rPh>
    <phoneticPr fontId="13"/>
  </si>
  <si>
    <t>乳腺腫瘍画像ガイド下吸引術　K474-3$</t>
    <rPh sb="0" eb="2">
      <t>ニュウセン</t>
    </rPh>
    <rPh sb="2" eb="4">
      <t>シュヨウ</t>
    </rPh>
    <rPh sb="4" eb="6">
      <t>ガゾウ</t>
    </rPh>
    <rPh sb="9" eb="10">
      <t>シタ</t>
    </rPh>
    <rPh sb="10" eb="12">
      <t>キュウイン</t>
    </rPh>
    <rPh sb="12" eb="13">
      <t>ジュツ</t>
    </rPh>
    <phoneticPr fontId="13"/>
  </si>
  <si>
    <t>乳房再建術（乳房切除後）　二次的に行うもの　K476-32</t>
    <rPh sb="14" eb="15">
      <t>ツギ</t>
    </rPh>
    <phoneticPr fontId="13"/>
  </si>
  <si>
    <t>前立腺がん（C61）の手術件数</t>
    <rPh sb="0" eb="3">
      <t>ゼンリツセン</t>
    </rPh>
    <rPh sb="11" eb="13">
      <t>シュジュツ</t>
    </rPh>
    <rPh sb="13" eb="15">
      <t>ケンスウ</t>
    </rPh>
    <phoneticPr fontId="13"/>
  </si>
  <si>
    <t xml:space="preserve">開腹手術　K843
</t>
    <rPh sb="0" eb="2">
      <t>カイフク</t>
    </rPh>
    <rPh sb="2" eb="4">
      <t>シュジュツ</t>
    </rPh>
    <phoneticPr fontId="13"/>
  </si>
  <si>
    <t>腹腔鏡下手術　K843-2、K843-3、K843-4</t>
    <phoneticPr fontId="13"/>
  </si>
  <si>
    <t xml:space="preserve">　　うち、腹腔鏡下手術（内視鏡手術用支援機器を用いるもの（ロボット支援手術））　K843-4	</t>
  </si>
  <si>
    <t>肝臓がん（C22$、D01.5）の手術件数</t>
    <rPh sb="17" eb="19">
      <t>シュジュツ</t>
    </rPh>
    <rPh sb="19" eb="21">
      <t>ケンスウ</t>
    </rPh>
    <phoneticPr fontId="13"/>
  </si>
  <si>
    <t xml:space="preserve">開腹手術　K695$
</t>
    <rPh sb="0" eb="2">
      <t>カイフク</t>
    </rPh>
    <rPh sb="2" eb="4">
      <t>シュジュツ</t>
    </rPh>
    <phoneticPr fontId="13"/>
  </si>
  <si>
    <t>腹腔鏡下手術　K695-2$</t>
    <rPh sb="0" eb="2">
      <t>フククウ</t>
    </rPh>
    <rPh sb="2" eb="3">
      <t>カガミ</t>
    </rPh>
    <rPh sb="3" eb="4">
      <t>シタ</t>
    </rPh>
    <rPh sb="4" eb="6">
      <t>シュジュツ</t>
    </rPh>
    <phoneticPr fontId="13"/>
  </si>
  <si>
    <t>マイクロ波凝固法　K697-2$　　</t>
    <phoneticPr fontId="13"/>
  </si>
  <si>
    <t>ラジオ波焼灼療法　K697-3$</t>
    <phoneticPr fontId="13"/>
  </si>
  <si>
    <t>胆のうがん（C23）の手術件数</t>
    <rPh sb="0" eb="1">
      <t>タン</t>
    </rPh>
    <rPh sb="11" eb="13">
      <t>シュジュツ</t>
    </rPh>
    <rPh sb="13" eb="15">
      <t>ケンスウ</t>
    </rPh>
    <phoneticPr fontId="13"/>
  </si>
  <si>
    <t>開腹手術　K675$</t>
    <rPh sb="0" eb="2">
      <t>カイフク</t>
    </rPh>
    <rPh sb="2" eb="4">
      <t>シュジュツ</t>
    </rPh>
    <phoneticPr fontId="13"/>
  </si>
  <si>
    <t>腹腔鏡下手術　K675-2</t>
    <phoneticPr fontId="13"/>
  </si>
  <si>
    <t>胆管がん（C240、C241、C248、C249）の手術件数</t>
    <rPh sb="0" eb="2">
      <t>タンカン</t>
    </rPh>
    <rPh sb="26" eb="28">
      <t>シュジュツ</t>
    </rPh>
    <rPh sb="28" eb="30">
      <t>ケンスウ</t>
    </rPh>
    <phoneticPr fontId="13"/>
  </si>
  <si>
    <t>開腹手術　K677、K677-2</t>
    <rPh sb="0" eb="2">
      <t>カイフク</t>
    </rPh>
    <rPh sb="2" eb="4">
      <t>シュジュツ</t>
    </rPh>
    <phoneticPr fontId="13"/>
  </si>
  <si>
    <t>膵臓がん（C250、C251、C252、C253、C254、C257、C258、C259）の手術件数</t>
    <rPh sb="0" eb="2">
      <t>スイゾウ</t>
    </rPh>
    <rPh sb="46" eb="48">
      <t>シュジュツ</t>
    </rPh>
    <rPh sb="48" eb="50">
      <t>ケンスウ</t>
    </rPh>
    <phoneticPr fontId="13"/>
  </si>
  <si>
    <t xml:space="preserve">開腹手術　K700-2、K702$、K703$、K704
</t>
    <rPh sb="0" eb="2">
      <t>カイフク</t>
    </rPh>
    <rPh sb="2" eb="4">
      <t>シュジュツ</t>
    </rPh>
    <phoneticPr fontId="13"/>
  </si>
  <si>
    <t>腹腔鏡下手術　K700-3、K702-2$、K703-2$</t>
    <phoneticPr fontId="13"/>
  </si>
  <si>
    <t>うち、内視鏡手術用支援機器（ロボット支援手術）を用いて行った件数</t>
    <phoneticPr fontId="13" type="Hiragana"/>
  </si>
  <si>
    <t>放射線治療の状況</t>
    <rPh sb="0" eb="3">
      <t>ホウシャセン</t>
    </rPh>
    <rPh sb="3" eb="5">
      <t>チリョウ</t>
    </rPh>
    <rPh sb="6" eb="8">
      <t>ジョウキョウ</t>
    </rPh>
    <phoneticPr fontId="13"/>
  </si>
  <si>
    <t>　※以下、放射線治療件数に関する項目は、必ず放射線治療責任医師の確認を取って記入すること。</t>
  </si>
  <si>
    <t>全てのがんを対象としたのべ患者数　（令和５年1月1日～12月31日の間に放射線治療を開始した患者数）</t>
  </si>
  <si>
    <t>体外照射</t>
  </si>
  <si>
    <t>定位照射（脳）</t>
  </si>
  <si>
    <t>定位照射（体幹部）</t>
  </si>
  <si>
    <t>強度変調放射線治療（IMRT）</t>
  </si>
  <si>
    <t>粒子線治療（重粒子線、陽子線治療）</t>
    <rPh sb="0" eb="3">
      <t>リュウシセン</t>
    </rPh>
    <rPh sb="3" eb="5">
      <t>チリョウ</t>
    </rPh>
    <rPh sb="6" eb="10">
      <t>ジュウリュウシセン</t>
    </rPh>
    <rPh sb="11" eb="14">
      <t>ヨウシセン</t>
    </rPh>
    <rPh sb="14" eb="16">
      <t>チリョウ</t>
    </rPh>
    <phoneticPr fontId="13"/>
  </si>
  <si>
    <t>密封小線源治療</t>
    <rPh sb="0" eb="2">
      <t>ミップウ</t>
    </rPh>
    <rPh sb="2" eb="5">
      <t>ショウセンゲン</t>
    </rPh>
    <rPh sb="5" eb="7">
      <t>チリョウ</t>
    </rPh>
    <phoneticPr fontId="13"/>
  </si>
  <si>
    <t>核医学治療</t>
    <rPh sb="0" eb="1">
      <t>カク</t>
    </rPh>
    <rPh sb="1" eb="3">
      <t>イガク</t>
    </rPh>
    <rPh sb="3" eb="5">
      <t>チリョウ</t>
    </rPh>
    <phoneticPr fontId="13"/>
  </si>
  <si>
    <t>我が国に多いがんを対象としたのべ患者数　（令和５年１月１日～12月31日の間に放射線治療を開始した患者数）</t>
  </si>
  <si>
    <t>※原発巣に記載してください。</t>
  </si>
  <si>
    <t>肝がん</t>
    <rPh sb="0" eb="1">
      <t>カン</t>
    </rPh>
    <phoneticPr fontId="13"/>
  </si>
  <si>
    <t>胆のう・胆管がん</t>
    <phoneticPr fontId="13" type="Hiragana"/>
  </si>
  <si>
    <t>膵臓がん</t>
    <phoneticPr fontId="13" type="Hiragana"/>
  </si>
  <si>
    <t>乳がん</t>
    <rPh sb="0" eb="1">
      <t>ニュウ</t>
    </rPh>
    <phoneticPr fontId="13"/>
  </si>
  <si>
    <t>緩和ケアチームに対する新規診療症例の状況（重複可）（令和５年1月1日～12月31日）</t>
  </si>
  <si>
    <t>身体症状の緩和を行った症例数</t>
    <rPh sb="0" eb="2">
      <t>シンタイ</t>
    </rPh>
    <rPh sb="2" eb="4">
      <t>ショウジョウ</t>
    </rPh>
    <rPh sb="5" eb="7">
      <t>カンワ</t>
    </rPh>
    <rPh sb="8" eb="9">
      <t>オコナ</t>
    </rPh>
    <rPh sb="11" eb="13">
      <t>ショウレイ</t>
    </rPh>
    <rPh sb="13" eb="14">
      <t>スウ</t>
    </rPh>
    <phoneticPr fontId="13"/>
  </si>
  <si>
    <t>精神症状の緩和を行った症例数</t>
    <rPh sb="0" eb="2">
      <t>セイシン</t>
    </rPh>
    <rPh sb="2" eb="4">
      <t>ショウジョウ</t>
    </rPh>
    <rPh sb="5" eb="7">
      <t>カンワ</t>
    </rPh>
    <rPh sb="8" eb="9">
      <t>オコナ</t>
    </rPh>
    <rPh sb="11" eb="13">
      <t>ショウレイ</t>
    </rPh>
    <rPh sb="13" eb="14">
      <t>スウ</t>
    </rPh>
    <phoneticPr fontId="13"/>
  </si>
  <si>
    <t>社会的苦痛に対する緩和を行った症例数</t>
    <phoneticPr fontId="13"/>
  </si>
  <si>
    <t>自施設で実施したがんの治療に際する妊孕性温存治療の状況（令和５年１月１日～12月31日）</t>
  </si>
  <si>
    <t>がんの治療に際する妊孕性温存目的で精子凍結を行った患者の人数</t>
    <rPh sb="19" eb="21">
      <t>とうけつ</t>
    </rPh>
    <phoneticPr fontId="13" type="Hiragana"/>
  </si>
  <si>
    <t>　上記のうち、精巣内精子採取術（Onco-TESE）を行った患者の人数</t>
    <rPh sb="1" eb="3">
      <t>じょうき</t>
    </rPh>
    <rPh sb="33" eb="35">
      <t>にんずう</t>
    </rPh>
    <phoneticPr fontId="13" type="Hiragana"/>
  </si>
  <si>
    <t>がんの治療に際する妊孕性温存目的で未受精卵子の凍結保存を行った患者の人数</t>
    <rPh sb="17" eb="20">
      <t>みじゅせい</t>
    </rPh>
    <rPh sb="20" eb="22">
      <t>らんし</t>
    </rPh>
    <rPh sb="23" eb="25">
      <t>とうけつ</t>
    </rPh>
    <rPh sb="25" eb="27">
      <t>ほぞん</t>
    </rPh>
    <phoneticPr fontId="13" type="Hiragana"/>
  </si>
  <si>
    <t>がんの治療に際する妊孕性温存目的で受精卵（胚）の凍結保存を行った患者の人数</t>
    <rPh sb="17" eb="20">
      <t>じゅせいらん</t>
    </rPh>
    <rPh sb="21" eb="22">
      <t>はい</t>
    </rPh>
    <rPh sb="24" eb="26">
      <t>とうけつ</t>
    </rPh>
    <rPh sb="26" eb="28">
      <t>ほぞん</t>
    </rPh>
    <phoneticPr fontId="13" type="Hiragana"/>
  </si>
  <si>
    <t>がんの治療に際する妊孕性温存目的で卵巣組織の凍結保存を行った患者の人数</t>
    <rPh sb="17" eb="19">
      <t>らんそう</t>
    </rPh>
    <rPh sb="19" eb="21">
      <t>そしき</t>
    </rPh>
    <rPh sb="22" eb="24">
      <t>とうけつ</t>
    </rPh>
    <rPh sb="24" eb="26">
      <t>ほぞん</t>
    </rPh>
    <phoneticPr fontId="13" type="Hiragana"/>
  </si>
  <si>
    <t>がん患者の造血器腫瘍に対する自家造血幹細胞移植を自施設で行う体制を有している。</t>
    <rPh sb="16" eb="18">
      <t>ぞうけつ</t>
    </rPh>
    <rPh sb="18" eb="21">
      <t>かんさいぼう</t>
    </rPh>
    <phoneticPr fontId="13" type="Hiragana"/>
  </si>
  <si>
    <t>はい</t>
  </si>
  <si>
    <t>（はい／いいえ）</t>
  </si>
  <si>
    <t>がん患者の造血器腫瘍に対する同種造血幹細胞移植を自施設で行う体制を有している。</t>
    <rPh sb="2" eb="4">
      <t>かんじゃ</t>
    </rPh>
    <rPh sb="5" eb="8">
      <t>ぞうけつき</t>
    </rPh>
    <rPh sb="8" eb="10">
      <t>しゅよう</t>
    </rPh>
    <rPh sb="11" eb="12">
      <t>たい</t>
    </rPh>
    <rPh sb="14" eb="16">
      <t>どうしゅ</t>
    </rPh>
    <rPh sb="16" eb="21">
      <t>ぞうけつかんさいぼう</t>
    </rPh>
    <rPh sb="21" eb="23">
      <t>いしょく</t>
    </rPh>
    <rPh sb="24" eb="25">
      <t>じ</t>
    </rPh>
    <rPh sb="25" eb="27">
      <t>しせつ</t>
    </rPh>
    <rPh sb="28" eb="29">
      <t>おこな</t>
    </rPh>
    <rPh sb="30" eb="32">
      <t>たいせい</t>
    </rPh>
    <rPh sb="33" eb="34">
      <t>ゆう</t>
    </rPh>
    <phoneticPr fontId="13" type="Hiragana"/>
  </si>
  <si>
    <t>がん患者の造血器腫瘍に対するCAR-T療法を自施設で行う体制を有している。</t>
    <phoneticPr fontId="13" type="Hiragana"/>
  </si>
  <si>
    <t>(9)小児がん患者への対応について</t>
    <rPh sb="3" eb="5">
      <t>ショウニ</t>
    </rPh>
    <rPh sb="7" eb="9">
      <t>カンジャ</t>
    </rPh>
    <rPh sb="11" eb="13">
      <t>タイオウ</t>
    </rPh>
    <phoneticPr fontId="13"/>
  </si>
  <si>
    <t>院内学級を開催している（院内学級とは、ここでは院内に設置された小・中学特別支援学級、特別支援学校を指す）。</t>
  </si>
  <si>
    <t>小児がん患者と家族が利用できる宿泊施設を院内に整備している。</t>
  </si>
  <si>
    <t>小児がん患者と家族が利用できる宿泊施設を院外に整備している。</t>
  </si>
  <si>
    <t xml:space="preserve">小児がん患者と家族が利用できる院外の最寄宿泊施設院から自施設までの移動時間（該当施設がない場合には０を記入）
</t>
    <rPh sb="38" eb="40">
      <t>がいとう</t>
    </rPh>
    <rPh sb="40" eb="42">
      <t>しせつ</t>
    </rPh>
    <rPh sb="45" eb="47">
      <t>ばあい</t>
    </rPh>
    <rPh sb="51" eb="53">
      <t>きにゅう</t>
    </rPh>
    <phoneticPr fontId="13" type="Hiragana"/>
  </si>
  <si>
    <t>分</t>
    <rPh sb="0" eb="1">
      <t>フン</t>
    </rPh>
    <phoneticPr fontId="13"/>
  </si>
  <si>
    <t>(10)その他の施設について</t>
    <rPh sb="6" eb="7">
      <t>ほか</t>
    </rPh>
    <rPh sb="8" eb="10">
      <t>しせつ</t>
    </rPh>
    <phoneticPr fontId="13" type="Hiragana"/>
  </si>
  <si>
    <t>集中治療室を設置している。</t>
  </si>
  <si>
    <t>緩和ケア病棟を有している。</t>
    <rPh sb="0" eb="2">
      <t>カンワ</t>
    </rPh>
    <rPh sb="4" eb="6">
      <t>ビョウトウ</t>
    </rPh>
    <rPh sb="7" eb="8">
      <t>ユウ</t>
    </rPh>
    <phoneticPr fontId="13"/>
  </si>
  <si>
    <t>　　　緩和ケア病棟を有する場合、別紙６に詳細を記載すること。</t>
    <rPh sb="3" eb="5">
      <t>かんわ</t>
    </rPh>
    <rPh sb="7" eb="9">
      <t>びょうとう</t>
    </rPh>
    <rPh sb="10" eb="11">
      <t>ゆう</t>
    </rPh>
    <rPh sb="13" eb="15">
      <t>ばあい</t>
    </rPh>
    <rPh sb="16" eb="18">
      <t>べっし</t>
    </rPh>
    <rPh sb="20" eb="22">
      <t>しょうさい</t>
    </rPh>
    <rPh sb="23" eb="25">
      <t>きさい</t>
    </rPh>
    <phoneticPr fontId="13" type="Hiragana"/>
  </si>
  <si>
    <t>未入力あり</t>
    <rPh sb="0" eb="3">
      <t>ミニュウリョク</t>
    </rPh>
    <phoneticPr fontId="13"/>
  </si>
  <si>
    <t>○</t>
    <phoneticPr fontId="13"/>
  </si>
  <si>
    <t>×</t>
    <phoneticPr fontId="13"/>
  </si>
  <si>
    <t>医療機関名</t>
    <rPh sb="0" eb="2">
      <t>イリョウ</t>
    </rPh>
    <rPh sb="2" eb="4">
      <t>キカン</t>
    </rPh>
    <rPh sb="4" eb="5">
      <t>メイ</t>
    </rPh>
    <phoneticPr fontId="13"/>
  </si>
  <si>
    <t>Ⅱ</t>
    <phoneticPr fontId="13"/>
  </si>
  <si>
    <t>Ⅲ</t>
    <phoneticPr fontId="13"/>
  </si>
  <si>
    <t>令和６年９月時点指定類型</t>
  </si>
  <si>
    <t>Ⅳ</t>
    <phoneticPr fontId="13"/>
  </si>
  <si>
    <t>Ⅴ</t>
    <phoneticPr fontId="13"/>
  </si>
  <si>
    <t>Ⅵ</t>
    <phoneticPr fontId="13"/>
  </si>
  <si>
    <t>指針の箇所</t>
    <rPh sb="0" eb="2">
      <t>シシン</t>
    </rPh>
    <rPh sb="3" eb="5">
      <t>カショ</t>
    </rPh>
    <phoneticPr fontId="13"/>
  </si>
  <si>
    <t>要件</t>
    <rPh sb="0" eb="2">
      <t>ヨウケン</t>
    </rPh>
    <phoneticPr fontId="13"/>
  </si>
  <si>
    <t>要件区分</t>
    <rPh sb="0" eb="2">
      <t>ヨウケン</t>
    </rPh>
    <rPh sb="2" eb="4">
      <t>クブン</t>
    </rPh>
    <phoneticPr fontId="13"/>
  </si>
  <si>
    <t>令和６年９月１日時点の状況</t>
  </si>
  <si>
    <t>備考欄</t>
    <rPh sb="0" eb="2">
      <t>ビコウ</t>
    </rPh>
    <rPh sb="2" eb="3">
      <t>ラン</t>
    </rPh>
    <phoneticPr fontId="13"/>
  </si>
  <si>
    <t>※印刷範囲外です。メモ書きとして使えますが、提出前には個人情報などの</t>
    <phoneticPr fontId="13"/>
  </si>
  <si>
    <t>Ⅱ　</t>
    <phoneticPr fontId="13"/>
  </si>
  <si>
    <t>地域がん診療連携拠点病院の指定要件について</t>
  </si>
  <si>
    <t>　 記載がないことをご確認ください。</t>
    <phoneticPr fontId="13"/>
  </si>
  <si>
    <t>１　</t>
    <phoneticPr fontId="13"/>
  </si>
  <si>
    <t>都道府県協議会における役割</t>
  </si>
  <si>
    <t>各都道府県の他の拠点病院等と協働して都道府県協議会を設置し、その運営に主体的に参画している。</t>
    <phoneticPr fontId="13"/>
  </si>
  <si>
    <t>その際、各がん医療圏におけるがん医療の質を向上させるため、当該がん医療圏を代表して都道府県協議会の運営にあたるとともに、都道府県協議会の方針に沿って各がん医療圏におけるがん医療が適切に提供されるよう努めている。</t>
    <phoneticPr fontId="13"/>
  </si>
  <si>
    <t>２</t>
    <phoneticPr fontId="13"/>
  </si>
  <si>
    <t>診療体制</t>
    <phoneticPr fontId="13"/>
  </si>
  <si>
    <t>（１）</t>
    <phoneticPr fontId="13"/>
  </si>
  <si>
    <t>診療機能</t>
  </si>
  <si>
    <t>集学的治療等の提供体制及び標準的治療等の提供</t>
  </si>
  <si>
    <t>ア</t>
  </si>
  <si>
    <t>我が国に多いがん（大腸がん、肺がん、胃がん、乳がん、前立腺がん及び肝・胆・膵のがんをいう。以下同じ。）を中心にその他各医療機関が専門とするがんについて、手術、放射線治療及び薬物療法を効果的に組み合わせた集学的治療、リハビリテーション及び緩和ケア（以下「集学的治療等」という。）を提供する体制を有するとともに、各学会の診療ガイドラインに準ずる標準的治療（以下「標準的治療」という。）等がん患者の状態に応じた適切な治療を提供している。</t>
    <phoneticPr fontId="13"/>
  </si>
  <si>
    <t>別紙２に詳細を記載してください。</t>
    <rPh sb="0" eb="2">
      <t>ベッシ</t>
    </rPh>
    <rPh sb="4" eb="6">
      <t>ショウサイ</t>
    </rPh>
    <rPh sb="7" eb="9">
      <t>キサイ</t>
    </rPh>
    <phoneticPr fontId="13"/>
  </si>
  <si>
    <t>我が国に多いがんの中でも症例の集約化により治療成績の向上が期待されるもの等、当該施設において集学的治療等を提供しない場合には、適切な医療に確実につなげることができる体制を構築している。</t>
    <phoneticPr fontId="13"/>
  </si>
  <si>
    <t>別紙３に詳細を記載してください。</t>
    <rPh sb="0" eb="2">
      <t>ベッシ</t>
    </rPh>
    <rPh sb="4" eb="6">
      <t>ショウサイ</t>
    </rPh>
    <rPh sb="7" eb="9">
      <t>キサイ</t>
    </rPh>
    <phoneticPr fontId="13"/>
  </si>
  <si>
    <t>イ</t>
  </si>
  <si>
    <t>医師からの診断結果や病状の説明時及び治療方針の決定時等には、以下の体制を整備している。</t>
  </si>
  <si>
    <t>ⅰ</t>
  </si>
  <si>
    <t>患者とその家族の希望を踏まえ、看護師や公認心理師等が同席している。</t>
  </si>
  <si>
    <t>ⅱ</t>
  </si>
  <si>
    <t>治療プロセス全体に関して、患者とともに考えながら方針を決定している。</t>
  </si>
  <si>
    <t>ⅲ</t>
  </si>
  <si>
    <t>標準治療として複数の診療科が関与する選択肢がある場合に、その知見のある診療科の受診ができる体制を確保している。</t>
    <phoneticPr fontId="13"/>
  </si>
  <si>
    <t>ウ</t>
  </si>
  <si>
    <t>がん患者の病態に応じたより適切ながん医療を提供できるよう、以下のカンファレンスをそれぞれ必要に応じて定期的に開催している。</t>
  </si>
  <si>
    <t>個別もしくは少数の診療科の医師を主体とした日常的なカンファレンス</t>
  </si>
  <si>
    <t>各診療科で日常的に開催している場合は”はい”を選択してください。</t>
    <rPh sb="0" eb="1">
      <t>カク</t>
    </rPh>
    <rPh sb="1" eb="4">
      <t>シンリョウカ</t>
    </rPh>
    <rPh sb="5" eb="7">
      <t>ニチジョウ</t>
    </rPh>
    <rPh sb="7" eb="8">
      <t>テキ</t>
    </rPh>
    <rPh sb="9" eb="11">
      <t>カイサイ</t>
    </rPh>
    <rPh sb="15" eb="17">
      <t>バアイ</t>
    </rPh>
    <rPh sb="23" eb="25">
      <t>センタク</t>
    </rPh>
    <phoneticPr fontId="13"/>
  </si>
  <si>
    <t>個別もしくは少数の診療科の医師に加え、看護師、薬剤師、必要に応じて公認心理師や緩和ケアチームを代表する者等を加えた、症例への対応方針を検討するカンファレンス</t>
  </si>
  <si>
    <t>手術、放射線診断、放射線治療、薬物療法、病理診断及び緩和ケア等に携わる専門的な知識及び技能を有する医師とその他の専門を異にする医師等による、骨転移・原発不明がん・希少がんなどに関して臓器横断的にがん患者の診断及び治療方針等を意見交換・共有・検討・確認等するためのカンファレンス</t>
  </si>
  <si>
    <t>・一ヶ月当たりの開催回数を記載してください。（●回/月）</t>
    <phoneticPr fontId="13"/>
  </si>
  <si>
    <t>ⅳ</t>
  </si>
  <si>
    <t>臨床倫理的、社会的な問題を解決するための、具体的な事例に則した、患者支援の充実や多職種間の連携強化を目的とした院内全体の多職種によるカンファレンス</t>
    <phoneticPr fontId="13"/>
  </si>
  <si>
    <t>・一ヶ月当たりの開催回数を記載してください。（●回/月）
・別紙４に詳細を記載してください。</t>
    <rPh sb="1" eb="4">
      <t>イッカゲツ</t>
    </rPh>
    <rPh sb="4" eb="5">
      <t>ア</t>
    </rPh>
    <rPh sb="8" eb="10">
      <t>カイサイ</t>
    </rPh>
    <rPh sb="10" eb="12">
      <t>カイスウ</t>
    </rPh>
    <rPh sb="13" eb="15">
      <t>キサイ</t>
    </rPh>
    <rPh sb="24" eb="25">
      <t>カイ</t>
    </rPh>
    <rPh sb="26" eb="27">
      <t>ツキ</t>
    </rPh>
    <phoneticPr fontId="13"/>
  </si>
  <si>
    <t>ⅳのカンファレンスを月１回以上開催している。</t>
  </si>
  <si>
    <t>検討した内容について、診療録に記録の上、関係者間で共有している。</t>
    <phoneticPr fontId="13"/>
  </si>
  <si>
    <t>エ</t>
  </si>
  <si>
    <t>院内の緩和ケアチーム、口腔ケアチーム、栄養サポートチーム、感染防止対策チーム等の専門チームへ、医師だけではなく、看護師や薬剤師等他の診療従事者からも介入依頼ができる体制を整備している。</t>
    <rPh sb="0" eb="2">
      <t>インナイ</t>
    </rPh>
    <phoneticPr fontId="13"/>
  </si>
  <si>
    <t>別紙19に詳細を記載してください。</t>
    <rPh sb="0" eb="2">
      <t>ベッシ</t>
    </rPh>
    <phoneticPr fontId="13"/>
  </si>
  <si>
    <t>オ</t>
  </si>
  <si>
    <t>保険適用外の免疫療法等について、治験、先進医療、臨床研究法（平成29年法律第16号）で定める特定臨床研究または再生医療等の安全性の確保等に関する法律（平成25年法律第85号）に基づき提供される再生医療等の枠組み以外の形では、実施・推奨していない。</t>
  </si>
  <si>
    <t>保険適用外の免疫療法等について、提供または推奨している場合は、上記のどの枠組みに該当するか明記すること。
（なお、提供または推奨していない場合は、「なし」と記入すること。）</t>
    <rPh sb="16" eb="18">
      <t>テイキョウ</t>
    </rPh>
    <rPh sb="21" eb="23">
      <t>スイショウ</t>
    </rPh>
    <rPh sb="27" eb="29">
      <t>バアイ</t>
    </rPh>
    <rPh sb="31" eb="33">
      <t>ジョウキ</t>
    </rPh>
    <rPh sb="36" eb="38">
      <t>ワクグ</t>
    </rPh>
    <rPh sb="40" eb="42">
      <t>ガイトウ</t>
    </rPh>
    <rPh sb="45" eb="47">
      <t>メイキ</t>
    </rPh>
    <phoneticPr fontId="13"/>
  </si>
  <si>
    <t>-</t>
    <phoneticPr fontId="13"/>
  </si>
  <si>
    <t>治験、先進医療、臨床研究法（平成29年法律第16号）で定める特定臨床研究</t>
    <phoneticPr fontId="13"/>
  </si>
  <si>
    <t>手術療法、放射線療法、薬物療法の提供体制の特記事項</t>
    <phoneticPr fontId="13"/>
  </si>
  <si>
    <t>術中迅速病理診断が可能な体制を確保している。（なお、当該体制は遠隔病理診断でも可とする。）</t>
  </si>
  <si>
    <t>術中迅速病理診断を遠隔病理診断で対応依頼することがある。</t>
    <rPh sb="0" eb="2">
      <t>ジュッチュウ</t>
    </rPh>
    <rPh sb="2" eb="4">
      <t>ジンソク</t>
    </rPh>
    <rPh sb="4" eb="6">
      <t>ビョウリ</t>
    </rPh>
    <rPh sb="6" eb="8">
      <t>シンダン</t>
    </rPh>
    <rPh sb="16" eb="18">
      <t>タイオウ</t>
    </rPh>
    <rPh sb="18" eb="20">
      <t>イライ</t>
    </rPh>
    <phoneticPr fontId="13"/>
  </si>
  <si>
    <t>-</t>
  </si>
  <si>
    <t>術後管理体制の一環として、手術部位感染に関するサーベイランスを実施している。</t>
  </si>
  <si>
    <t>厚生労働省院内感染対策サーベイランス事業（ＪＡＮＩＳ）へ登録している。</t>
  </si>
  <si>
    <t>強度変調放射線治療を提供している。</t>
    <phoneticPr fontId="13"/>
  </si>
  <si>
    <t>外来での核医学治療（RI内用療法）を提供している。</t>
    <rPh sb="18" eb="20">
      <t>テイキョウ</t>
    </rPh>
    <phoneticPr fontId="13"/>
  </si>
  <si>
    <t>密封小線源治療について、地域の医療機関と連携し、役割分担している。</t>
  </si>
  <si>
    <t>自施設で密封小線源治療に必要な放射線治療病室を整備している。</t>
    <rPh sb="0" eb="1">
      <t>ジ</t>
    </rPh>
    <rPh sb="1" eb="3">
      <t>シセツ</t>
    </rPh>
    <rPh sb="4" eb="6">
      <t>ミップウ</t>
    </rPh>
    <rPh sb="6" eb="9">
      <t>ショウセンゲン</t>
    </rPh>
    <rPh sb="9" eb="11">
      <t>チリョウ</t>
    </rPh>
    <rPh sb="12" eb="14">
      <t>ヒツヨウ</t>
    </rPh>
    <rPh sb="15" eb="18">
      <t>ホウシャセン</t>
    </rPh>
    <rPh sb="18" eb="20">
      <t>チリョウ</t>
    </rPh>
    <rPh sb="20" eb="22">
      <t>ビョウシツ</t>
    </rPh>
    <rPh sb="23" eb="25">
      <t>セイビ</t>
    </rPh>
    <phoneticPr fontId="13"/>
  </si>
  <si>
    <t>専用治療病室を要する核医学治療（RI内用療法）や粒子線治療等の高度な放射線治療について、患者に情報提供を行うとともに、必要に応じて適切な医療機関へ紹介する体制を整備している。</t>
    <phoneticPr fontId="13"/>
  </si>
  <si>
    <t>RI内用療法に必要な放射線治療病室を整備している。</t>
    <rPh sb="10" eb="13">
      <t>ホウシャセン</t>
    </rPh>
    <phoneticPr fontId="13"/>
  </si>
  <si>
    <t>粒子線治療に必要な放射線治療設備を整備している。</t>
    <rPh sb="0" eb="2">
      <t>リュウシ</t>
    </rPh>
    <rPh sb="2" eb="3">
      <t>セン</t>
    </rPh>
    <rPh sb="3" eb="5">
      <t>チリョウ</t>
    </rPh>
    <rPh sb="6" eb="8">
      <t>ヒツヨウ</t>
    </rPh>
    <rPh sb="12" eb="14">
      <t>チリョウ</t>
    </rPh>
    <rPh sb="14" eb="16">
      <t>セツビ</t>
    </rPh>
    <rPh sb="17" eb="19">
      <t>セイビ</t>
    </rPh>
    <phoneticPr fontId="13"/>
  </si>
  <si>
    <t>カ</t>
  </si>
  <si>
    <t>関連する学会のガイドライン等も参考に、第三者機関による出力線量測定を行い、放射線治療の品質管理を行っている。</t>
    <phoneticPr fontId="13"/>
  </si>
  <si>
    <t>直近で実施した第三者機関による出力線量測定の時期を明記すること。（YYYY/MM、例：202309）</t>
    <rPh sb="0" eb="2">
      <t>チョッキン</t>
    </rPh>
    <rPh sb="3" eb="5">
      <t>ジッシ</t>
    </rPh>
    <rPh sb="7" eb="10">
      <t>ダイサンシャ</t>
    </rPh>
    <rPh sb="10" eb="12">
      <t>キカン</t>
    </rPh>
    <rPh sb="15" eb="17">
      <t>シュツリョク</t>
    </rPh>
    <rPh sb="17" eb="19">
      <t>センリョウ</t>
    </rPh>
    <rPh sb="19" eb="21">
      <t>ソクテイ</t>
    </rPh>
    <rPh sb="22" eb="24">
      <t>ジキ</t>
    </rPh>
    <rPh sb="25" eb="27">
      <t>メイキ</t>
    </rPh>
    <rPh sb="41" eb="42">
      <t>レイ</t>
    </rPh>
    <phoneticPr fontId="13"/>
  </si>
  <si>
    <t>測定機関名を記入すること。</t>
    <rPh sb="0" eb="2">
      <t>ソクテイ</t>
    </rPh>
    <rPh sb="2" eb="4">
      <t>キカン</t>
    </rPh>
    <rPh sb="4" eb="5">
      <t>メイ</t>
    </rPh>
    <rPh sb="6" eb="8">
      <t>キニュウ</t>
    </rPh>
    <phoneticPr fontId="13"/>
  </si>
  <si>
    <t>医用原子力技術研究振興財団</t>
  </si>
  <si>
    <t>基準線量の±５％の水準以内である。</t>
    <rPh sb="0" eb="2">
      <t>キジュン</t>
    </rPh>
    <rPh sb="2" eb="4">
      <t>センリョウ</t>
    </rPh>
    <rPh sb="9" eb="11">
      <t>スイジュン</t>
    </rPh>
    <rPh sb="11" eb="13">
      <t>イナイ</t>
    </rPh>
    <phoneticPr fontId="13"/>
  </si>
  <si>
    <t>キ</t>
  </si>
  <si>
    <t>画像下治療（ＩＶＲ）を提供している。</t>
  </si>
  <si>
    <t>ク</t>
  </si>
  <si>
    <t>免疫関連有害事象を含む有害事象に対して、他診療科や他病院と連携する等して対応している。</t>
    <phoneticPr fontId="13"/>
  </si>
  <si>
    <t>ケ</t>
  </si>
  <si>
    <t>薬物療法のレジメンを審査し、組織的に管理する委員会を設置している。</t>
  </si>
  <si>
    <t>③</t>
    <phoneticPr fontId="13"/>
  </si>
  <si>
    <t>緩和ケアの提供体制</t>
  </si>
  <si>
    <t>がん診療に携わる全ての診療従事者により、全てのがん患者に対し入院、外来を問わず日常診療の定期的な確認項目に組み込むなど頻回に苦痛の把握に努め、必要な緩和ケアの提供を行っている。</t>
  </si>
  <si>
    <t>がん患者の身体的苦痛や精神心理的苦痛、社会的な問題等の把握及びそれらに対する適切な対応を、
診断時から一貫して経時的に行っている。</t>
    <phoneticPr fontId="13"/>
  </si>
  <si>
    <t>診断や治療方針の変更時には、ライフステージ、就学・就労、経済状況、家族との関係性等、がん患者とその家族にとって重要な問題について、患者の希望を踏まえて配慮や支援ができるよう努めている。</t>
  </si>
  <si>
    <t>ア、イを実施するため、がん診療に携わる全ての診療従事者の対応能力を向上させることが必要であり、これを支援するために組織上明確に位置付けられた緩和ケアチームにより、以下を提供するよう体制を整備している。</t>
    <phoneticPr fontId="13"/>
  </si>
  <si>
    <t>別紙８に詳細を記載してください。</t>
    <rPh sb="0" eb="2">
      <t>ベッシ</t>
    </rPh>
    <rPh sb="4" eb="6">
      <t>ショウサイ</t>
    </rPh>
    <rPh sb="7" eb="9">
      <t>キサイ</t>
    </rPh>
    <phoneticPr fontId="13"/>
  </si>
  <si>
    <t>定期的に病棟ラウンド及びカンファレンスを行い、依頼を受けていないがん患者も含めて苦痛の把握に努めるとともに、適切な症状緩和について協議し、必要に応じて主体的に助言や指導等を行っている。</t>
    <phoneticPr fontId="13"/>
  </si>
  <si>
    <t>（２）の②のウに規定する看護師は、苦痛の把握の支援や専門的緩和ケアの提供に関する調整等、外来・病棟の看護業務を支援・強化する役割を担っている。</t>
    <rPh sb="62" eb="64">
      <t>ヤクワリ</t>
    </rPh>
    <rPh sb="65" eb="66">
      <t>ニナ</t>
    </rPh>
    <phoneticPr fontId="13"/>
  </si>
  <si>
    <t>主治医及び看護師、公認心理師等と協働し、適切な支援を実施している。</t>
    <phoneticPr fontId="13"/>
  </si>
  <si>
    <t>患者が必要な緩和ケアを受けられるよう、緩和ケア外来の設置など外来において専門的な緩和ケアを提供できる体制を整備している。</t>
  </si>
  <si>
    <t>別紙５に詳細を記載してください。</t>
    <rPh sb="0" eb="2">
      <t>ベッシ</t>
    </rPh>
    <rPh sb="4" eb="6">
      <t>ショウサイ</t>
    </rPh>
    <rPh sb="7" eb="9">
      <t>キサイ</t>
    </rPh>
    <phoneticPr fontId="13"/>
  </si>
  <si>
    <t>自施設のがん患者に限らず、他施設でがん診療を受けている、または受けていた患者についても受入れを行っている。</t>
  </si>
  <si>
    <t>緩和ケア外来等への患者紹介について、地域の医療機関に対して広報等を行っている。</t>
  </si>
  <si>
    <t>医療用麻薬等の鎮痛薬の初回使用時や用量の増減時には、医師からの説明とともに薬剤師や看護師等により、外来・病棟を問わず医療用麻薬等を自己管理できるよう指導している。</t>
  </si>
  <si>
    <t>その際には、自記式の服薬記録を整備活用している。</t>
  </si>
  <si>
    <t>院内の診療従事者と緩和ケアチームとの連携を以下により確保している。</t>
    <phoneticPr fontId="13"/>
  </si>
  <si>
    <t>緩和ケアチームへがん患者の診療を依頼する手順等、評価された苦痛に対する対応を明確化し、院内の全ての診療従事者に周知するとともに、患者とその家族に緩和ケアに関する診療方針を提示している。</t>
  </si>
  <si>
    <t>緩和ケアの提供体制について緩和ケアチームへ情報を集約するために、がん治療を行う病棟や外来部門に、緩和ケアチームと各部署をつなぐ役割を担うリンクナースなどを配置している。</t>
    <phoneticPr fontId="13"/>
  </si>
  <si>
    <t>リンクナース：医療施設において、各種専門チームや委員会と病棟看護師等をつなぐ役割を持つ看護師をいう。</t>
    <phoneticPr fontId="13"/>
  </si>
  <si>
    <t>患者や家族に対し、必要に応じて、アドバンス・ケア・プランニングを含めた意思決定支援を提供できる体制を整備している。</t>
    <phoneticPr fontId="13"/>
  </si>
  <si>
    <t>アドバンス・ケア・プランニング：人生の最終段階の医療・ケアについて、本人が家族等や医療・ケアチームと事前に繰り返し話し合うプロセスのこと。</t>
    <phoneticPr fontId="13"/>
  </si>
  <si>
    <t>アからキにより、緩和ケアの提供がなされる旨を、院内の見やすい場所での掲示や入院時の資料配布、ホームページ上の公開等により、がん患者及び家族に対しわかりやすく情報提供を行っている。</t>
  </si>
  <si>
    <t>かかりつけ医等の協力・連携を得て、主治医及び看護師が緩和ケアチームと共に、退院後の居宅における緩和ケアに関する療養上必要な説明及び指導を行っている。</t>
  </si>
  <si>
    <t>コ</t>
  </si>
  <si>
    <t>疼痛緩和のための専門的な治療の提供体制等について、以下の通り確保している。</t>
    <phoneticPr fontId="13"/>
  </si>
  <si>
    <t>別紙７に詳細を記載してください。</t>
    <rPh sb="0" eb="2">
      <t>ベッシ</t>
    </rPh>
    <rPh sb="4" eb="6">
      <t>ショウサイ</t>
    </rPh>
    <rPh sb="7" eb="9">
      <t>キサイ</t>
    </rPh>
    <phoneticPr fontId="13"/>
  </si>
  <si>
    <t>難治性疼痛に対する神経ブロック等について、自施設における麻酔科医等との連携等の対応方針を定めている。</t>
  </si>
  <si>
    <t>自施設で実施が困難なために、外部の医療機関と連携して実施する場合には、その詳細な連携体制を確認している。</t>
  </si>
  <si>
    <t>76行目・77行目のいずれかが”はい”の場合のみ、自動的に”はい”が選択されます。</t>
    <rPh sb="25" eb="27">
      <t>ジドウ</t>
    </rPh>
    <rPh sb="27" eb="28">
      <t>テキ</t>
    </rPh>
    <rPh sb="34" eb="36">
      <t>センタク</t>
    </rPh>
    <phoneticPr fontId="13"/>
  </si>
  <si>
    <t>自施設で実施が可能である。</t>
    <rPh sb="0" eb="1">
      <t>ジ</t>
    </rPh>
    <rPh sb="1" eb="3">
      <t>シセツ</t>
    </rPh>
    <rPh sb="7" eb="9">
      <t>カノウ</t>
    </rPh>
    <phoneticPr fontId="13"/>
  </si>
  <si>
    <t>連携する外部の医療機関に患者を紹介して実施している。</t>
    <rPh sb="0" eb="2">
      <t>レンケイ</t>
    </rPh>
    <rPh sb="4" eb="6">
      <t>ガイブ</t>
    </rPh>
    <rPh sb="7" eb="9">
      <t>イリョウ</t>
    </rPh>
    <rPh sb="9" eb="11">
      <t>キカン</t>
    </rPh>
    <rPh sb="12" eb="14">
      <t>カンジャ</t>
    </rPh>
    <rPh sb="15" eb="17">
      <t>ショウカイ</t>
    </rPh>
    <rPh sb="19" eb="21">
      <t>ジッシ</t>
    </rPh>
    <phoneticPr fontId="13"/>
  </si>
  <si>
    <t>ホームページ等で、神経ブロック等の自施設における実施状況や連携医療機関名等、その実施体制について分かりやすく公表している。</t>
  </si>
  <si>
    <t>緩和的放射線治療を患者に提供できる体制を整備している。</t>
  </si>
  <si>
    <t>自施設の診療従事者に対し、緩和的放射線治療の院内での連携体制について周知していることに加え、連携する医療機関に対し、患者の受入れ等について周知している。</t>
  </si>
  <si>
    <t>ホームページ等で、自施設におけるこれらの実施体制等について分かりやすく公表している。</t>
  </si>
  <si>
    <t>サ</t>
  </si>
  <si>
    <t>全てのがん患者に対して苦痛の把握と適切な対応がなされるよう緩和ケアに係る診療や相談支援、患者からのＰＲＯ（患者報告アウトカム）、医療用麻薬の処方量など、院内の緩和ケアに係る情報を把握し、検討・改善する場を設置している。</t>
    <phoneticPr fontId="13"/>
  </si>
  <si>
    <t>PRO：自覚症状やＱＯＬに関する対応の評価のために行う患者の主観的な報告をまとめた評価のこと。</t>
    <phoneticPr fontId="13"/>
  </si>
  <si>
    <t>それを踏まえて自施設において組織的な改善策を講じる等、緩和ケアの提供体制の改善に努めている。</t>
  </si>
  <si>
    <t>④</t>
    <phoneticPr fontId="13"/>
  </si>
  <si>
    <t>地域連携の推進体制</t>
  </si>
  <si>
    <t>がん患者の紹介、逆紹介に積極的に取り組むとともに、以下の体制を整備している。</t>
  </si>
  <si>
    <t>緩和ケアの提供に関して、当該がん医療圏内の緩和ケア病棟や在宅緩和ケアが提供できる診療所等のマップやリストを作成する等、患者やその家族に対し常に地域の緩和ケア提供体制について情報提供できる体制を整備している。</t>
  </si>
  <si>
    <t>希少がんに関して、専門家による適切な集学的治療が提供されるよう、他の拠点病院等及び地域の医療機関との連携及び情報提供ができる体制を整備している。</t>
  </si>
  <si>
    <t>高齢のがん患者や障害を持つがん患者について、患者や家族の意思決定支援の体制を整え、地域の医療機関との連携等を図り総合的に支援している。</t>
  </si>
  <si>
    <t>介護施設に入居する高齢者ががんと診断された場合に、介護施設等と治療・緩和ケア・看取り等において連携する体制を整備している。</t>
  </si>
  <si>
    <t>地域の医療機関の医師と診断及び治療に関する相互的な連携協力体制・教育体制を整備している。</t>
  </si>
  <si>
    <t>当該がん医療圏内のがん診療に関する情報を集約し、当該がん医療圏内の医療機関やがん患者等に対し、情報提供を行っている。</t>
  </si>
  <si>
    <t>がん患者に対して、周術期の口腔健康管理や、治療中の副作用・合併症対策、口腔リハビリテーションなど、必要に応じて院内又は地域の歯科医師と連携して対応している。</t>
  </si>
  <si>
    <t>別紙29に詳細を記載してください。</t>
    <phoneticPr fontId="13"/>
  </si>
  <si>
    <t>地域連携時には、がん疼痛等の症状が十分に緩和された状態での退院に努め、退院後も在宅診療の主治医等の相談に対応するなど、院内での緩和ケアに関する治療が在宅診療でも継続して実施できる体制を整備している。</t>
  </si>
  <si>
    <t>退院支援に当たっては、主治医、緩和ケアチーム等の連携により療養場所等に関する意思決定支援を行うとともに、必要に応じて地域の在宅診療に携わる医師や訪問看護師等と退院前カンファレンスを実施している。</t>
  </si>
  <si>
    <t>当該がん医療圏において、地域の医療機関や在宅療養支援診療所等の医療・介護従事者とがんに関する医療提供体制や社会的支援、緩和ケアについて情報を共有し、役割分担や支援等について検討する場を年１回以上設けている。</t>
    <phoneticPr fontId="13"/>
  </si>
  <si>
    <t>緩和ケアチームが地域の医療機関や在宅療養支援診療所等から定期的に連絡・相談を受ける体制を確保し、
必要に応じて助言等を行っている。</t>
    <phoneticPr fontId="13"/>
  </si>
  <si>
    <t>都道府県や地域の患者会等と連携を図り、患者会等の求めに応じてピア・サポートの質の向上に対する支援等に取り組んでいる。</t>
    <phoneticPr fontId="13"/>
  </si>
  <si>
    <t>ピア・サポート：患者・経験者やその家族がピア（仲間）として体験を共有し、共に考えることで、患者や家族等を支援すること。</t>
    <phoneticPr fontId="13"/>
  </si>
  <si>
    <t>⑤</t>
    <phoneticPr fontId="13"/>
  </si>
  <si>
    <t xml:space="preserve">セカンドオピニオンに関する体制 </t>
  </si>
  <si>
    <t>医師からの診断結果や病状の説明時及び治療方針の決定時等において、すべてのがん患者とその家族に対して、他施設でセカンドオピニオンを受けられることについて説明している。</t>
  </si>
  <si>
    <t>説明の際、心理的な障壁を取り除くことができるよう留意している。</t>
    <rPh sb="0" eb="2">
      <t>セツメイ</t>
    </rPh>
    <phoneticPr fontId="13"/>
  </si>
  <si>
    <t>がん患者に対するB-010 診療情報提供書（II）の算定件数　（期間：令和５年１月１日～12月31日）</t>
  </si>
  <si>
    <t>イ　</t>
  </si>
  <si>
    <t>当該施設で対応可能ながんについて、手術療法、放射線療法、薬物療法又は緩和ケアに携わる専門的な知識及び技能を有する医師によりセカンドオピニオンを提示する体制を整備し、患者にわかりやすく公表している。</t>
    <phoneticPr fontId="13"/>
  </si>
  <si>
    <t>ウ　</t>
  </si>
  <si>
    <t>セカンドオピニオンを提示する場合は、必要に応じてオンラインでの相談を受け付けることができる体制を確保している。</t>
  </si>
  <si>
    <t>⑥</t>
    <phoneticPr fontId="13"/>
  </si>
  <si>
    <t>それぞれの特性に応じた診療等の提供体制</t>
    <phoneticPr fontId="13"/>
  </si>
  <si>
    <t>希少がん・難治がんの患者の診断・治療に関しては、積極的に都道府県協議会における役割分担の整理を活用し、対応可能な施設への紹介やコンサルテーションで対応している。</t>
  </si>
  <si>
    <t>小児がん患者で長期フォローアップ中の患者については、小児がん拠点病院や連携する医療機関と情報を共有する体制を整備している。</t>
  </si>
  <si>
    <t>各地域のがん・生殖医療ネットワークに加入し、｢小児・ＡＹＡ世代のがん患者等の妊孕性温存療法研究促進事業」へ参画するとともに、対象となりうる患者や家族には必ず治療開始前に情報提供している。</t>
    <phoneticPr fontId="13"/>
  </si>
  <si>
    <t>患者の希望を確認するとともに、がん治療を行う診療科が中心となって、院内または地域の生殖医療に関する診療科とともに、妊孕性温存療法及びがん治療後の生殖補助医療に関する情報提供及び意思決定支援を行う体制を整備している。</t>
    <phoneticPr fontId="13"/>
  </si>
  <si>
    <t>自施設において、がん・生殖医療に関する意思決定支援を行うことができる診療従事者の配置・育成に努めている。</t>
    <phoneticPr fontId="13"/>
  </si>
  <si>
    <t>別紙10に詳細を記載してください。</t>
    <rPh sb="0" eb="2">
      <t>ベッシ</t>
    </rPh>
    <rPh sb="5" eb="7">
      <t>ショウサイ</t>
    </rPh>
    <rPh sb="8" eb="10">
      <t>キサイ</t>
    </rPh>
    <phoneticPr fontId="13"/>
  </si>
  <si>
    <t>就学、就労、妊孕性の温存、アピアランスケア等に関する状況や本人の希望についても確認し、自施設もしくは連携施設のがん相談支援センターで対応できる体制を整備している。</t>
    <phoneticPr fontId="13"/>
  </si>
  <si>
    <t>妊孕性：子どもをつくるために必要な能力のこと。精子や卵子だけではなく、性機能や生殖器、内分泌機能も重要な要素である。
アピアランスケア：医学的・整容的・心理社会的支援を用いて、外見の変化を補完し、外見の変化に起因するがん患者の苦痛を軽減するケアのこと。</t>
    <rPh sb="0" eb="3">
      <t>ニンヨウセイ</t>
    </rPh>
    <phoneticPr fontId="13"/>
  </si>
  <si>
    <t>それらの相談に応じる多職種からなるＡＹＡ世代支援チームを設置している。</t>
    <phoneticPr fontId="13"/>
  </si>
  <si>
    <t>別紙10に詳細を記載してください。</t>
  </si>
  <si>
    <r>
      <t>一般社団法人AYAがんの医療と支援のあり方研究会の開催する「AYA世代がんサポート研修会」を受けた院内の診療従事者の人数
（尚、</t>
    </r>
    <r>
      <rPr>
        <sz val="11"/>
        <color rgb="FFFF0000"/>
        <rFont val="ＭＳ Ｐゴシック"/>
        <family val="3"/>
        <charset val="128"/>
      </rPr>
      <t>AYA世代支援チームに在籍する者に限らない</t>
    </r>
    <r>
      <rPr>
        <sz val="11"/>
        <rFont val="ＭＳ Ｐゴシック"/>
        <family val="3"/>
        <charset val="128"/>
      </rPr>
      <t>）</t>
    </r>
    <rPh sb="0" eb="2">
      <t>イッパン</t>
    </rPh>
    <rPh sb="2" eb="4">
      <t>シャダン</t>
    </rPh>
    <rPh sb="4" eb="6">
      <t>ホウジン</t>
    </rPh>
    <rPh sb="12" eb="14">
      <t>イリョウ</t>
    </rPh>
    <rPh sb="15" eb="17">
      <t>シエン</t>
    </rPh>
    <rPh sb="20" eb="21">
      <t>カタ</t>
    </rPh>
    <rPh sb="21" eb="24">
      <t>ケンキュウカイ</t>
    </rPh>
    <rPh sb="25" eb="27">
      <t>カイサイ</t>
    </rPh>
    <rPh sb="33" eb="35">
      <t>セダイ</t>
    </rPh>
    <rPh sb="41" eb="44">
      <t>ケンシュウカイ</t>
    </rPh>
    <rPh sb="46" eb="47">
      <t>ウ</t>
    </rPh>
    <rPh sb="52" eb="54">
      <t>シンリョウ</t>
    </rPh>
    <rPh sb="54" eb="57">
      <t>ジュウジシャ</t>
    </rPh>
    <rPh sb="58" eb="60">
      <t>ニンズウ</t>
    </rPh>
    <rPh sb="62" eb="63">
      <t>ナオ</t>
    </rPh>
    <rPh sb="67" eb="69">
      <t>セダイ</t>
    </rPh>
    <rPh sb="69" eb="71">
      <t>シエン</t>
    </rPh>
    <rPh sb="75" eb="77">
      <t>ザイセキ</t>
    </rPh>
    <rPh sb="79" eb="80">
      <t>モノ</t>
    </rPh>
    <rPh sb="81" eb="82">
      <t>カギ</t>
    </rPh>
    <phoneticPr fontId="13"/>
  </si>
  <si>
    <t>高齢者のがんに関して、併存症の治療との両立が図れるよう、関係する診療科と連携する体制を確保している。</t>
  </si>
  <si>
    <t>意思決定能力を含む機能評価を行い、各種ガイドラインに沿って、個別の状況を踏まえた対応をしている。</t>
    <phoneticPr fontId="13"/>
  </si>
  <si>
    <t>高齢のがん患者に関して、必要に応じて高齢者総合機能評価を行っている。</t>
    <rPh sb="5" eb="7">
      <t>カンジャ</t>
    </rPh>
    <rPh sb="8" eb="9">
      <t>カン</t>
    </rPh>
    <rPh sb="12" eb="14">
      <t>ヒツヨウ</t>
    </rPh>
    <rPh sb="15" eb="16">
      <t>オウ</t>
    </rPh>
    <rPh sb="18" eb="21">
      <t>コウレイシャ</t>
    </rPh>
    <rPh sb="21" eb="23">
      <t>ソウゴウ</t>
    </rPh>
    <rPh sb="23" eb="25">
      <t>キノウ</t>
    </rPh>
    <rPh sb="25" eb="27">
      <t>ヒョウカ</t>
    </rPh>
    <rPh sb="28" eb="29">
      <t>オコナ</t>
    </rPh>
    <phoneticPr fontId="13"/>
  </si>
  <si>
    <t>別紙10に詳細を記載してください。</t>
    <phoneticPr fontId="13"/>
  </si>
  <si>
    <t>医療機関としてのＢＣＰを策定している。</t>
    <phoneticPr fontId="13"/>
  </si>
  <si>
    <t>（２）</t>
    <phoneticPr fontId="13"/>
  </si>
  <si>
    <t>診療従事者</t>
  </si>
  <si>
    <r>
      <t>専門的な知識及び技能を有する医師の配置　</t>
    </r>
    <r>
      <rPr>
        <sz val="11"/>
        <color rgb="FFFF0000"/>
        <rFont val="ＭＳ Ｐゴシック"/>
        <family val="3"/>
        <charset val="128"/>
      </rPr>
      <t>※以下、常勤職員の人数を回答する項目において、非常勤職員を常勤換算して常勤職員と合算することは不可です。</t>
    </r>
    <rPh sb="21" eb="23">
      <t>イカ</t>
    </rPh>
    <rPh sb="24" eb="26">
      <t>ジョウキン</t>
    </rPh>
    <rPh sb="26" eb="28">
      <t>ショクイン</t>
    </rPh>
    <rPh sb="29" eb="31">
      <t>ニンズウ</t>
    </rPh>
    <rPh sb="32" eb="34">
      <t>カイトウ</t>
    </rPh>
    <rPh sb="36" eb="38">
      <t>コウモク</t>
    </rPh>
    <rPh sb="43" eb="46">
      <t>ヒジョウキン</t>
    </rPh>
    <rPh sb="46" eb="48">
      <t>ショクイン</t>
    </rPh>
    <rPh sb="49" eb="51">
      <t>ジョウキン</t>
    </rPh>
    <rPh sb="51" eb="53">
      <t>カンサン</t>
    </rPh>
    <rPh sb="55" eb="57">
      <t>ジョウキン</t>
    </rPh>
    <rPh sb="57" eb="59">
      <t>ショクイン</t>
    </rPh>
    <rPh sb="60" eb="62">
      <t>ガッサン</t>
    </rPh>
    <rPh sb="67" eb="69">
      <t>フカ</t>
    </rPh>
    <phoneticPr fontId="13"/>
  </si>
  <si>
    <t>当該施設で対応可能ながんについて専門的な知識及び技能を有する手術療法に携わる常勤の医師の人数</t>
    <rPh sb="44" eb="46">
      <t>ニンズウ</t>
    </rPh>
    <phoneticPr fontId="13"/>
  </si>
  <si>
    <t>常勤：原則として病院で定めた勤務時間の全てを勤務する者をいう。病院で定めた医師の１週間の勤務時間が、32時間未満の場合は、32時間以上勤務している者を常勤とし、その他は非常勤とする。
※一人以上の配置が必要です。</t>
    <rPh sb="0" eb="2">
      <t>ジョウキン</t>
    </rPh>
    <rPh sb="93" eb="95">
      <t>ヒトリ</t>
    </rPh>
    <rPh sb="95" eb="97">
      <t>イジョウ</t>
    </rPh>
    <rPh sb="98" eb="100">
      <t>ハイチ</t>
    </rPh>
    <rPh sb="101" eb="103">
      <t>ヒツヨウ</t>
    </rPh>
    <phoneticPr fontId="13"/>
  </si>
  <si>
    <t>専任の放射線診断に携わる専門的な知識及び技能を有する常勤の医師の人数</t>
    <rPh sb="32" eb="34">
      <t>ニンズウ</t>
    </rPh>
    <phoneticPr fontId="13"/>
  </si>
  <si>
    <t>専任：専任とは当該診療の実施を専ら担当していることをいう。この場合において、「専ら担当している」とは、その他診療を兼任していても差し支えないものとする。ただし、その就業時間の少なくとも５割以上、当該診療に従事している必要があるものとする。
※一人以上の配置が必要です。</t>
    <rPh sb="0" eb="2">
      <t>センニン</t>
    </rPh>
    <phoneticPr fontId="13"/>
  </si>
  <si>
    <t>専従の放射線治療に携わる専門的な知識及び技能を有する常勤の医師の人数</t>
    <rPh sb="32" eb="34">
      <t>ニンズウ</t>
    </rPh>
    <phoneticPr fontId="13"/>
  </si>
  <si>
    <t>専従：専従とは当該診療の実施日において、当該診療に専ら従事していることをいう。この場合において、「専ら従事している」とは、その就業時間の少なくとも８割以上、当該診療に従事していることをいう。
※一人以上の配置が必要です。</t>
    <rPh sb="0" eb="2">
      <t>センジュウ</t>
    </rPh>
    <phoneticPr fontId="13"/>
  </si>
  <si>
    <t>専従の薬物療法に携わる専門的な知識及び技能を有する常勤の医師の人数</t>
    <rPh sb="31" eb="33">
      <t>ニンズウ</t>
    </rPh>
    <phoneticPr fontId="13"/>
  </si>
  <si>
    <t>※一人以上の配置が必要です。</t>
  </si>
  <si>
    <t>緩和ケアチームに配置されている、専任の身体症状の緩和に携わる専門的な知識及び技能を有する常勤の医師の人数</t>
    <rPh sb="8" eb="10">
      <t>ハイチ</t>
    </rPh>
    <rPh sb="50" eb="52">
      <t>ニンズウ</t>
    </rPh>
    <phoneticPr fontId="13"/>
  </si>
  <si>
    <t>緩和ケアチームに配置されている、専従の身体症状の緩和に携わる専門的な知識及び技能を有する常勤の医師の人数</t>
    <rPh sb="16" eb="18">
      <t>センジュウ</t>
    </rPh>
    <rPh sb="50" eb="52">
      <t>ニンズウ</t>
    </rPh>
    <phoneticPr fontId="13"/>
  </si>
  <si>
    <t>緩和ケアチームに配置されている、専任の身体症状の緩和に携わる専門的な知識及び技能を有する常勤の医師のうち、
緩和ケアに関する専門資格を有する者の人数　</t>
    <rPh sb="72" eb="74">
      <t>ニンズウ</t>
    </rPh>
    <phoneticPr fontId="13"/>
  </si>
  <si>
    <t>緩和ケアチームに配置されている、精神症状の緩和に携わる専門的な知識及び技能を有する常勤の医師の人数</t>
    <rPh sb="8" eb="10">
      <t>ハイチ</t>
    </rPh>
    <rPh sb="47" eb="49">
      <t>ニンズウ</t>
    </rPh>
    <phoneticPr fontId="13"/>
  </si>
  <si>
    <t>緩和ケアチームに配置されている、専任の精神症状の緩和に携わる専門的な知識及び技能を有する常勤の医師の人数</t>
    <rPh sb="16" eb="18">
      <t>センニン</t>
    </rPh>
    <phoneticPr fontId="13"/>
  </si>
  <si>
    <t>専従の病理診断に携わる専門的な知識及び技能を有する常勤の医師の人数</t>
    <rPh sb="31" eb="33">
      <t>ニンズウ</t>
    </rPh>
    <phoneticPr fontId="13"/>
  </si>
  <si>
    <t>リハビリテーションに携わる専門的な知識および技能を有する医師の人数</t>
    <phoneticPr fontId="13"/>
  </si>
  <si>
    <t>専門的な知識及び技能を有する医師以外の診療従事者の配置</t>
  </si>
  <si>
    <t>放射線治療に携わる専門的な知識及び技能を有する常勤の診療放射線技師の人数</t>
    <rPh sb="34" eb="36">
      <t>ニンズウ</t>
    </rPh>
    <phoneticPr fontId="13"/>
  </si>
  <si>
    <t>※二人以上の配置が望ましい（＊）。少なくとも一人の配置は必要です。</t>
    <rPh sb="1" eb="2">
      <t>ニ</t>
    </rPh>
    <rPh sb="9" eb="10">
      <t>ノゾ</t>
    </rPh>
    <rPh sb="17" eb="18">
      <t>スク</t>
    </rPh>
    <rPh sb="22" eb="23">
      <t>イチ</t>
    </rPh>
    <rPh sb="28" eb="30">
      <t>ヒツヨウ</t>
    </rPh>
    <phoneticPr fontId="13"/>
  </si>
  <si>
    <t>上記の診療放射線技師のうち、放射線治療に関する専門資格を有する者の人数</t>
    <rPh sb="0" eb="2">
      <t>ジョウキ</t>
    </rPh>
    <rPh sb="3" eb="5">
      <t>シンリョウ</t>
    </rPh>
    <rPh sb="5" eb="8">
      <t>ホウシャセン</t>
    </rPh>
    <rPh sb="31" eb="32">
      <t>モノ</t>
    </rPh>
    <rPh sb="33" eb="35">
      <t>ニンズウ</t>
    </rPh>
    <phoneticPr fontId="13"/>
  </si>
  <si>
    <t>専従の放射線治療における機器の精度管理、照射計画の検証、照射計画補助作業等に携わる専門的な知識及び技能を有する常勤の技術者等の人数</t>
    <rPh sb="63" eb="65">
      <t>ニンズウ</t>
    </rPh>
    <phoneticPr fontId="13"/>
  </si>
  <si>
    <t>※一人以上の配置が必要です。</t>
    <phoneticPr fontId="13"/>
  </si>
  <si>
    <t>上記の技術者のうち、医学物理学に関する専門資格を有する者の人数</t>
    <rPh sb="0" eb="2">
      <t>ジョウキ</t>
    </rPh>
    <rPh sb="29" eb="30">
      <t>ヒト</t>
    </rPh>
    <rPh sb="30" eb="31">
      <t>カズ</t>
    </rPh>
    <phoneticPr fontId="13"/>
  </si>
  <si>
    <t>放射線治療部門に配置されている、専従の放射線治療に携わる専門的な知識及び技能を有する常勤の看護師の人数</t>
    <rPh sb="8" eb="10">
      <t>ハイチ</t>
    </rPh>
    <rPh sb="49" eb="51">
      <t>ニンズウ</t>
    </rPh>
    <phoneticPr fontId="13"/>
  </si>
  <si>
    <t>上記の看護師のうち、放射線治療に関する専門資格を有する者の人数</t>
    <rPh sb="0" eb="2">
      <t>ジョウキ</t>
    </rPh>
    <rPh sb="3" eb="6">
      <t>カンゴシ</t>
    </rPh>
    <rPh sb="29" eb="31">
      <t>ニンズウ</t>
    </rPh>
    <phoneticPr fontId="13"/>
  </si>
  <si>
    <t>専任の薬物療法に携わる専門的な知識及び技能を有する常勤の薬剤師の人数</t>
    <rPh sb="32" eb="34">
      <t>ニンズウ</t>
    </rPh>
    <phoneticPr fontId="13"/>
  </si>
  <si>
    <t>上記の薬剤師のうち、がん薬物療法に関する専門資格を有する者の人数</t>
    <rPh sb="0" eb="2">
      <t>ジョウキ</t>
    </rPh>
    <rPh sb="30" eb="32">
      <t>ニンズウ</t>
    </rPh>
    <phoneticPr fontId="13"/>
  </si>
  <si>
    <t>外来化学療法室に配置されている、専従の薬物療法に携わる専門的な知識及び技能を有する常勤の看護師の人数</t>
    <rPh sb="8" eb="10">
      <t>ハイチ</t>
    </rPh>
    <rPh sb="48" eb="50">
      <t>ニンズウ</t>
    </rPh>
    <phoneticPr fontId="13"/>
  </si>
  <si>
    <t>上記の看護師のうち、がん看護又はがん薬物療法に関する専門資格を有する者の人数</t>
    <rPh sb="0" eb="2">
      <t>ジョウキ</t>
    </rPh>
    <rPh sb="36" eb="38">
      <t>ニンズウ</t>
    </rPh>
    <phoneticPr fontId="13"/>
  </si>
  <si>
    <t>緩和ケアチームに配置されている、専従の緩和ケアに携わる専門的な知識及び技能を有する常勤の看護師の人数</t>
    <rPh sb="8" eb="10">
      <t>ハイチ</t>
    </rPh>
    <rPh sb="48" eb="50">
      <t>ニンズウ</t>
    </rPh>
    <phoneticPr fontId="13"/>
  </si>
  <si>
    <t>上記の看護師のうち、がん看護又は緩和ケアに関する専門資格を有する者の人数</t>
    <rPh sb="0" eb="2">
      <t>ジョウキ</t>
    </rPh>
    <rPh sb="32" eb="33">
      <t>モノ</t>
    </rPh>
    <rPh sb="34" eb="36">
      <t>ニンズウ</t>
    </rPh>
    <phoneticPr fontId="13"/>
  </si>
  <si>
    <t>緩和ケアチームに配置されている、緩和ケアに携わる専門的な知識及び技能を有する薬剤師の人数　　（他部署との兼任を可とする。）</t>
    <rPh sb="8" eb="10">
      <t>ハイチ</t>
    </rPh>
    <rPh sb="42" eb="44">
      <t>ニンズウ</t>
    </rPh>
    <phoneticPr fontId="13"/>
  </si>
  <si>
    <t>上記の薬剤師のうち、緩和薬物療法に関する専門資格を有する者の人数</t>
    <rPh sb="0" eb="2">
      <t>ジョウキ</t>
    </rPh>
    <rPh sb="30" eb="32">
      <t>ニンズウ</t>
    </rPh>
    <phoneticPr fontId="13"/>
  </si>
  <si>
    <t>緩和ケアチームに配置されている、相談支援に携わる専門的な知識及び技能を有する者の人数　　（他部署との兼任を可とする。）</t>
    <rPh sb="8" eb="10">
      <t>ハイチ</t>
    </rPh>
    <rPh sb="40" eb="42">
      <t>ニンズウ</t>
    </rPh>
    <phoneticPr fontId="13"/>
  </si>
  <si>
    <t>上記エの相談支援に携わる者のうち、社会福祉士である者の人数</t>
    <rPh sb="0" eb="2">
      <t>ジョウキ</t>
    </rPh>
    <rPh sb="25" eb="26">
      <t>モノ</t>
    </rPh>
    <rPh sb="27" eb="29">
      <t>ニンズウ</t>
    </rPh>
    <phoneticPr fontId="13"/>
  </si>
  <si>
    <t>上記エの相談支援に携わる者のうち、精神保健福祉士である者の人数</t>
    <rPh sb="0" eb="2">
      <t>ジョウキ</t>
    </rPh>
    <rPh sb="17" eb="19">
      <t>セイシン</t>
    </rPh>
    <rPh sb="19" eb="21">
      <t>ホケン</t>
    </rPh>
    <rPh sb="21" eb="24">
      <t>フクシシ</t>
    </rPh>
    <rPh sb="27" eb="28">
      <t>モノ</t>
    </rPh>
    <rPh sb="29" eb="31">
      <t>ニンズウ</t>
    </rPh>
    <phoneticPr fontId="13"/>
  </si>
  <si>
    <t>緩和ケアチームに協力する、公認心理師等の医療心理に携わる専門的な知識及び技能を有する者の人数</t>
    <rPh sb="44" eb="46">
      <t>ニンズウ</t>
    </rPh>
    <phoneticPr fontId="13"/>
  </si>
  <si>
    <t>オの医療心理に携わる者のうち、公認心理師である者の人数</t>
    <rPh sb="2" eb="4">
      <t>イリョウ</t>
    </rPh>
    <rPh sb="4" eb="6">
      <t>シンリ</t>
    </rPh>
    <rPh sb="7" eb="8">
      <t>タズサ</t>
    </rPh>
    <rPh sb="10" eb="11">
      <t>モノ</t>
    </rPh>
    <rPh sb="15" eb="17">
      <t>コウニン</t>
    </rPh>
    <rPh sb="17" eb="19">
      <t>シンリ</t>
    </rPh>
    <rPh sb="19" eb="20">
      <t>シ</t>
    </rPh>
    <rPh sb="23" eb="24">
      <t>モノ</t>
    </rPh>
    <rPh sb="25" eb="27">
      <t>ニンズウ</t>
    </rPh>
    <phoneticPr fontId="13"/>
  </si>
  <si>
    <t>専任の細胞診断に係る業務に携わる専門的な知識及び技能を有する者の人数</t>
    <rPh sb="32" eb="34">
      <t>ニンズウ</t>
    </rPh>
    <phoneticPr fontId="13"/>
  </si>
  <si>
    <t>上記の診療従事者のうち、細胞診断に関する専門資格を有する者の人数</t>
    <rPh sb="0" eb="2">
      <t>ジョウキ</t>
    </rPh>
    <rPh sb="30" eb="32">
      <t>ニンズウ</t>
    </rPh>
    <phoneticPr fontId="13"/>
  </si>
  <si>
    <t>がんのリハビリテーションに係る業務に携わる専門的な知識および技能を有する理学療法士、作業療法士、言語聴覚士等の人数</t>
    <rPh sb="55" eb="57">
      <t>ニンズウ</t>
    </rPh>
    <phoneticPr fontId="13"/>
  </si>
  <si>
    <t>がんのリハビリテーションに係る業務に携わる専門的な知識および技能を有する理学療法士の人数</t>
    <rPh sb="36" eb="38">
      <t>リガク</t>
    </rPh>
    <rPh sb="38" eb="41">
      <t>リョウホウシ</t>
    </rPh>
    <rPh sb="42" eb="44">
      <t>ニンズウ</t>
    </rPh>
    <phoneticPr fontId="13"/>
  </si>
  <si>
    <t>がんのリハビリテーションに係る業務に携わる専門的な知識および技能を有する作業療法士の人数</t>
    <rPh sb="36" eb="38">
      <t>サギョウ</t>
    </rPh>
    <rPh sb="38" eb="41">
      <t>リョウホウシ</t>
    </rPh>
    <rPh sb="42" eb="44">
      <t>ニンズウ</t>
    </rPh>
    <phoneticPr fontId="13"/>
  </si>
  <si>
    <t>がんのリハビリテーションに係る業務に携わる専門的な知識および技能を有する言語聴覚士の人数</t>
    <rPh sb="36" eb="38">
      <t>ゲンゴ</t>
    </rPh>
    <rPh sb="38" eb="41">
      <t>チョウカクシ</t>
    </rPh>
    <phoneticPr fontId="13"/>
  </si>
  <si>
    <t>（３）</t>
    <phoneticPr fontId="13"/>
  </si>
  <si>
    <t>その他の環境整備等</t>
    <phoneticPr fontId="13"/>
  </si>
  <si>
    <t>①</t>
  </si>
  <si>
    <t>患者とその家族が利用可能なインターネット環境を整備している。</t>
  </si>
  <si>
    <t>別紙９に詳細を記載してください。</t>
    <rPh sb="4" eb="6">
      <t>ショウサイ</t>
    </rPh>
    <phoneticPr fontId="13"/>
  </si>
  <si>
    <t>②</t>
  </si>
  <si>
    <t>集学的治療等の内容や治療前後の生活における注意点等に関して、冊子や視聴覚教材等を用いてがん患者及びその家族が自主的に確認できる環境を整備している。</t>
    <phoneticPr fontId="13"/>
  </si>
  <si>
    <t>その冊子や視聴覚教材等はオンラインでも確認できる。</t>
    <phoneticPr fontId="13"/>
  </si>
  <si>
    <t>③</t>
  </si>
  <si>
    <t>がん治療に伴う外見の変化について、がん患者及びその家族に対する説明やアピアランスケアに関する情報提供・相談に応じられる体制を整備している。</t>
  </si>
  <si>
    <t>④</t>
  </si>
  <si>
    <t>がん患者の自殺リスクに対し、院内で共通したフローを使用し、対応方法や関係機関との連携について明確にしている。</t>
    <phoneticPr fontId="13"/>
  </si>
  <si>
    <t>別紙14に詳細を記載してください。</t>
    <rPh sb="0" eb="2">
      <t>ベッシ</t>
    </rPh>
    <rPh sb="5" eb="7">
      <t>ショウサイ</t>
    </rPh>
    <rPh sb="8" eb="10">
      <t>キサイ</t>
    </rPh>
    <phoneticPr fontId="13"/>
  </si>
  <si>
    <r>
      <rPr>
        <sz val="11"/>
        <rFont val="ＭＳ Ｐゴシック"/>
        <family val="3"/>
        <charset val="128"/>
      </rPr>
      <t>対応方法や関係機関との連携について、関係職種に情報共有を行う体制を構築している。</t>
    </r>
    <phoneticPr fontId="13"/>
  </si>
  <si>
    <t>自施設に精神科、心療内科等がある。</t>
    <phoneticPr fontId="13"/>
  </si>
  <si>
    <t>自施設でがん患者の自殺リスクに対応できる。</t>
    <rPh sb="0" eb="1">
      <t>ジ</t>
    </rPh>
    <rPh sb="1" eb="3">
      <t>シセツ</t>
    </rPh>
    <rPh sb="6" eb="8">
      <t>カンジャ</t>
    </rPh>
    <rPh sb="9" eb="11">
      <t>ジサツ</t>
    </rPh>
    <rPh sb="15" eb="17">
      <t>タイオウ</t>
    </rPh>
    <phoneticPr fontId="13"/>
  </si>
  <si>
    <t>自施設に精神科、心療内科等がない場合は、地域の医療機関と連携体制を確保している。</t>
    <phoneticPr fontId="13"/>
  </si>
  <si>
    <t>自施設に精神科はあるが、自施設単体で対応できない場合も回答してください。</t>
  </si>
  <si>
    <t>３</t>
    <phoneticPr fontId="13"/>
  </si>
  <si>
    <t>診療実績</t>
    <rPh sb="0" eb="2">
      <t>シンリョウ</t>
    </rPh>
    <rPh sb="2" eb="4">
      <t>ジッセキ</t>
    </rPh>
    <phoneticPr fontId="13"/>
  </si>
  <si>
    <t>①または②を概ね満たしている。</t>
    <phoneticPr fontId="13"/>
  </si>
  <si>
    <r>
      <t>①のア～オもしくは②が基準を</t>
    </r>
    <r>
      <rPr>
        <sz val="11"/>
        <rFont val="ＭＳ Ｐゴシック"/>
        <family val="3"/>
        <charset val="128"/>
      </rPr>
      <t>概ね満たしている場合に、”はい”を記入ください。「①を概ね満たすこと」については、「アからオのそれぞれの９割以上であること」と定義され、「②を概ね満たすこと」については、当該がん医療圏に居住するがん患者のうち、「18％以上の診療実績があること」と定義されている。</t>
    </r>
    <rPh sb="11" eb="13">
      <t>キジュン</t>
    </rPh>
    <rPh sb="14" eb="15">
      <t>オオム</t>
    </rPh>
    <rPh sb="16" eb="17">
      <t>ミ</t>
    </rPh>
    <rPh sb="22" eb="24">
      <t>バアイ</t>
    </rPh>
    <rPh sb="31" eb="33">
      <t>キニュウ</t>
    </rPh>
    <rPh sb="77" eb="79">
      <t>テイギ</t>
    </rPh>
    <phoneticPr fontId="13"/>
  </si>
  <si>
    <t>①の項目を全て満たしている。</t>
    <phoneticPr fontId="13"/>
  </si>
  <si>
    <r>
      <rPr>
        <sz val="11"/>
        <rFont val="ＭＳ Ｐゴシック"/>
        <family val="3"/>
        <charset val="128"/>
      </rPr>
      <t>①の項目を全て満たしているとは、「アからオのそれぞれの要件で定めた数値を100％満たすことである。
※同一がん医療圏に複数の地域拠点病院を指定する場合は必須</t>
    </r>
    <rPh sb="2" eb="4">
      <t>コウモク</t>
    </rPh>
    <rPh sb="5" eb="6">
      <t>スベ</t>
    </rPh>
    <rPh sb="27" eb="29">
      <t>ヨウケン</t>
    </rPh>
    <rPh sb="30" eb="31">
      <t>サダ</t>
    </rPh>
    <rPh sb="33" eb="35">
      <t>スウチ</t>
    </rPh>
    <rPh sb="40" eb="41">
      <t>ミ</t>
    </rPh>
    <phoneticPr fontId="13"/>
  </si>
  <si>
    <t>同一のがん医療圏内にすでに指定されているがん診療連携拠点病院が存在している。</t>
    <phoneticPr fontId="13"/>
  </si>
  <si>
    <r>
      <rPr>
        <sz val="11"/>
        <color rgb="FF000000"/>
        <rFont val="ＭＳ Ｐゴシック"/>
        <family val="3"/>
        <charset val="128"/>
      </rPr>
      <t>以下の</t>
    </r>
    <r>
      <rPr>
        <sz val="11"/>
        <color rgb="FF3333FF"/>
        <rFont val="ＭＳ Ｐゴシック"/>
        <family val="3"/>
        <charset val="128"/>
      </rPr>
      <t>基準</t>
    </r>
    <r>
      <rPr>
        <sz val="11"/>
        <color rgb="FF000000"/>
        <rFont val="ＭＳ Ｐゴシック"/>
        <family val="3"/>
        <charset val="128"/>
      </rPr>
      <t>をそれぞれ満たしている。（期間：令和５年１月１日～12月31日）</t>
    </r>
    <phoneticPr fontId="13"/>
  </si>
  <si>
    <t>院内がん登録数
（基準：年間500件以上、期間：令和５年１月１日～12月31日）</t>
    <rPh sb="9" eb="11">
      <t>キジュン</t>
    </rPh>
    <phoneticPr fontId="13"/>
  </si>
  <si>
    <t>計上方法：入院、外来は問わない自施設初回治療分。症例区分20および30の数をいう。</t>
    <phoneticPr fontId="13"/>
  </si>
  <si>
    <t>悪性腫瘍の手術件数
（基準：年間400件以上、期間：令和５年１月１日～12月31日）</t>
    <rPh sb="11" eb="13">
      <t>キジュン</t>
    </rPh>
    <phoneticPr fontId="13"/>
  </si>
  <si>
    <t>計上方法：医科診療報酬点数表第２章第 10 部に掲げる悪性腫瘍手術をいう。（病理診断により悪性腫瘍であることが確認された場合に限る。）なお、内視鏡的切除も含む。</t>
    <rPh sb="0" eb="2">
      <t>ケイジョウ</t>
    </rPh>
    <rPh sb="2" eb="4">
      <t>ホウホウ</t>
    </rPh>
    <rPh sb="5" eb="7">
      <t>イカ</t>
    </rPh>
    <rPh sb="7" eb="9">
      <t>シンリョウ</t>
    </rPh>
    <rPh sb="9" eb="11">
      <t>ホウシュウ</t>
    </rPh>
    <phoneticPr fontId="13"/>
  </si>
  <si>
    <t>がんに係る薬物療法のべ患者数
（基準：年間1,000人以上、期間：令和５年１月１日～12月31日）</t>
    <rPh sb="16" eb="18">
      <t>キジュン</t>
    </rPh>
    <phoneticPr fontId="13"/>
  </si>
  <si>
    <t>計上方法：経口、静注または皮下注射による全身投与を対象とする。ただし内分泌療法単独の場合は含めない。なお、患者数については1レジメンあたりを1人として計上する。</t>
    <phoneticPr fontId="13"/>
  </si>
  <si>
    <t>うち、外来化学療法のべ患者数
（期間：令和５年１月１日～12月31日）</t>
    <rPh sb="3" eb="5">
      <t>ガイライ</t>
    </rPh>
    <rPh sb="5" eb="7">
      <t>カガク</t>
    </rPh>
    <rPh sb="7" eb="9">
      <t>リョウホウ</t>
    </rPh>
    <rPh sb="11" eb="14">
      <t>カンジャスウ</t>
    </rPh>
    <phoneticPr fontId="13"/>
  </si>
  <si>
    <t>放射線治療のべ患者数
（基準：年間200人以上、期間：令和５年１月１日～12月31日）</t>
    <rPh sb="12" eb="14">
      <t>キジュン</t>
    </rPh>
    <phoneticPr fontId="13"/>
  </si>
  <si>
    <t>計上方法：医科診療報酬点数表第2章第12部の放射線治療に含まれるものとする。ただし、血液照射は除く。なお、患者数については複数部位照射する場合でも、一連の治療計画であれば1人として計上する。</t>
    <rPh sb="0" eb="2">
      <t>ケイジョウ</t>
    </rPh>
    <rPh sb="2" eb="4">
      <t>ホウホウ</t>
    </rPh>
    <rPh sb="7" eb="9">
      <t>シンリョウ</t>
    </rPh>
    <rPh sb="9" eb="11">
      <t>ホウシュウ</t>
    </rPh>
    <phoneticPr fontId="13"/>
  </si>
  <si>
    <t>緩和ケアチームの新規介入患者数　　
（基準：年間50人以上、期間：令和５年１月１日～12月31日）</t>
    <rPh sb="19" eb="21">
      <t>キジュン</t>
    </rPh>
    <phoneticPr fontId="13"/>
  </si>
  <si>
    <t>計上方法：患者数については同一入院期間内であれば複数回介入しても1人として計上する。</t>
    <rPh sb="0" eb="2">
      <t>ケイジョウ</t>
    </rPh>
    <rPh sb="2" eb="4">
      <t>ホウホウ</t>
    </rPh>
    <phoneticPr fontId="13"/>
  </si>
  <si>
    <t>当該がん医療圏に居住するがん患者のうち、２割程度について診療実績がある。</t>
    <phoneticPr fontId="13"/>
  </si>
  <si>
    <t>算出方法については、「（参考）診療割合算出法」シートを適宜ご参照ください。</t>
    <rPh sb="0" eb="2">
      <t>サンシュツ</t>
    </rPh>
    <rPh sb="2" eb="4">
      <t>ホウホウ</t>
    </rPh>
    <rPh sb="27" eb="29">
      <t>テキギ</t>
    </rPh>
    <rPh sb="30" eb="32">
      <t>サンショウ</t>
    </rPh>
    <phoneticPr fontId="13"/>
  </si>
  <si>
    <t>当該がん医療圏に居住するがん患者の診療実績の割合（％）</t>
    <rPh sb="17" eb="19">
      <t>シンリョウ</t>
    </rPh>
    <rPh sb="19" eb="21">
      <t>ジッセキ</t>
    </rPh>
    <rPh sb="22" eb="24">
      <t>ワリアイ</t>
    </rPh>
    <phoneticPr fontId="13"/>
  </si>
  <si>
    <t>右隣シート「(参考)診療割合算出表」を適宜ご参照ください。</t>
    <rPh sb="0" eb="2">
      <t>ミギドナリ</t>
    </rPh>
    <rPh sb="7" eb="9">
      <t>サンコウ</t>
    </rPh>
    <rPh sb="10" eb="12">
      <t>シンリョウ</t>
    </rPh>
    <rPh sb="12" eb="14">
      <t>ワリアイ</t>
    </rPh>
    <rPh sb="14" eb="16">
      <t>サンシュツ</t>
    </rPh>
    <rPh sb="16" eb="17">
      <t>ヒョウ</t>
    </rPh>
    <rPh sb="19" eb="21">
      <t>テキギ</t>
    </rPh>
    <rPh sb="22" eb="24">
      <t>サンショウ</t>
    </rPh>
    <phoneticPr fontId="13"/>
  </si>
  <si>
    <t>①を概ね満たしている。</t>
  </si>
  <si>
    <t>「①を概ね満たすこと」については、「アからオのそれぞれの９割以上であること」と定義されている。</t>
    <rPh sb="39" eb="41">
      <t>テイギ</t>
    </rPh>
    <phoneticPr fontId="13"/>
  </si>
  <si>
    <t>②を概ね満たしている。</t>
  </si>
  <si>
    <t>「②を概ね満たすこと」については、当該がん医療圏に居住するがん患者のうち、「18％以上の診療実績があること」と定義されている。</t>
  </si>
  <si>
    <t>①または②を概ね満たしている。</t>
  </si>
  <si>
    <t>①の項目を全て満たしている。</t>
  </si>
  <si>
    <t>同一がん医療圏内に複数の地域拠点病院が存在する場合は、①の項目を全て満たしている。</t>
    <rPh sb="0" eb="2">
      <t>ドウイツ</t>
    </rPh>
    <rPh sb="4" eb="7">
      <t>イリョウケン</t>
    </rPh>
    <rPh sb="7" eb="8">
      <t>ナイ</t>
    </rPh>
    <rPh sb="9" eb="11">
      <t>フクスウ</t>
    </rPh>
    <rPh sb="12" eb="14">
      <t>チイキ</t>
    </rPh>
    <rPh sb="14" eb="16">
      <t>キョテン</t>
    </rPh>
    <rPh sb="16" eb="18">
      <t>ビョウイン</t>
    </rPh>
    <rPh sb="19" eb="21">
      <t>ソンザイ</t>
    </rPh>
    <rPh sb="23" eb="25">
      <t>バアイ</t>
    </rPh>
    <phoneticPr fontId="13"/>
  </si>
  <si>
    <t>同一がん医療圏内に複数の地域拠点病院が存在しない場合は、①または②を概ね満たしている。</t>
  </si>
  <si>
    <t>３（１）①または②を概ね満たすこと。
なお、同一がん医療圏に複数の地域拠点病院を指定する場合は、①の項目を全て満たすこと。</t>
  </si>
  <si>
    <t>「①を概ね満たすこと」については、「アからオのそれぞれの９割以上であること」と定義され、「②を概ね満たすこと」については、当該がん医療圏に居住するがん患者のうち、「18％以上の診療実績があること」と定義されている。なお、同一がん医療圏に複数の地域拠点病院を指定する場合は、①の項目を全て満たすこと。</t>
    <phoneticPr fontId="13"/>
  </si>
  <si>
    <t>４</t>
    <phoneticPr fontId="13"/>
  </si>
  <si>
    <t>人材育成等</t>
    <phoneticPr fontId="13"/>
  </si>
  <si>
    <t>（１）</t>
  </si>
  <si>
    <t>自施設において、２に掲げる診療体制その他要件に関連する取組のために必要な人材の確保や育成に積極的に取り組んでいる。</t>
    <phoneticPr fontId="13"/>
  </si>
  <si>
    <t>特に、診療の質を高めるために必要な、各種学会が認定する資格等の取得についても積極的に支援している。</t>
  </si>
  <si>
    <t>広告可能な資格を有する者のがん診療への配置状況について積極的に公表している。</t>
    <phoneticPr fontId="13"/>
  </si>
  <si>
    <t>（２）</t>
  </si>
  <si>
    <t>病院長は、自施設においてがん医療に携わる専門的な知識及び技能を有する医師等の専門性及び活動実績等を定期的に評価し、当該医師等がその専門性を十分に発揮できる体制を整備している。</t>
  </si>
  <si>
    <t>（３）</t>
  </si>
  <si>
    <t>「がん等の診療に携わる医師等に対する緩和ケア研修会の開催指針」（平成29年12月１日付け健発1201第２号厚生労働省健康局長通知の別添）に準拠し、当該がん医療圏においてがん診療に携わる医師を対象とした緩和ケアに関する研修を、都道府県と協議の上、開催している。</t>
    <phoneticPr fontId="13"/>
  </si>
  <si>
    <t>自施設の長、および自施設に所属する臨床研修医及び１年以上自施設に所属するがん診療に携わる医師・歯科医師が当該研修を修了する体制を整備している。</t>
    <phoneticPr fontId="13"/>
  </si>
  <si>
    <t>受講率を現況報告において以下の通り報告する。</t>
    <rPh sb="12" eb="14">
      <t>イカ</t>
    </rPh>
    <rPh sb="15" eb="16">
      <t>トオ</t>
    </rPh>
    <phoneticPr fontId="13"/>
  </si>
  <si>
    <t>うち当該研修会修了者数</t>
  </si>
  <si>
    <t>受講率（％）</t>
    <phoneticPr fontId="13"/>
  </si>
  <si>
    <t>１年以上自施設に所属するがん診療に携わる医師・歯科医師の人数（初期臨床研修医を除く）</t>
    <rPh sb="31" eb="33">
      <t>ショキ</t>
    </rPh>
    <phoneticPr fontId="13"/>
  </si>
  <si>
    <t>医師・歯科医師と協働し、緩和ケアに従事するその他の診療従事者についても受講を促している。</t>
    <phoneticPr fontId="13"/>
  </si>
  <si>
    <t>研修修了者について、患者とその家族に対してわかりやすく情報提供している。</t>
    <rPh sb="29" eb="31">
      <t>テイキョウ</t>
    </rPh>
    <phoneticPr fontId="13"/>
  </si>
  <si>
    <t>（４）</t>
  </si>
  <si>
    <t>連携する地域の医療施設におけるがん診療に携わる医師に対して、緩和ケアに関する研修の受講勧奨を行っている。</t>
  </si>
  <si>
    <t>（５）</t>
  </si>
  <si>
    <t>（３）のほか、当該がん医療圏において顔の見える関係性を構築し、がん医療の質の向上につながるよう、地域の診療従事者を対象とした研修やカンファレンスを定期的に開催している。</t>
  </si>
  <si>
    <t>（６）</t>
  </si>
  <si>
    <t>自施設の診療従事者等に、がん対策の目的や意義、がん患者やその家族が利用できる制度や関係機関との連携体制、自施設で提供している診療・患者支援の体制について学ぶ機会を年１回以上確保している。</t>
  </si>
  <si>
    <t>自施設のがん診療に携わる全ての診療従事者が受講している。</t>
    <phoneticPr fontId="13"/>
  </si>
  <si>
    <t>令和５年１月１日～12月31日の開催回数</t>
  </si>
  <si>
    <t>令和５年１月１日～12月31日の期間に実施した研修のうち、代表的な内容を一つ記載してください。</t>
  </si>
  <si>
    <t>がんリンクナース研修年６回中、２回講義実施</t>
    <phoneticPr fontId="13"/>
  </si>
  <si>
    <t>（７）</t>
  </si>
  <si>
    <t>院内の看護師を対象として、がん看護に関する総合的な研修を定期的に実施している。</t>
  </si>
  <si>
    <t>がん看護基礎研修(ステップアップ研修の1)</t>
    <rPh sb="2" eb="4">
      <t>カンゴ</t>
    </rPh>
    <rPh sb="4" eb="6">
      <t>キソ</t>
    </rPh>
    <rPh sb="6" eb="8">
      <t>ケンシュウ</t>
    </rPh>
    <rPh sb="16" eb="18">
      <t>ケンシュウ</t>
    </rPh>
    <phoneticPr fontId="13"/>
  </si>
  <si>
    <t>他の診療従事者についても、各々の専門に応じた研修を定期的に実施するまたは、他の施設等で実施されている研修に参加させている。</t>
    <phoneticPr fontId="13"/>
  </si>
  <si>
    <t>（８）</t>
  </si>
  <si>
    <t>医科歯科連携による口腔健康管理を推進するために、歯科医師等を対象とするがん患者の口腔健康管理等の研修の実施に協力している。</t>
  </si>
  <si>
    <t>５</t>
    <phoneticPr fontId="13"/>
  </si>
  <si>
    <t>相談支援及び情報の収集提供</t>
    <phoneticPr fontId="13"/>
  </si>
  <si>
    <t>がん相談支援センター</t>
  </si>
  <si>
    <t>相談支援を行う機能を有する部門（がん相談支援センター）を設置し、①から⑧の体制を確保した上で、がん患者や家族等が持つ医療や療養等の課題に関して、病院を挙げて全人的な相談支援を行っている。</t>
    <phoneticPr fontId="13"/>
  </si>
  <si>
    <t>別紙11に詳細を記載してください。</t>
    <rPh sb="0" eb="2">
      <t>ベッシ</t>
    </rPh>
    <rPh sb="5" eb="7">
      <t>ショウサイ</t>
    </rPh>
    <rPh sb="8" eb="10">
      <t>キサイ</t>
    </rPh>
    <phoneticPr fontId="13"/>
  </si>
  <si>
    <t>必要に応じてオンラインでの相談を受け付けるなど、情報通信技術等も活用している。</t>
  </si>
  <si>
    <t>コミュニケーションに配慮が必要な者や、日本語を母国語としていない者等への配慮を適切に実施できる体制を確保している。</t>
    <phoneticPr fontId="13"/>
  </si>
  <si>
    <t>情報取得や意思疎通に配慮が必要な者に対するマニュアルを作成している</t>
    <phoneticPr fontId="13"/>
  </si>
  <si>
    <t>国立がん研究センターによるがん相談支援センター相談員基礎研修（１）～（３）を修了した専従及び専任の相談支援に携わる者をそれぞれ１人ずつ配置している。</t>
    <phoneticPr fontId="13"/>
  </si>
  <si>
    <t>別紙13に詳細を記載してください。</t>
    <rPh sb="0" eb="2">
      <t>ベッシ</t>
    </rPh>
    <rPh sb="5" eb="7">
      <t>ショウサイ</t>
    </rPh>
    <rPh sb="8" eb="10">
      <t>キサイ</t>
    </rPh>
    <phoneticPr fontId="13"/>
  </si>
  <si>
    <t>がん相談支援センター相談員基礎研修（１）～（３）を修了した専従の相談支援に携わる者の人数</t>
    <rPh sb="32" eb="34">
      <t>ソウダン</t>
    </rPh>
    <rPh sb="34" eb="36">
      <t>シエン</t>
    </rPh>
    <rPh sb="37" eb="38">
      <t>タズサ</t>
    </rPh>
    <rPh sb="40" eb="41">
      <t>モノ</t>
    </rPh>
    <rPh sb="42" eb="44">
      <t>ニンズウ</t>
    </rPh>
    <phoneticPr fontId="13"/>
  </si>
  <si>
    <t>がん相談支援センター相談員基礎研修（１）～（３）を修了した専任の相談支援に携わる者の人数</t>
    <rPh sb="29" eb="31">
      <t>センニン</t>
    </rPh>
    <rPh sb="32" eb="34">
      <t>ソウダン</t>
    </rPh>
    <rPh sb="34" eb="36">
      <t>シエン</t>
    </rPh>
    <rPh sb="37" eb="38">
      <t>タズサ</t>
    </rPh>
    <rPh sb="40" eb="41">
      <t>モノ</t>
    </rPh>
    <rPh sb="42" eb="44">
      <t>ニンズウ</t>
    </rPh>
    <phoneticPr fontId="13"/>
  </si>
  <si>
    <t>上記の専従の者は含めないでください。
（専任であり、かつ専従でない者の人数を記載ください。）</t>
    <rPh sb="20" eb="22">
      <t>センニン</t>
    </rPh>
    <rPh sb="28" eb="30">
      <t>センジュウ</t>
    </rPh>
    <rPh sb="33" eb="34">
      <t>モノ</t>
    </rPh>
    <rPh sb="35" eb="37">
      <t>ニンズウ</t>
    </rPh>
    <rPh sb="38" eb="40">
      <t>キサイ</t>
    </rPh>
    <phoneticPr fontId="13"/>
  </si>
  <si>
    <t>当該相談支援に携わる者のうち１名は、社会福祉士である。</t>
    <phoneticPr fontId="13"/>
  </si>
  <si>
    <t>がん相談支援センター相談員基礎研修（１）～（３）を修了した専従もしくは専任の相談支援に携わる者のうち、社会福祉士の人数</t>
    <rPh sb="35" eb="37">
      <t>センニン</t>
    </rPh>
    <rPh sb="57" eb="59">
      <t>ニンズウ</t>
    </rPh>
    <phoneticPr fontId="13"/>
  </si>
  <si>
    <t>一人以上配置されていることが望ましい</t>
    <rPh sb="0" eb="2">
      <t>ヒトリ</t>
    </rPh>
    <rPh sb="2" eb="4">
      <t>イジョウ</t>
    </rPh>
    <rPh sb="4" eb="6">
      <t>ハイチ</t>
    </rPh>
    <rPh sb="14" eb="15">
      <t>ノゾ</t>
    </rPh>
    <phoneticPr fontId="13"/>
  </si>
  <si>
    <t>相談支援に携わる者は、対応の質の向上のために、がん相談支援センター相談員研修等により定期的な知識の更新に努めている。</t>
  </si>
  <si>
    <t>院内及び地域の診療従事者の協力を得て、院内外のがん患者及びその家族並びに地域の住民及び医療機関等からの相談等に対応する体制を整備している。</t>
    <phoneticPr fontId="13"/>
  </si>
  <si>
    <t>別紙12に詳細を記載してください。</t>
    <rPh sb="0" eb="2">
      <t>ベッシ</t>
    </rPh>
    <rPh sb="5" eb="7">
      <t>ショウサイ</t>
    </rPh>
    <rPh sb="8" eb="10">
      <t>キサイ</t>
    </rPh>
    <phoneticPr fontId="13"/>
  </si>
  <si>
    <t>相談支援に関し十分な経験を有するがん患者団体との連携協力体制の構築に積極的に取り組んでいる。</t>
    <phoneticPr fontId="13"/>
  </si>
  <si>
    <t>別紙14に詳細を記載してください。</t>
    <phoneticPr fontId="13"/>
  </si>
  <si>
    <t>がん相談支援センターについて周知するため、以下の体制を整備している。</t>
  </si>
  <si>
    <t>外来初診時から治療開始までを目処に、がん患者及びその家族が必ず一度はがん相談支援センターを訪問（必ずしも具体的な相談を伴わない、場所等の確認も含む）することができる体制を整備している。</t>
    <phoneticPr fontId="13"/>
  </si>
  <si>
    <t>別紙13に具体的な取り組みを記載してください。</t>
    <rPh sb="0" eb="2">
      <t>ベッシ</t>
    </rPh>
    <rPh sb="5" eb="8">
      <t>グタイテキ</t>
    </rPh>
    <rPh sb="9" eb="10">
      <t>ト</t>
    </rPh>
    <rPh sb="11" eb="12">
      <t>ク</t>
    </rPh>
    <rPh sb="14" eb="16">
      <t>キサイ</t>
    </rPh>
    <phoneticPr fontId="13"/>
  </si>
  <si>
    <t>治療に備えた事前の面談や準備のフローに組み込む等、診療の経過の中で患者が必要とするときに確実に利用できるよう
繰り返し案内を行っている。</t>
    <phoneticPr fontId="13"/>
  </si>
  <si>
    <t>院内の見やすい場所にがん相談支援センターについて分かりやすく掲示している。</t>
  </si>
  <si>
    <t>地域の住民や医療・在宅・介護福祉等の関係機関に対し、がん相談支援センターに関する広報を行っている。</t>
  </si>
  <si>
    <t>自施設に通院していない者からの相談にも対応している。</t>
    <phoneticPr fontId="13"/>
  </si>
  <si>
    <t>がん相談支援センターを初めて訪れた者の数を把握し、認知度の継続的な改善に努めている。</t>
  </si>
  <si>
    <t>⑤</t>
  </si>
  <si>
    <t>がん相談支援センターの業務内容について、相談者からフィードバックを得る体制を整備している。</t>
  </si>
  <si>
    <t>フィードバックの内容を自施設の相談支援の質の向上のために活用するとともに、都道府県協議会で報告し、他施設とも情報共有している。</t>
    <phoneticPr fontId="13"/>
  </si>
  <si>
    <t>⑥</t>
  </si>
  <si>
    <t>患者からの相談に対し、必要に応じて速やかに院内の診療従事者が対応できるよう、病院長もしくはそれに準じる者が統括するなど、がん相談支援センターと院内の診療従事者が協働する体制を整備している。</t>
  </si>
  <si>
    <t>⑦</t>
  </si>
  <si>
    <t>がん相談支援センターの相談支援に携わる者は、Ⅳの２の（４）に規定する当該都道府県にある都道府県拠点病院が実施する相談支援に携わる者を対象とした研修を受講している。</t>
  </si>
  <si>
    <t>⑧</t>
  </si>
  <si>
    <t>がん患者及びその家族が心の悩みや体験等を語り合うための患者サロン等の場を設けている。</t>
  </si>
  <si>
    <t>その際には、一定の研修を受けたピア・サポーターを活用する、もしくは十分な経験を持つ患者団体等と連携して実施するよう努めている。</t>
    <phoneticPr fontId="13"/>
  </si>
  <si>
    <t>オンライン環境でも開催できる。</t>
    <phoneticPr fontId="13"/>
  </si>
  <si>
    <t>院内がん登録</t>
  </si>
  <si>
    <t>①　</t>
  </si>
  <si>
    <t>がん登録等の推進に関する法律（平成25年法律第111号）第44条第１項の規定に基づき定められた、院内がん登録の実施に係る指針（平成27年厚生労働省告示第470号）に即して院内がん登録を実施している。</t>
  </si>
  <si>
    <t>②　</t>
  </si>
  <si>
    <t>国立がん研究センターが実施する研修で中級認定者の認定を受けている、専従の院内がん登録の実務を担う者を１人以上配置している。</t>
    <phoneticPr fontId="13"/>
  </si>
  <si>
    <t>別紙16に詳細を記載してください。</t>
    <rPh sb="0" eb="2">
      <t>ベッシ</t>
    </rPh>
    <rPh sb="5" eb="7">
      <t>ショウサイ</t>
    </rPh>
    <rPh sb="8" eb="10">
      <t>キサイ</t>
    </rPh>
    <phoneticPr fontId="13"/>
  </si>
  <si>
    <t>中級認定者の認定を受けている、専従の院内がん登録の実務を担う者の人数</t>
    <rPh sb="32" eb="34">
      <t>ニンズウ</t>
    </rPh>
    <phoneticPr fontId="13"/>
  </si>
  <si>
    <t>③　</t>
  </si>
  <si>
    <t>毎年、最新の登録情報や予後を含めた情報を国立がん研究センターに提供している。</t>
  </si>
  <si>
    <t>④　</t>
  </si>
  <si>
    <t>院内がん登録を活用することにより、都道府県の実施するがん対策等に必要な情報を提供している。</t>
  </si>
  <si>
    <t>情報提供・普及啓発</t>
  </si>
  <si>
    <t>自施設で対応できるがんについて、提供可能な診療内容を病院ホームページ等でわかりやすく広報している。</t>
  </si>
  <si>
    <t>希少がん、小児がん、ＡＹＡ世代のがん患者への治療及び支援（妊孕性温存療法を含む）やがんゲノム医療についても、自施設で提供できる場合や連携して実施する場合はその旨を広報している。</t>
    <phoneticPr fontId="13"/>
  </si>
  <si>
    <t>希少がんへの治療及び支援を自施設もしくは連携する施設への紹介等で提供できる。</t>
    <rPh sb="0" eb="2">
      <t>キショウ</t>
    </rPh>
    <rPh sb="6" eb="8">
      <t>チリョウ</t>
    </rPh>
    <rPh sb="8" eb="9">
      <t>オヨ</t>
    </rPh>
    <rPh sb="10" eb="12">
      <t>シエン</t>
    </rPh>
    <rPh sb="13" eb="14">
      <t>ジ</t>
    </rPh>
    <rPh sb="14" eb="16">
      <t>シセツ</t>
    </rPh>
    <rPh sb="20" eb="22">
      <t>レンケイ</t>
    </rPh>
    <rPh sb="24" eb="26">
      <t>シセツ</t>
    </rPh>
    <rPh sb="28" eb="30">
      <t>ショウカイ</t>
    </rPh>
    <rPh sb="30" eb="31">
      <t>ナド</t>
    </rPh>
    <rPh sb="32" eb="34">
      <t>テイキョウ</t>
    </rPh>
    <phoneticPr fontId="13"/>
  </si>
  <si>
    <t>提供できる治療・支援の内容を広報している。</t>
    <rPh sb="0" eb="2">
      <t>テイキョウ</t>
    </rPh>
    <rPh sb="5" eb="7">
      <t>チリョウ</t>
    </rPh>
    <rPh sb="8" eb="10">
      <t>シエン</t>
    </rPh>
    <rPh sb="11" eb="13">
      <t>ナイヨウ</t>
    </rPh>
    <rPh sb="14" eb="16">
      <t>コウホウ</t>
    </rPh>
    <phoneticPr fontId="13"/>
  </si>
  <si>
    <t>小児がんへの治療及び支援を自施設もしくは連携する施設への紹介等で提供できる。</t>
    <phoneticPr fontId="13"/>
  </si>
  <si>
    <t>AYA世代のがんへの治療及び支援を自施設もしくは連携する施設への紹介等で提供できる。</t>
    <rPh sb="3" eb="5">
      <t>セダイ</t>
    </rPh>
    <phoneticPr fontId="13"/>
  </si>
  <si>
    <t>妊孕性温存療法を自施設もしくは連携する施設への紹介等で提供できる。</t>
    <rPh sb="0" eb="3">
      <t>ニンヨウセイ</t>
    </rPh>
    <rPh sb="3" eb="5">
      <t>オンゾン</t>
    </rPh>
    <rPh sb="5" eb="7">
      <t>リョウホウ</t>
    </rPh>
    <phoneticPr fontId="13"/>
  </si>
  <si>
    <t>がんゲノム医療への治療及び支援を自施設もしくは連携する施設への紹介等で提供できる。</t>
    <rPh sb="5" eb="7">
      <t>イリョウ</t>
    </rPh>
    <phoneticPr fontId="13"/>
  </si>
  <si>
    <t>大規模災害や感染症の流行などにより自院の診療状況に変化が生じた場合には、速やかに情報公開をするよう努めている。</t>
    <phoneticPr fontId="13"/>
  </si>
  <si>
    <t>当該がん医療圏内のがん診療に関する情報について、病院ホームページ等でわかりやすく広報している。</t>
  </si>
  <si>
    <t>特に、我が国に多いがんの中で、自施設で対応しない診療内容についての連携先や集学的治療等が終了した後のフォローアップについて地域で連携する医療機関等の情報提供を行っている。</t>
  </si>
  <si>
    <t>地域を対象として、緩和ケアやがん教育、患者向け・一般向けのガイドラインの活用法等に関する普及啓発に努めている。</t>
    <phoneticPr fontId="13"/>
  </si>
  <si>
    <t>地域を対象として実施した、がんに関するセミナー等の開催回数（総数）</t>
    <rPh sb="8" eb="10">
      <t>ジッシ</t>
    </rPh>
    <phoneticPr fontId="13"/>
  </si>
  <si>
    <t>地域の定義としては少なくとも市民を含むこと。</t>
    <phoneticPr fontId="13"/>
  </si>
  <si>
    <t>参加中の治験についてその対象であるがんの種類及び薬剤名等を広報している。</t>
  </si>
  <si>
    <t>患者に対して治験も含めた医薬品等の臨床研究、先進医療、患者申出療養等に関する適切な情報提供を行うとともに、必要に応じて適切な医療機関に紹介している。</t>
  </si>
  <si>
    <t>別紙17に詳細を記載してください。</t>
    <rPh sb="0" eb="2">
      <t>ベッシ</t>
    </rPh>
    <rPh sb="5" eb="7">
      <t>ショウサイ</t>
    </rPh>
    <rPh sb="8" eb="10">
      <t>キサイ</t>
    </rPh>
    <phoneticPr fontId="13"/>
  </si>
  <si>
    <t>がん教育について、当該がん医療圏における学校や職域より依頼があった際には、外部講師として診療従事者を派遣し、がんに関する正しい知識の普及啓発に努めている。</t>
  </si>
  <si>
    <t>がん教育の実施に当たっては、児童生徒が当事者である場合や、身近にがん患者を持つ場合等があることを踏まえ、対象者へ十分な配慮を行っている。</t>
    <phoneticPr fontId="13"/>
  </si>
  <si>
    <t>６</t>
    <phoneticPr fontId="13"/>
  </si>
  <si>
    <t>臨床研究及び調査研究</t>
    <phoneticPr fontId="13"/>
  </si>
  <si>
    <t>政策的公衆衛生的に必要性の高い調査研究に協力している。</t>
  </si>
  <si>
    <t>これらの研究の協力依頼に対応する窓口の連絡先を国立がん研究センターに登録する。</t>
    <phoneticPr fontId="13"/>
  </si>
  <si>
    <t>別紙18に記載してください。</t>
    <rPh sb="0" eb="2">
      <t>ベッシ</t>
    </rPh>
    <rPh sb="5" eb="7">
      <t>キサイ</t>
    </rPh>
    <phoneticPr fontId="13"/>
  </si>
  <si>
    <t>治験を含む医薬品等の臨床研究を行う場合は、臨床研究コーディネーター（ＣＲＣ）を配置すること。</t>
    <phoneticPr fontId="13"/>
  </si>
  <si>
    <t>委託も可</t>
    <rPh sb="0" eb="2">
      <t>イタク</t>
    </rPh>
    <rPh sb="3" eb="4">
      <t>カ</t>
    </rPh>
    <phoneticPr fontId="13"/>
  </si>
  <si>
    <t>治験を含む医薬品等の臨床研究を行っている。</t>
  </si>
  <si>
    <t>臨床研究コーディネーターを配置している。</t>
    <rPh sb="0" eb="2">
      <t>リンショウ</t>
    </rPh>
    <rPh sb="2" eb="4">
      <t>ケンキュウ</t>
    </rPh>
    <rPh sb="13" eb="15">
      <t>ハイチ</t>
    </rPh>
    <phoneticPr fontId="13"/>
  </si>
  <si>
    <t>274が"はい"の場合は要件区分がAになります。</t>
    <phoneticPr fontId="13"/>
  </si>
  <si>
    <t>臨床研究コーディネーターとして勤務している者の人数</t>
    <rPh sb="15" eb="17">
      <t>キンム</t>
    </rPh>
    <rPh sb="21" eb="22">
      <t>モノ</t>
    </rPh>
    <rPh sb="23" eb="25">
      <t>ニンズウ</t>
    </rPh>
    <phoneticPr fontId="13"/>
  </si>
  <si>
    <t>治験を除く医薬品等の臨床研究を行う場合は、臨床研究法に則った体制を整備すること。</t>
    <phoneticPr fontId="13"/>
  </si>
  <si>
    <t>治験を除く医薬品等の臨床研究を行っている。</t>
    <phoneticPr fontId="13"/>
  </si>
  <si>
    <t>臨床研究法に則った体制を整備している。</t>
    <phoneticPr fontId="13"/>
  </si>
  <si>
    <t>278が"はい"の場合は要件区分がAになります。</t>
    <phoneticPr fontId="13"/>
  </si>
  <si>
    <t>実施内容の広報等に努めている。</t>
  </si>
  <si>
    <t>７</t>
    <phoneticPr fontId="13"/>
  </si>
  <si>
    <t>医療の質の改善の取組及び安全管理</t>
  </si>
  <si>
    <t>自施設の診療機能や診療実績、地域連携に関する実績や活動状況の他、がん患者の療養生活の質について把握・評価し、課題認識を院内の関係者で共有した上で、組織的な改善策を講じている。</t>
  </si>
  <si>
    <t>その際にはQuality Indicatorを利用するなどして、ＰＤＣＡサイクルが確保できるよう工夫をしている。</t>
  </si>
  <si>
    <t>医療法等に基づく医療安全にかかる適切な体制を確保している。</t>
  </si>
  <si>
    <t>別紙20に詳細を記載してください。</t>
    <phoneticPr fontId="13"/>
  </si>
  <si>
    <t>日本医療機能評価機構の審査等の第三者による評価を受けている。</t>
    <phoneticPr fontId="13"/>
  </si>
  <si>
    <t>別紙20に詳細を記載してください。
日本医療機能評価機構に加え、JCI、ISO9001の認定も該当する。</t>
    <phoneticPr fontId="13"/>
  </si>
  <si>
    <t>第三者の名称</t>
    <rPh sb="0" eb="3">
      <t>ダイサンシャ</t>
    </rPh>
    <rPh sb="4" eb="6">
      <t>メイショウ</t>
    </rPh>
    <phoneticPr fontId="13"/>
  </si>
  <si>
    <t>日本医療機能評価機構 病院機能評価</t>
  </si>
  <si>
    <t>別紙20に詳細を記載してください。</t>
  </si>
  <si>
    <t>直近で評価を受けたタイミング（YYYY/MM、例：202309）</t>
    <rPh sb="0" eb="2">
      <t>チョッキン</t>
    </rPh>
    <rPh sb="3" eb="5">
      <t>ヒョウカ</t>
    </rPh>
    <rPh sb="6" eb="7">
      <t>ウ</t>
    </rPh>
    <phoneticPr fontId="13"/>
  </si>
  <si>
    <t>８</t>
    <phoneticPr fontId="13"/>
  </si>
  <si>
    <t>グループ指定</t>
    <phoneticPr fontId="13"/>
  </si>
  <si>
    <t>地域がん診療病院とグループ指定を受ける場合には、以下の体制を整備すること等によりグループ指定を受ける地域がん診療病院と協働して当該地域におけるがん診療等の提供体制を確保すること。</t>
  </si>
  <si>
    <t>地域がん診療病院とのグループ指定を受けている。</t>
    <rPh sb="0" eb="2">
      <t>チイキ</t>
    </rPh>
    <rPh sb="4" eb="6">
      <t>シンリョウ</t>
    </rPh>
    <rPh sb="6" eb="8">
      <t>ビョウイン</t>
    </rPh>
    <rPh sb="14" eb="16">
      <t>シテイ</t>
    </rPh>
    <rPh sb="17" eb="18">
      <t>ウ</t>
    </rPh>
    <phoneticPr fontId="13"/>
  </si>
  <si>
    <t>別紙27に詳細を記載してください。</t>
    <rPh sb="0" eb="2">
      <t>ベッシ</t>
    </rPh>
    <rPh sb="5" eb="7">
      <t>ショウサイ</t>
    </rPh>
    <rPh sb="8" eb="10">
      <t>キサイ</t>
    </rPh>
    <phoneticPr fontId="13"/>
  </si>
  <si>
    <t>連携協力により手術療法、放射線療法、薬物療法を提供する体制を整備している。</t>
    <rPh sb="30" eb="32">
      <t>セイビ</t>
    </rPh>
    <phoneticPr fontId="13"/>
  </si>
  <si>
    <t>標準的な薬物療法を提供するためのレジメンの審査等における支援を行っている。</t>
    <rPh sb="31" eb="32">
      <t>オコナ</t>
    </rPh>
    <phoneticPr fontId="13"/>
  </si>
  <si>
    <t>確実な連携体制を確保するための定期的な合同カンファレンスの開催を行っている。</t>
    <rPh sb="32" eb="33">
      <t>オコナ</t>
    </rPh>
    <phoneticPr fontId="13"/>
  </si>
  <si>
    <t>連携協力により相談支援や緩和ケアを充実させる体制を整備している。</t>
    <rPh sb="25" eb="27">
      <t>セイビ</t>
    </rPh>
    <phoneticPr fontId="13"/>
  </si>
  <si>
    <t>診療機能確保のための支援等に関する人材交流の計画策定及び実行の体制を整備している。</t>
    <rPh sb="31" eb="33">
      <t>タイセイ</t>
    </rPh>
    <rPh sb="34" eb="36">
      <t>セイビ</t>
    </rPh>
    <phoneticPr fontId="13"/>
  </si>
  <si>
    <t>診療機能確保のための診療情報の共有体制を整備している。</t>
    <rPh sb="20" eb="22">
      <t>セイビ</t>
    </rPh>
    <phoneticPr fontId="13"/>
  </si>
  <si>
    <t>病院ホームページ、パンフレット等による連携先の地域がん診療病院名やその連携内容、連携実績等についてわかりやすく広報している。</t>
    <phoneticPr fontId="13"/>
  </si>
  <si>
    <t>特定機能病院を地域がん診療連携拠点病院として指定する場合の指定要件について</t>
  </si>
  <si>
    <t>医療法第４条の２に基づく特定機能病院を地域拠点病院として指定する場合には、当該医療機関はⅡの地域拠点病院の指定要件に加え、他の拠点病院等に対する医師の派遣や人材育成による診療支援に積極的に取り組み、その観点から都道府県協議会にも積極的に参画すること。</t>
    <phoneticPr fontId="13"/>
  </si>
  <si>
    <t>他の拠点病院等に対する医師の派遣や人材育成による診療支援に積極的に取り組んでいる。</t>
    <phoneticPr fontId="13"/>
  </si>
  <si>
    <t>他の拠点病院等に対する医師の派遣や人材育成による診療支援に関する観点を念頭に、都道府県協議会に積極的に参画している。</t>
    <rPh sb="29" eb="30">
      <t>カン</t>
    </rPh>
    <rPh sb="32" eb="34">
      <t>カンテン</t>
    </rPh>
    <rPh sb="35" eb="37">
      <t>ネントウ</t>
    </rPh>
    <rPh sb="39" eb="43">
      <t>トドウフケン</t>
    </rPh>
    <rPh sb="43" eb="46">
      <t>キョウギカイ</t>
    </rPh>
    <rPh sb="47" eb="50">
      <t>セッキョクテキ</t>
    </rPh>
    <rPh sb="51" eb="53">
      <t>サンカク</t>
    </rPh>
    <phoneticPr fontId="13"/>
  </si>
  <si>
    <t>都道府県がん診療連携拠点病院の指定要件について</t>
    <phoneticPr fontId="13"/>
  </si>
  <si>
    <t>１</t>
    <phoneticPr fontId="13"/>
  </si>
  <si>
    <t>都道府県における診療機能強化に向けた要件</t>
  </si>
  <si>
    <t>当該都道府県においてがん医療に携わる専門的な知識及び技能を有する医師・薬剤師・看護師等を対象とした研修を実施している。</t>
  </si>
  <si>
    <t>当該都道府県の拠点病院等及び地域におけるがん医療を担う者に対し、情報提供、症例相談及び診療支援を行っている。</t>
  </si>
  <si>
    <t>都道府県協議会の事務局として、主体的に協議会運営を行っている。</t>
  </si>
  <si>
    <t>・別紙28に詳細を記載してください、
・別添資料で、都道府県協議会の議題や議事録等、議論の内容がわかる資料を添付してください。</t>
    <rPh sb="1" eb="3">
      <t>ベッシ</t>
    </rPh>
    <rPh sb="6" eb="8">
      <t>ショウサイ</t>
    </rPh>
    <rPh sb="9" eb="11">
      <t>キサイ</t>
    </rPh>
    <rPh sb="20" eb="22">
      <t>ベッテン</t>
    </rPh>
    <rPh sb="22" eb="24">
      <t>シリョウ</t>
    </rPh>
    <rPh sb="26" eb="30">
      <t>トドウフケン</t>
    </rPh>
    <rPh sb="30" eb="33">
      <t>キョウギカイ</t>
    </rPh>
    <rPh sb="34" eb="36">
      <t>ギダイ</t>
    </rPh>
    <rPh sb="37" eb="40">
      <t>ギジロク</t>
    </rPh>
    <rPh sb="40" eb="41">
      <t>ナド</t>
    </rPh>
    <rPh sb="42" eb="44">
      <t>ギロン</t>
    </rPh>
    <rPh sb="45" eb="47">
      <t>ナイヨウ</t>
    </rPh>
    <rPh sb="51" eb="53">
      <t>シリョウ</t>
    </rPh>
    <rPh sb="54" eb="56">
      <t>テンプ</t>
    </rPh>
    <phoneticPr fontId="13"/>
  </si>
  <si>
    <t>都道府県協議会の開催回数（期間：令和５年４月１日～令和６年３月31日）</t>
  </si>
  <si>
    <t>都道府県における相談支援機能強化に向けた要件</t>
    <rPh sb="0" eb="4">
      <t>トドウフケン</t>
    </rPh>
    <rPh sb="1" eb="4">
      <t>ドウフケン</t>
    </rPh>
    <phoneticPr fontId="13"/>
  </si>
  <si>
    <t>相談支援業務として、都道府県内の医療機関で実施されるがんに関する臨床試験について情報提供に努めている。</t>
  </si>
  <si>
    <t>がん相談支援センターに国立がん研究センターによるがん相談支援センター相談員基礎研修（１）～（３）を修了した専従の相談支援に携わる者を２人以上配置している。</t>
    <phoneticPr fontId="13"/>
  </si>
  <si>
    <t>相談支援に携わる者のうち、少なくとも１人は国立がん研究センターによる相談員指導者研修を修了している。</t>
    <phoneticPr fontId="13"/>
  </si>
  <si>
    <t>相談支援に携わる者のうち、国立がん研究センターによる相談員指導者研修を修了している者の人数</t>
    <rPh sb="41" eb="42">
      <t>モノ</t>
    </rPh>
    <rPh sb="43" eb="45">
      <t>ニンズウ</t>
    </rPh>
    <phoneticPr fontId="13"/>
  </si>
  <si>
    <t>一人以上配置が必要</t>
    <rPh sb="0" eb="2">
      <t>ヒトリ</t>
    </rPh>
    <rPh sb="2" eb="4">
      <t>イジョウ</t>
    </rPh>
    <rPh sb="4" eb="6">
      <t>ハイチ</t>
    </rPh>
    <rPh sb="7" eb="9">
      <t>ヒツヨウ</t>
    </rPh>
    <phoneticPr fontId="13"/>
  </si>
  <si>
    <t>外来初診時から治療開始までを目途に、がん患者及びその家族が必ず一度はがん相談支援センターを訪問（必ずしも具体的な相談を伴わない、場所等の確認も含む）することができる体制を整備している。</t>
  </si>
  <si>
    <t>緩和ケアセンターとの連携を図り、がん患者とその家族に対して、緩和ケアに関する高次の相談支援を提供する体制を確保している。</t>
    <phoneticPr fontId="13"/>
  </si>
  <si>
    <t>当該都道府県の拠点病院等の相談支援に携わる者に対する継続的かつ系統的な研修を行っている。</t>
  </si>
  <si>
    <t>都道府県拠点病院の診療機能強化に向けた要件</t>
    <phoneticPr fontId="13"/>
  </si>
  <si>
    <t>当該都道府県における緩和ケア提供体制の中心として、緩和ケアチーム、緩和ケア外来、緩和ケア病棟等を有機的に統合する緩和ケアセンターを整備し、当該緩和ケアセンターを組織上明確に位置づけている。（緩和ケアセンターは、緩和ケアチームが主体となり以下の活動を行い、専門的緩和ケアを提供する院内拠点組織とする。）</t>
    <phoneticPr fontId="13"/>
  </si>
  <si>
    <t>別紙21に詳細を記載してください。</t>
    <rPh sb="0" eb="2">
      <t>ベッシ</t>
    </rPh>
    <rPh sb="5" eb="7">
      <t>ショウサイ</t>
    </rPh>
    <rPh sb="8" eb="10">
      <t>キサイ</t>
    </rPh>
    <phoneticPr fontId="13"/>
  </si>
  <si>
    <t>がん看護に関する専門資格を有する看護師等による定期的ながん患者カウンセリングを行っている。</t>
  </si>
  <si>
    <t xml:space="preserve">看護カンファレンスを週１回程度開催し、患者とその家族の苦痛に関する情報を外来や病棟看護師等と共有している。 </t>
  </si>
  <si>
    <t>緊急緩和ケア病床を確保し、かかりつけ患者や連携協力リストを作成した在宅療養支援診療所等からの紹介患者を対象として、緊急入院体制を整備している。</t>
  </si>
  <si>
    <t>地域の病院や在宅療養支援診療所、ホスピス・緩和ケア病棟等の診療従事者と協働して、緩和ケアにおける連携協力に関するカンファレンスを月１回程度定期的に開催している。</t>
  </si>
  <si>
    <t>緩和ケアセンターの構成員が参加するカンファレンスを週１回以上の頻度で開催し、緩和ケアセンターの業務に関する情報共有や
検討を行っている。</t>
    <phoneticPr fontId="13"/>
  </si>
  <si>
    <t>緩和ケアセンターは、都道府県と協力する等により、都道府県内の各拠点病院等が、緩和ケア提供体制の質的な向上や、地域単位の緩和ケアに関する取組について検討できるように、支援を行っている。</t>
  </si>
  <si>
    <t>緩和ケアセンターには、Ⅱの２の（２）の①のオに規定する緩和ケアチームの医師に加えて、以下の専門的な知識及び技能を有する医師を配置している。</t>
  </si>
  <si>
    <t>緩和ケアセンターの機能を統括する医師を緩和ケアセンター長として１人配置している。</t>
    <phoneticPr fontId="13"/>
  </si>
  <si>
    <t>当該医師については、常勤であり、かつ、院内において管理的立場の医師である。</t>
    <phoneticPr fontId="13"/>
  </si>
  <si>
    <t>緊急緩和ケア病床を担当する専門的な知識及び技能を有する常勤の医師を１人以上配置している。
（なお、Ⅱの２の（２）の①のオに規定する緩和ケアチームの医師との兼任を可とする。）</t>
    <phoneticPr fontId="13"/>
  </si>
  <si>
    <t>当該医師については、夜間休日等も必要時には主治医や当直担当医と連絡を取ることができる体制を整備している。</t>
  </si>
  <si>
    <t>緩和ケアセンターには、Ⅱの２の（２）の②のウからオに規定する緩和ケアチームの構成員に加えて、以下の専門的な知識及び技能を有する医師以外の診療従事者を配置している。</t>
  </si>
  <si>
    <t>緩和ケアセンターの機能を管理・調整する、専従のジェネラルマネージャーを配置している。</t>
  </si>
  <si>
    <t>ジェネラルマネージャーは、常勤であり、かつ院内において管理的立場にある看護師である。</t>
  </si>
  <si>
    <t>当該看護師はがん看護に関する専門資格を有する者である。</t>
    <phoneticPr fontId="13"/>
  </si>
  <si>
    <t>アに規定するジェネラルマネージャーとは別に、専従かつ常勤の看護師を２人以上配置している。</t>
  </si>
  <si>
    <t>当該看護師はがん看護に関する専門資格を有する者である。
（また、当該看護師はⅡの２の（２）の②のウに規定する看護師との兼任を可とする。）</t>
    <phoneticPr fontId="13"/>
  </si>
  <si>
    <t>緩和ケアセンターの業務に協力する薬剤師を配置している。</t>
  </si>
  <si>
    <t>当該薬剤師はがん薬物療法に関する専門資格を有する者である。
（また、当該薬剤師はⅡの２の（２）の②のエに規定する薬剤師との兼任を可とする。）</t>
    <phoneticPr fontId="13"/>
  </si>
  <si>
    <t>専任の緩和ケアセンターにおける相談支援業務に携わる者を１人以上配置している。
（また、当該者についてはがん相談支援センターの相談支援に携わる者との兼任および、がん相談支援センター内にて当該業務に従事することを可とする。）</t>
    <phoneticPr fontId="13"/>
  </si>
  <si>
    <t>ジェネラルマネージャーを中心に、歯科医師や医療心理に携わる者、理学療法士、管理栄養士、歯科衛生士等の
診療従事者が連携している。</t>
    <phoneticPr fontId="13"/>
  </si>
  <si>
    <t>特定領域がん診療連携拠点病院の指定要件について</t>
    <phoneticPr fontId="13"/>
  </si>
  <si>
    <t>特定のがんについて、集学的治療等を提供する体制を有している。</t>
    <phoneticPr fontId="13"/>
  </si>
  <si>
    <t>別紙22に詳細を記載してください。</t>
    <rPh sb="0" eb="2">
      <t>ベッシ</t>
    </rPh>
    <rPh sb="5" eb="7">
      <t>ショウサイ</t>
    </rPh>
    <rPh sb="8" eb="10">
      <t>キサイ</t>
    </rPh>
    <phoneticPr fontId="13"/>
  </si>
  <si>
    <t>集学的治療等を提供する体制を有する、具体的ながん種について記載してください。</t>
    <rPh sb="0" eb="3">
      <t>シュウガクテキ</t>
    </rPh>
    <rPh sb="3" eb="6">
      <t>チリョウナド</t>
    </rPh>
    <rPh sb="7" eb="9">
      <t>テイキョウ</t>
    </rPh>
    <rPh sb="11" eb="13">
      <t>タイセイ</t>
    </rPh>
    <rPh sb="14" eb="15">
      <t>ユウ</t>
    </rPh>
    <rPh sb="18" eb="21">
      <t>グタイテキ</t>
    </rPh>
    <rPh sb="24" eb="25">
      <t>タネ</t>
    </rPh>
    <rPh sb="29" eb="31">
      <t>キサイ</t>
    </rPh>
    <phoneticPr fontId="13"/>
  </si>
  <si>
    <t>標準的治療等がん患者の状態に応じた適切な治療を提供している。</t>
  </si>
  <si>
    <t>当該がんについて当該都道府県内で最も多くの患者を診療している。</t>
    <phoneticPr fontId="13"/>
  </si>
  <si>
    <t>Ⅱに規定する地域拠点病院の指定要件を満たしている。</t>
    <phoneticPr fontId="13"/>
  </si>
  <si>
    <t>12～290に関して、区分Aの要件に未充足がない場合に”はい”を選択してください。</t>
    <phoneticPr fontId="13"/>
  </si>
  <si>
    <t>緊急対応が必要な患者や合併症を持ち高度な管理が必要な患者に対して拠点病院等と連携し適切ながん医療の提供を行っている。</t>
    <phoneticPr fontId="13"/>
  </si>
  <si>
    <t>別紙23に詳細を記載してください。</t>
    <rPh sb="0" eb="2">
      <t>ベッシ</t>
    </rPh>
    <rPh sb="5" eb="7">
      <t>ショウサイ</t>
    </rPh>
    <rPh sb="8" eb="10">
      <t>キサイ</t>
    </rPh>
    <phoneticPr fontId="13"/>
  </si>
  <si>
    <t>特定領域における高い診療技術や知識を共有する観点から、拠点病院等との人材交流、合同のカンファレンス、診療業務や相談支援業務における情報共有等を行うよう努めている。</t>
    <phoneticPr fontId="13"/>
  </si>
  <si>
    <t>別紙24に詳細を記載してください。</t>
    <rPh sb="0" eb="2">
      <t>ベッシ</t>
    </rPh>
    <phoneticPr fontId="13"/>
  </si>
  <si>
    <t>地域がん診療病院の指定要件について</t>
    <phoneticPr fontId="13"/>
  </si>
  <si>
    <t>都道府県協議会における役割</t>
    <phoneticPr fontId="13"/>
  </si>
  <si>
    <t>各都道府県の他の拠点病院等と協働して都道府県協議会を設置し、その運営に主体的に参画すること。</t>
  </si>
  <si>
    <t>その際、各がん医療圏におけるがん医療の質を向上させるため、当該がん医療圏を代表して都道府県協議会の運営にあたるとともに、都道府県協議会の方針に沿って各がん医療圏におけるがん医療が適切に提供されるよう努めること。</t>
  </si>
  <si>
    <t>集学的治療等の提供体制及び標準的治療等の提供</t>
    <phoneticPr fontId="13"/>
  </si>
  <si>
    <t>我が国に多いがんを中心として、グループ指定を受けるがん診療連携拠点病院と連携して集学的治療等を提供する体制を有するとともに、標準的治療等がん患者の状態に応じた適切な治療を提供している。</t>
    <phoneticPr fontId="13"/>
  </si>
  <si>
    <t>別紙25に詳細を記載してください。</t>
    <rPh sb="0" eb="2">
      <t>ベッシ</t>
    </rPh>
    <phoneticPr fontId="13"/>
  </si>
  <si>
    <t>確実な連携体制を確保するため、グループ指定を受けるがん診療連携拠点病院と定期的な合同のカンファレンスを開催している。</t>
    <phoneticPr fontId="13"/>
  </si>
  <si>
    <t>医師からの診断結果、病状の説明時や治療方針の決定時には、以下の体制を整備している。</t>
  </si>
  <si>
    <t>ⅰ　</t>
  </si>
  <si>
    <t>ⅱ　</t>
  </si>
  <si>
    <t>治療プロセス全体に関して、患者とともに考えながら方針を決定している。</t>
    <rPh sb="27" eb="29">
      <t>ケッテイ</t>
    </rPh>
    <phoneticPr fontId="13"/>
  </si>
  <si>
    <t>ⅲ　</t>
  </si>
  <si>
    <t>標準治療として複数の診療科が関与する選択肢がある場合に、その知見のある診療科の受診ができる体制を確保している。</t>
  </si>
  <si>
    <t>エ　</t>
  </si>
  <si>
    <t>診療機能確保のための支援等に関し、グループ指定を受けるがん診療連携拠点病院との人材交流計画を策定・実行している。</t>
  </si>
  <si>
    <t>別紙26に詳細を記載してください。</t>
    <rPh sb="0" eb="2">
      <t>ベッシ</t>
    </rPh>
    <phoneticPr fontId="13"/>
  </si>
  <si>
    <t>特に、集学的治療等を提供することが困難な場合における専門的な知識及び技能を有する医師等の定期的な派遣の依頼、専門外来の設置等に努めている。</t>
    <phoneticPr fontId="13"/>
  </si>
  <si>
    <t>別紙３に詳細を記載してください。</t>
    <rPh sb="0" eb="2">
      <t>ベッシ</t>
    </rPh>
    <phoneticPr fontId="13"/>
  </si>
  <si>
    <t>オ　</t>
  </si>
  <si>
    <t>がん患者の病態に応じたより適切ながん医療を提供できるよう以下のカンファレンスをそれぞれ必要に応じて定期的に開催している。</t>
  </si>
  <si>
    <t>個別もしくは少数の診療科の医師に加え、看護師、薬剤師、必要に応じて公認心理師や緩和ケアチームを代表する者などを加えた、症例への対応方針を検討するカンファレンス</t>
  </si>
  <si>
    <t>・一ヶ月当たりの開催回数を記載してください。（●回/月）</t>
    <rPh sb="1" eb="4">
      <t>イッカゲツ</t>
    </rPh>
    <rPh sb="4" eb="5">
      <t>ア</t>
    </rPh>
    <rPh sb="8" eb="10">
      <t>カイサイ</t>
    </rPh>
    <rPh sb="10" eb="12">
      <t>カイスウ</t>
    </rPh>
    <rPh sb="13" eb="15">
      <t>キサイ</t>
    </rPh>
    <rPh sb="24" eb="25">
      <t>カイ</t>
    </rPh>
    <rPh sb="26" eb="27">
      <t>ツキ</t>
    </rPh>
    <phoneticPr fontId="13"/>
  </si>
  <si>
    <t>臨床倫理的、社会的な問題を解決するための、具体的な事例に則した患者支援の充実や多職種間の連携強化を目的とした院内全体の多職種によるカンファレンス</t>
  </si>
  <si>
    <t>ⅳのカンファレンスを定期的に開催している。</t>
    <phoneticPr fontId="13"/>
  </si>
  <si>
    <t>カ　</t>
  </si>
  <si>
    <t>院内の緩和ケアチーム、口腔ケアチーム、栄養サポートチーム、感染防止対策チーム等の専門チームへ、医師だけではなく、看護師や薬剤師等、他の診療従事者からも介入依頼ができる体制を整備している。</t>
  </si>
  <si>
    <t>キ　</t>
  </si>
  <si>
    <t>保険適用外の免疫療法等について、治験、先進医療、臨床研究法で定める特定臨床研究または再生医療等の安全性の確保等に関する法律に基づき提供される再生医療等の枠組み以外の形では、実施・推奨していない。</t>
  </si>
  <si>
    <t>保険適用外の免疫療法等について、提供または推奨している場合は、上記のどの枠組みに該当するか明記すること。
（なお、提供または推奨していない場合は、「なし」と記入すること。）</t>
    <phoneticPr fontId="13"/>
  </si>
  <si>
    <t>手術療法、放射線療法、薬物療法の提供体制の特記事項</t>
  </si>
  <si>
    <t>集学的治療等を適切に提供できる体制を整備する上で、適宜グループ指定を受けるがん診療連携拠点病院との連携により
特に以下に対応すること。</t>
    <phoneticPr fontId="13"/>
  </si>
  <si>
    <t>我が国に多いがんに対する手術のうち、提供が困難であるものについてはグループ指定を受けるがん診療連携拠点病院との連携により提供できる体制を整備している。</t>
  </si>
  <si>
    <t>グループ指定を受けるがん診療連携拠点病院と連携することにより術中迅速病理診断を提供できる体制を整備している。
（なお、当該体制は遠隔病理診断でも可とする。）</t>
    <phoneticPr fontId="13"/>
  </si>
  <si>
    <t>その際、厚生労働省院内感染対策サーベイランス事業（ＪＡＮＩＳ）へ登録している。</t>
    <phoneticPr fontId="13"/>
  </si>
  <si>
    <t>設備や人材配置の点から放射線治療の提供が困難である場合には、グループ指定を受けるがん診療連携拠点病院と連携することにより放射線治療を提供できる体制を整備すること。</t>
    <phoneticPr fontId="13"/>
  </si>
  <si>
    <t>380行目・381行目のいずれかが”はい”の場合のみ、自動的に”はい”が選択されます。</t>
    <rPh sb="27" eb="29">
      <t>ジドウ</t>
    </rPh>
    <rPh sb="29" eb="30">
      <t>テキ</t>
    </rPh>
    <rPh sb="36" eb="38">
      <t>センタク</t>
    </rPh>
    <phoneticPr fontId="13"/>
  </si>
  <si>
    <t>自施設で放射線治療を提供している。</t>
    <rPh sb="0" eb="1">
      <t>ジ</t>
    </rPh>
    <rPh sb="1" eb="3">
      <t>シセツ</t>
    </rPh>
    <rPh sb="4" eb="7">
      <t>ホウシャセン</t>
    </rPh>
    <rPh sb="7" eb="9">
      <t>チリョウ</t>
    </rPh>
    <rPh sb="10" eb="12">
      <t>テイキョウ</t>
    </rPh>
    <phoneticPr fontId="13"/>
  </si>
  <si>
    <t>グループ指定を受けるがん診療連携拠点病院と連携することにより放射線治療を提供できる体制を整備している。</t>
    <phoneticPr fontId="13"/>
  </si>
  <si>
    <t>オについては、自施設で放射線治療を提供していない場合には”いいえ”を選択してください。</t>
    <rPh sb="7" eb="8">
      <t>ジ</t>
    </rPh>
    <rPh sb="8" eb="10">
      <t>シセツ</t>
    </rPh>
    <rPh sb="11" eb="14">
      <t>ホウシャセン</t>
    </rPh>
    <rPh sb="14" eb="16">
      <t>チリョウ</t>
    </rPh>
    <rPh sb="17" eb="19">
      <t>テイキョウ</t>
    </rPh>
    <rPh sb="24" eb="26">
      <t>バアイ</t>
    </rPh>
    <rPh sb="34" eb="36">
      <t>センタク</t>
    </rPh>
    <phoneticPr fontId="13"/>
  </si>
  <si>
    <t>●リニアックについて（※自施設で実施している場合のみ）</t>
    <phoneticPr fontId="13"/>
  </si>
  <si>
    <t>直近で実施した第三者機関による出力線量測定の時期を明記すること。（YYYY/MM、例：202309）</t>
    <rPh sb="0" eb="2">
      <t>チョッキン</t>
    </rPh>
    <rPh sb="3" eb="5">
      <t>ジッシ</t>
    </rPh>
    <rPh sb="7" eb="10">
      <t>ダイサンシャ</t>
    </rPh>
    <rPh sb="10" eb="12">
      <t>キカン</t>
    </rPh>
    <rPh sb="15" eb="17">
      <t>シュツリョク</t>
    </rPh>
    <rPh sb="17" eb="19">
      <t>センリョウ</t>
    </rPh>
    <rPh sb="19" eb="21">
      <t>ソクテイ</t>
    </rPh>
    <rPh sb="22" eb="24">
      <t>ジキ</t>
    </rPh>
    <rPh sb="25" eb="27">
      <t>メイキ</t>
    </rPh>
    <phoneticPr fontId="13"/>
  </si>
  <si>
    <t>カ</t>
    <phoneticPr fontId="13"/>
  </si>
  <si>
    <t>外来化学療法を実施しているがん患者が急変時等の緊急時に入院できる体制を確保している。</t>
    <phoneticPr fontId="13"/>
  </si>
  <si>
    <t>キ</t>
    <phoneticPr fontId="13"/>
  </si>
  <si>
    <t>グループ指定を受けるがん診療連携拠点病院との連携により、薬物療法のレジメンを審査するとともに、標準的な薬物療法を提供できる体制を整備している。</t>
  </si>
  <si>
    <t>ア、イを実施するため、がん診療に携わる全ての診療従事者の対応能力を向上させることが必要であり、これを支援するために組織上明確に位置付けられた緩和ケアチームにより、以下を提供するよう体制を整備している。</t>
  </si>
  <si>
    <t>別紙８に詳細を記載してください。</t>
    <rPh sb="0" eb="2">
      <t>ベッシ</t>
    </rPh>
    <phoneticPr fontId="13"/>
  </si>
  <si>
    <t>定期的に病棟ラウンド及びカンファレンスを行い、依頼を受けていないがん患者も含めて苦痛の把握に努めるとともに、適切な症状緩和について協議し、必要に応じて主体的に助言や指導等を行っている。</t>
  </si>
  <si>
    <t>また、主治医及び看護師、公認心理師等と協働し、適切な支援を実施している。</t>
  </si>
  <si>
    <t>患者が必要な緩和ケアを受けられるよう、緩和ケア外来の設置など外来において専門的な緩和ケアを提供できる体制を整備している。</t>
    <phoneticPr fontId="13"/>
  </si>
  <si>
    <t>別紙５に詳細を記載してください。</t>
    <rPh sb="0" eb="2">
      <t>ベッシ</t>
    </rPh>
    <phoneticPr fontId="13"/>
  </si>
  <si>
    <t>院内の診療従事者と緩和ケアチームとの連携を以下により確保すること。</t>
  </si>
  <si>
    <t>リンクナース：医療施設において、各種専門チームや委員会と病棟看護師等をつなぐ役割を持つ看護師をいう。</t>
  </si>
  <si>
    <t>アドバンス・ケア・プランニング：人生の最終段階の医療・ケアについて、本人が家族等や医療・ケアチームと事前に繰り返し話し合うプロセスのこと。</t>
  </si>
  <si>
    <t>疼痛緩和のための専門的な治療の提供体制等について、以下の通り確保すること。</t>
  </si>
  <si>
    <t>難治性疼痛に対する神経ブロック等について、自施設における麻酔科医等との連携等の対応方針を定めている。</t>
    <phoneticPr fontId="13"/>
  </si>
  <si>
    <t>別紙７に詳細を記載してください。</t>
    <rPh sb="0" eb="2">
      <t>ベッシ</t>
    </rPh>
    <phoneticPr fontId="13"/>
  </si>
  <si>
    <t>412行目・413行目のいずれかが”はい”の場合のみ、自動的に”はい”が選択されます。</t>
    <rPh sb="27" eb="29">
      <t>ジドウ</t>
    </rPh>
    <rPh sb="29" eb="30">
      <t>テキ</t>
    </rPh>
    <rPh sb="36" eb="38">
      <t>センタク</t>
    </rPh>
    <phoneticPr fontId="13"/>
  </si>
  <si>
    <t>PRO：自覚症状やＱＯＬに関する対応の評価のために行う患者の主観的な報告をまとめた評価のこと。</t>
  </si>
  <si>
    <t>別紙29に詳細を記載してください。</t>
    <rPh sb="0" eb="2">
      <t>ベッシ</t>
    </rPh>
    <phoneticPr fontId="13"/>
  </si>
  <si>
    <t>当該がん医療圏において、地域の医療機関や在宅療養支援診療所等の医療・介護従事者とがんに関する医療提供体制や社会的支援、緩和ケアについて情報を共有し、役割分担や支援等について検討する場を年１回以上設けている。</t>
  </si>
  <si>
    <t>ピア・サポート：患者・経験者やその家族がピア（仲間）として体験を共有し、共に考えることで、患者や家族等を支援すること。</t>
  </si>
  <si>
    <t>当該施設で対応可能ながんについて、手術療法、放射線療法、薬物療法又は緩和ケアに携わる専門的な知識及び技能を有する医師によりセカンドオピニオンを提示する体制を整備し、患者にわかりやすく公表すること。</t>
  </si>
  <si>
    <t>各地域のがん・生殖医療ネットワークに加入し、｢小児・ＡＹＡ世代のがん患者等の妊孕性温存療法研究促進事業」へ参画するとともに、対象となりうる患者や家族には必ず治療開始前に情報提供している。</t>
  </si>
  <si>
    <t>患者の希望を確認するとともに、がん治療を行う診療科が中心となって、院内または地域の生殖医療に関する診療科とともに、妊孕性温存療法及びがん治療後の生殖補助医療に関する情報提供及び意思決定支援を行う体制を整備している。</t>
  </si>
  <si>
    <t>自施設において、がん・生殖医療に関する意思決定支援を行うことができる診療従事者の配置・育成に努めている。</t>
  </si>
  <si>
    <r>
      <t>一般社団法人AYAがんの医療と支援のあり方研究会の開催する「AYA世代がんサポート研修会」を受けた院内の診療従事者の人数
（尚、</t>
    </r>
    <r>
      <rPr>
        <sz val="11"/>
        <rFont val="ＭＳ Ｐゴシック"/>
        <family val="3"/>
        <charset val="128"/>
      </rPr>
      <t>AYA世代支援チームに在籍する者に限らない）</t>
    </r>
    <rPh sb="0" eb="2">
      <t>イッパン</t>
    </rPh>
    <rPh sb="2" eb="4">
      <t>シャダン</t>
    </rPh>
    <rPh sb="4" eb="6">
      <t>ホウジン</t>
    </rPh>
    <rPh sb="12" eb="14">
      <t>イリョウ</t>
    </rPh>
    <rPh sb="15" eb="17">
      <t>シエン</t>
    </rPh>
    <rPh sb="20" eb="21">
      <t>カタ</t>
    </rPh>
    <rPh sb="21" eb="24">
      <t>ケンキュウカイ</t>
    </rPh>
    <rPh sb="25" eb="27">
      <t>カイサイ</t>
    </rPh>
    <rPh sb="33" eb="35">
      <t>セダイ</t>
    </rPh>
    <rPh sb="41" eb="44">
      <t>ケンシュウカイ</t>
    </rPh>
    <rPh sb="46" eb="47">
      <t>ウ</t>
    </rPh>
    <rPh sb="52" eb="54">
      <t>シンリョウ</t>
    </rPh>
    <rPh sb="54" eb="57">
      <t>ジュウジシャ</t>
    </rPh>
    <rPh sb="58" eb="60">
      <t>ニンズウ</t>
    </rPh>
    <phoneticPr fontId="13"/>
  </si>
  <si>
    <t>また、意思決定能力を含む機能評価を行い、各種ガイドラインに沿って、個別の状況を踏まえた対応をしている。</t>
    <phoneticPr fontId="13"/>
  </si>
  <si>
    <r>
      <t>高齢のがん患者に関して、</t>
    </r>
    <r>
      <rPr>
        <sz val="11"/>
        <rFont val="ＭＳ Ｐゴシック"/>
        <family val="3"/>
        <charset val="128"/>
      </rPr>
      <t>必要に応じて高齢者総合機能評価を行っている。</t>
    </r>
    <rPh sb="5" eb="7">
      <t>カンジャ</t>
    </rPh>
    <rPh sb="8" eb="9">
      <t>カン</t>
    </rPh>
    <rPh sb="12" eb="14">
      <t>ヒツヨウ</t>
    </rPh>
    <rPh sb="15" eb="16">
      <t>オウ</t>
    </rPh>
    <rPh sb="18" eb="21">
      <t>コウレイシャ</t>
    </rPh>
    <rPh sb="21" eb="23">
      <t>ソウゴウ</t>
    </rPh>
    <rPh sb="23" eb="25">
      <t>キノウ</t>
    </rPh>
    <rPh sb="25" eb="27">
      <t>ヒョウカ</t>
    </rPh>
    <rPh sb="28" eb="29">
      <t>オコナ</t>
    </rPh>
    <phoneticPr fontId="13"/>
  </si>
  <si>
    <t>医療機関としてのＢＣＰを策定している。</t>
  </si>
  <si>
    <r>
      <t>専門的な知識及び技能を有する医師の配置　</t>
    </r>
    <r>
      <rPr>
        <sz val="11"/>
        <color rgb="FFFF0000"/>
        <rFont val="ＭＳ Ｐゴシック"/>
        <family val="3"/>
        <charset val="128"/>
      </rPr>
      <t>※以下、常勤職員の人数を回答する項目において、非常勤職員を常勤換算して常勤職員と合算することは不可です。</t>
    </r>
    <phoneticPr fontId="13"/>
  </si>
  <si>
    <t>対応可能ながんについて専門的な知識及び技能を有する手術療法に携わる医師の人数</t>
    <rPh sb="36" eb="38">
      <t>ニンズウ</t>
    </rPh>
    <phoneticPr fontId="13"/>
  </si>
  <si>
    <t>※一人以上の配置が必要です。</t>
    <rPh sb="1" eb="3">
      <t>ヒトリ</t>
    </rPh>
    <rPh sb="3" eb="5">
      <t>イジョウ</t>
    </rPh>
    <rPh sb="6" eb="8">
      <t>ハイチ</t>
    </rPh>
    <rPh sb="9" eb="11">
      <t>ヒツヨウ</t>
    </rPh>
    <phoneticPr fontId="13"/>
  </si>
  <si>
    <t>専従の放射線治療に携わる専門的な知識及び技能を有する医師の人数（※放射線治療を実施する場合）</t>
    <rPh sb="29" eb="31">
      <t>ニンズウ</t>
    </rPh>
    <phoneticPr fontId="13"/>
  </si>
  <si>
    <t>専従：専従とは当該診療の実施日において、当該診療に専ら従事していることをいう。この場合において、「専ら従事している」とは、その就業時間の少なくとも８割以上、当該診療に従事していることをいう。
※自施設で放射線治療を実施している場合は、一人以上の配置が必要です。</t>
    <rPh sb="97" eb="98">
      <t>ジ</t>
    </rPh>
    <rPh sb="98" eb="100">
      <t>シセツ</t>
    </rPh>
    <rPh sb="101" eb="104">
      <t>ホウシャセン</t>
    </rPh>
    <rPh sb="104" eb="106">
      <t>チリョウ</t>
    </rPh>
    <rPh sb="107" eb="109">
      <t>ジッシ</t>
    </rPh>
    <rPh sb="113" eb="115">
      <t>バアイ</t>
    </rPh>
    <rPh sb="122" eb="124">
      <t>ハイチ</t>
    </rPh>
    <rPh sb="125" eb="127">
      <t>ヒツヨウ</t>
    </rPh>
    <phoneticPr fontId="13"/>
  </si>
  <si>
    <t>専任の薬物療法に携わる専門的な知識及び技能を有する常勤の医師の人数</t>
    <rPh sb="31" eb="33">
      <t>ニンズウ</t>
    </rPh>
    <phoneticPr fontId="13"/>
  </si>
  <si>
    <t>専任：専任とは当該診療の実施を専ら担当していることをいう。この場合において、「専ら担当している」とは、その他診療を兼任していても差し支えないものとする。ただし、その就業時間の少なくとも５割以上、当該診療に従事している必要があるものとする。
※一人以上の配置が必要です。</t>
    <phoneticPr fontId="13"/>
  </si>
  <si>
    <t>常勤：原則として病院で定めた勤務時間の全てを勤務する者をいう。病院で定めた医師の１週間の勤務時間が、32時間未満の場合は、32時間以上勤務している者を常勤とし、その他は非常勤とする。
※一人以上の配置が必要です。</t>
    <rPh sb="98" eb="100">
      <t>ハイチ</t>
    </rPh>
    <rPh sb="101" eb="103">
      <t>ヒツヨウ</t>
    </rPh>
    <phoneticPr fontId="13"/>
  </si>
  <si>
    <t>当該医師のうち専従の者の人数</t>
  </si>
  <si>
    <t>緩和ケアチームに配置されている、精神症状の緩和に携わる専門的な知識及び技能を有する医師の人数</t>
    <rPh sb="8" eb="10">
      <t>ハイチ</t>
    </rPh>
    <rPh sb="44" eb="46">
      <t>ニンズウ</t>
    </rPh>
    <phoneticPr fontId="13"/>
  </si>
  <si>
    <t>当該医師のうち、専任の者の人数</t>
  </si>
  <si>
    <t>当該医師のうち、常勤の者の人数</t>
  </si>
  <si>
    <t>専任の病理診断に携わる専門的な知識及び技能を有する医師の人数</t>
    <rPh sb="28" eb="30">
      <t>ニンズウ</t>
    </rPh>
    <phoneticPr fontId="13"/>
  </si>
  <si>
    <t>専門的な知識及び技能を有する医師以外の診療従事者の配置</t>
    <phoneticPr fontId="13"/>
  </si>
  <si>
    <t>放射線治療に携わる専門的な知識及び技能を有する常勤の診療放射線技師を２人以上配置している。（放射線治療を実施する場合）</t>
    <phoneticPr fontId="13"/>
  </si>
  <si>
    <t>※放射線治療を自施設で実施する場合には、２人以上の配置が必要です。</t>
    <rPh sb="1" eb="4">
      <t>ホウシャセン</t>
    </rPh>
    <rPh sb="4" eb="6">
      <t>チリョウ</t>
    </rPh>
    <rPh sb="7" eb="8">
      <t>ジ</t>
    </rPh>
    <rPh sb="8" eb="10">
      <t>シセツ</t>
    </rPh>
    <rPh sb="11" eb="13">
      <t>ジッシ</t>
    </rPh>
    <rPh sb="15" eb="17">
      <t>バアイ</t>
    </rPh>
    <rPh sb="21" eb="22">
      <t>ニン</t>
    </rPh>
    <rPh sb="22" eb="24">
      <t>イジョウ</t>
    </rPh>
    <rPh sb="25" eb="27">
      <t>ハイチ</t>
    </rPh>
    <rPh sb="28" eb="30">
      <t>ヒツヨウ</t>
    </rPh>
    <phoneticPr fontId="13"/>
  </si>
  <si>
    <t>上記の技師のうち、放射線治療に関する専門資格を有する者の人数</t>
    <rPh sb="0" eb="2">
      <t>ジョウキ</t>
    </rPh>
    <rPh sb="28" eb="30">
      <t>ニンズウ</t>
    </rPh>
    <phoneticPr fontId="13"/>
  </si>
  <si>
    <t>専任の放射線治療に携わる専門的な知識及び技能を有する常勤の看護師を１人以上配置している。（放射線治療を実施する場合）</t>
    <phoneticPr fontId="13"/>
  </si>
  <si>
    <t>専任の放射線治療に携わる専門的な知識及び技能を有する常勤の看護師の人数</t>
    <rPh sb="33" eb="35">
      <t>ニンズウ</t>
    </rPh>
    <phoneticPr fontId="13"/>
  </si>
  <si>
    <t>※放射線治療を自施設で実施する場合には、１人以上の配置が望ましい。</t>
    <rPh sb="1" eb="4">
      <t>ホウシャセン</t>
    </rPh>
    <rPh sb="4" eb="6">
      <t>チリョウ</t>
    </rPh>
    <rPh sb="7" eb="8">
      <t>ジ</t>
    </rPh>
    <rPh sb="8" eb="10">
      <t>シセツ</t>
    </rPh>
    <rPh sb="11" eb="13">
      <t>ジッシ</t>
    </rPh>
    <rPh sb="15" eb="17">
      <t>バアイ</t>
    </rPh>
    <rPh sb="21" eb="22">
      <t>ニン</t>
    </rPh>
    <rPh sb="22" eb="24">
      <t>イジョウ</t>
    </rPh>
    <rPh sb="25" eb="27">
      <t>ハイチ</t>
    </rPh>
    <rPh sb="28" eb="29">
      <t>ノゾ</t>
    </rPh>
    <phoneticPr fontId="13"/>
  </si>
  <si>
    <t>上記の看護師のうち、放射線治療に関する専門資格を有する者の人数</t>
    <rPh sb="0" eb="2">
      <t>ジョウキ</t>
    </rPh>
    <rPh sb="29" eb="31">
      <t>ニンズウ</t>
    </rPh>
    <phoneticPr fontId="13"/>
  </si>
  <si>
    <t>外来化学療法室に配置されている、専任の薬物療法に携わるがん看護又はがん薬物療法に関する専門的な知識及び技能を有する常勤の看護師の人数</t>
    <rPh sb="8" eb="10">
      <t>ハイチ</t>
    </rPh>
    <rPh sb="64" eb="66">
      <t>ニンズウ</t>
    </rPh>
    <phoneticPr fontId="13"/>
  </si>
  <si>
    <t>当該看護師のうち、専従である者の人数</t>
    <rPh sb="14" eb="15">
      <t>モノ</t>
    </rPh>
    <rPh sb="16" eb="18">
      <t>ニンズウ</t>
    </rPh>
    <phoneticPr fontId="13"/>
  </si>
  <si>
    <t>外来化学療法室に配置されている、専任の薬物療法に携わるがん看護又はがん薬物療法に関する専門的な知識及び技能を有する常勤の看護師のうち、がん看護又はがん薬物療法に関する専門資格を有する者の人数</t>
    <rPh sb="93" eb="95">
      <t>ニンズウ</t>
    </rPh>
    <phoneticPr fontId="13"/>
  </si>
  <si>
    <t>緩和ケアチームに配置されている、専従の緩和ケアに携わるがん看護又は緩和ケアに関する専門的な知識及び技能を有する
常勤の看護師の人数</t>
    <rPh sb="8" eb="10">
      <t>ハイチ</t>
    </rPh>
    <rPh sb="63" eb="65">
      <t>ニンズウ</t>
    </rPh>
    <phoneticPr fontId="13"/>
  </si>
  <si>
    <t>当該看護師のうち、がん看護又は緩和ケアに関する専門資格を有する者の人数</t>
    <rPh sb="33" eb="35">
      <t>ニンズウ</t>
    </rPh>
    <phoneticPr fontId="13"/>
  </si>
  <si>
    <t>緩和ケアチームに協力する薬剤師、社会福祉士等の相談支援に携わる者、公認心理師等の医療心理に携わる者を
それぞれ１人以上配置している。</t>
    <phoneticPr fontId="13"/>
  </si>
  <si>
    <t>緩和ケアチームに協力する薬剤師の人数</t>
    <rPh sb="16" eb="18">
      <t>ニンズウ</t>
    </rPh>
    <phoneticPr fontId="13"/>
  </si>
  <si>
    <t>緩和ケアチームに協力する社会福祉士等の相談支援に携わる者の人数</t>
    <phoneticPr fontId="13"/>
  </si>
  <si>
    <t>緩和ケアチームに協力する公認心理師等の医療心理に携わる者の人数</t>
    <phoneticPr fontId="13"/>
  </si>
  <si>
    <t>細胞診断に係る業務に携わる専門的な知識及び技能を有する者の人数</t>
    <rPh sb="29" eb="31">
      <t>ニンズウ</t>
    </rPh>
    <phoneticPr fontId="13"/>
  </si>
  <si>
    <t>当該診療従事者のうち、細胞診断に関する専門資格を有する者の人数</t>
    <rPh sb="29" eb="31">
      <t>ニンズウ</t>
    </rPh>
    <phoneticPr fontId="13"/>
  </si>
  <si>
    <t>がんのリハビリテーションに係る業務に携わる専門的な知識および技能を有する理学療法士、作業療法士、言語聴覚士等の人数</t>
  </si>
  <si>
    <t>必要に応じグループ指定を受けるがん診療連携拠点病院と連携する等により、Ⅱ の２の（３）に定める要件を満たすこと。</t>
  </si>
  <si>
    <t>別紙９に詳細を記載してください。</t>
    <rPh sb="0" eb="2">
      <t>ベッシ</t>
    </rPh>
    <phoneticPr fontId="13"/>
  </si>
  <si>
    <t>がん治療に伴う外見の変化について、がん患者及びその家族に対する説明やアピアランスケアに関する情報提供・相談に応じられる体制を整備している。</t>
    <phoneticPr fontId="13"/>
  </si>
  <si>
    <t>がん患者の自殺リスクに対し、院内で共通したフローを使用し、対応方法や関係機関との連携について明確にしている。</t>
  </si>
  <si>
    <t>診療実績</t>
  </si>
  <si>
    <t>当該がん医療圏のがん患者を一定程度診療していること。</t>
    <phoneticPr fontId="13"/>
  </si>
  <si>
    <t>当該がん医療圏のがん患者の診療割合（％）</t>
    <phoneticPr fontId="13"/>
  </si>
  <si>
    <t>院内がん登録数　（期間：令和５年１月１日～12月31日）</t>
  </si>
  <si>
    <t>悪性腫瘍の手術件数　（期間：令和５年１月１日～12月31日）</t>
  </si>
  <si>
    <t>計上方法：医科診療報酬点数表第２章第 10 部に掲げる悪性腫瘍手術をいう。（病理診断により悪性腫瘍であることが確認された場合に限る。）なお、内視鏡的切除も含む。</t>
    <rPh sb="7" eb="9">
      <t>シンリョウ</t>
    </rPh>
    <rPh sb="9" eb="11">
      <t>ホウシュウ</t>
    </rPh>
    <phoneticPr fontId="13"/>
  </si>
  <si>
    <t>がんに係る薬物療法のべ患者数　（期間：令和５年１月１日～12月31日）</t>
    <phoneticPr fontId="13"/>
  </si>
  <si>
    <r>
      <rPr>
        <sz val="11"/>
        <rFont val="ＭＳ Ｐゴシック"/>
        <family val="3"/>
        <charset val="128"/>
      </rPr>
      <t>計上方法：経口、静注または皮下注射による全身投与を対象とする。ただし内分泌療法単独の場合は含めない。なお、患者数については1レジメンあたりを1人として計上する。</t>
    </r>
    <phoneticPr fontId="13"/>
  </si>
  <si>
    <t>　　うち、外来化学療法のべ患者数　（期間：令和５年１月１日～12月31日）</t>
    <rPh sb="5" eb="7">
      <t>ガイライ</t>
    </rPh>
    <rPh sb="7" eb="9">
      <t>カガク</t>
    </rPh>
    <rPh sb="9" eb="11">
      <t>リョウホウ</t>
    </rPh>
    <rPh sb="13" eb="16">
      <t>カンジャスウ</t>
    </rPh>
    <phoneticPr fontId="13"/>
  </si>
  <si>
    <t>放射線治療のべ患者数　（期間：令和５年１月１日～12月31日）</t>
  </si>
  <si>
    <t>計上方法：医科診療報酬点数表第2章第12部の放射線治療に含まれるものとする。ただし、血液照射は除く。なお、患者数については複数部位照射する場合でも、一連の治療計画であれば1人として計上する。</t>
    <rPh sb="7" eb="9">
      <t>シンリョウ</t>
    </rPh>
    <rPh sb="9" eb="11">
      <t>ホウシュウ</t>
    </rPh>
    <phoneticPr fontId="13"/>
  </si>
  <si>
    <t>緩和ケアチームの新規介入患者数　（期間：令和５年１月１日～12月31日）</t>
  </si>
  <si>
    <t>計上方法：患者数については同一入院期間内であれば複数回介入しても1人として計上する。</t>
    <phoneticPr fontId="13"/>
  </si>
  <si>
    <t>必要に応じグループ指定を受けるがん診療連携拠点病院と連携する等により、Ⅱの４に定める要件を満たすこと。</t>
  </si>
  <si>
    <t>また、自施設の長、および自施設に所属する臨床研修医及び１年以上自施設に所属するがん診療に携わる医師・歯科医師が当該研修を修了する体制を整備している。</t>
  </si>
  <si>
    <t>受講率</t>
  </si>
  <si>
    <t>他の診療従事者についても、各々の専門に応じた研修を定期的に実施するまたは、他の施設等で実施されている研修に
参加させている。</t>
    <phoneticPr fontId="13"/>
  </si>
  <si>
    <t>医科歯科連携による口腔健康管理を推進するために、歯科医師等を対象とするがん患者の口腔健康管理等の研修の実施に協力している。</t>
    <phoneticPr fontId="13"/>
  </si>
  <si>
    <t>がん相談支援センターを設置し、①、②の体制を確保した上で、グループ指定のがん診療連携拠点病院との連携と役割分担によりⅡの５の（１）の③から⑧に規定する相談支援業務を行っている。</t>
    <phoneticPr fontId="13"/>
  </si>
  <si>
    <t>情報取得や意思疎通に配慮が必要な者に対するマニュアルを作成している</t>
  </si>
  <si>
    <t>国立がん研究センターによるがん相談支援センター相談員研修を修了した専従及び専任の相談支援に携わる者を１人ずつ配置している。</t>
  </si>
  <si>
    <t>当該者のうち、１名は相談員基礎研修（１）、（２）を、もう１名は基礎研修（１）から（３）を修了している。</t>
  </si>
  <si>
    <t>別紙13に詳細を記載してください。</t>
    <rPh sb="0" eb="2">
      <t>ベッシ</t>
    </rPh>
    <phoneticPr fontId="13"/>
  </si>
  <si>
    <t>別紙12に詳細を記載してください。</t>
    <rPh sb="0" eb="2">
      <t>ベッシ</t>
    </rPh>
    <phoneticPr fontId="13"/>
  </si>
  <si>
    <t>がん相談支援センターを初めて訪れた者の数を把握し、認知度の継続的な改善に努めている。</t>
    <phoneticPr fontId="13"/>
  </si>
  <si>
    <t>令和５年１月１日～12月31日の期間に、がん相談支援センターを初めて利用した者の相談件数</t>
  </si>
  <si>
    <t>※指定された期間以前に、がん相談支援センターを利用した者の件数については、計上しないようご注意ください。</t>
    <rPh sb="1" eb="3">
      <t>シテイ</t>
    </rPh>
    <rPh sb="6" eb="8">
      <t>キカン</t>
    </rPh>
    <rPh sb="8" eb="10">
      <t>イゼン</t>
    </rPh>
    <rPh sb="14" eb="16">
      <t>ソウダン</t>
    </rPh>
    <rPh sb="16" eb="18">
      <t>シエン</t>
    </rPh>
    <rPh sb="23" eb="25">
      <t>リヨウ</t>
    </rPh>
    <rPh sb="27" eb="28">
      <t>モノ</t>
    </rPh>
    <rPh sb="29" eb="31">
      <t>ケンスウ</t>
    </rPh>
    <rPh sb="37" eb="39">
      <t>ケイジョウ</t>
    </rPh>
    <rPh sb="45" eb="47">
      <t>チュウイ</t>
    </rPh>
    <phoneticPr fontId="13"/>
  </si>
  <si>
    <t>院内がん登録の実施に係る指針に即して院内がん登録を実施している。</t>
  </si>
  <si>
    <t>別紙16に詳細を記載してください。</t>
    <rPh sb="0" eb="2">
      <t>ベッシ</t>
    </rPh>
    <phoneticPr fontId="13"/>
  </si>
  <si>
    <t>国立がん研究センターが実施する研修で認定を受けている、専従の院内がん登録の実務を担う者を１人以上配置している。</t>
    <phoneticPr fontId="13"/>
  </si>
  <si>
    <r>
      <t>初級認定者</t>
    </r>
    <r>
      <rPr>
        <sz val="11"/>
        <rFont val="ＭＳ Ｐゴシック"/>
        <family val="3"/>
        <charset val="128"/>
      </rPr>
      <t>または中級認定者の１人以上配置が必要です。</t>
    </r>
    <rPh sb="0" eb="2">
      <t>ショキュウ</t>
    </rPh>
    <rPh sb="2" eb="5">
      <t>ニンテイシャ</t>
    </rPh>
    <rPh sb="8" eb="10">
      <t>チュウキュウ</t>
    </rPh>
    <rPh sb="10" eb="13">
      <t>ニンテイシャ</t>
    </rPh>
    <rPh sb="15" eb="16">
      <t>ニン</t>
    </rPh>
    <rPh sb="16" eb="18">
      <t>イジョウ</t>
    </rPh>
    <rPh sb="18" eb="20">
      <t>ハイチ</t>
    </rPh>
    <rPh sb="21" eb="23">
      <t>ヒツヨウ</t>
    </rPh>
    <phoneticPr fontId="13"/>
  </si>
  <si>
    <t>初級認定者の認定を受けている、専従の院内がん登録の実務を担う者の人数</t>
    <rPh sb="0" eb="2">
      <t>ショキュウ</t>
    </rPh>
    <rPh sb="32" eb="34">
      <t>ニンズウ</t>
    </rPh>
    <phoneticPr fontId="13"/>
  </si>
  <si>
    <t>Ⅱの５の（３）に定める要件を満たすこと。</t>
  </si>
  <si>
    <t>地域を対象として、緩和ケアやがん教育、患者向け・一般向けのガイドラインの活用法等に関する普及啓発に努めている。</t>
  </si>
  <si>
    <t>地域の定義としては少なくとも市民を含むこと。</t>
    <rPh sb="0" eb="1">
      <t>チイキ</t>
    </rPh>
    <rPh sb="3" eb="5">
      <t>テイギ</t>
    </rPh>
    <rPh sb="8" eb="9">
      <t>スク</t>
    </rPh>
    <rPh sb="13" eb="15">
      <t>シミン</t>
    </rPh>
    <rPh sb="16" eb="17">
      <t>フク</t>
    </rPh>
    <phoneticPr fontId="13"/>
  </si>
  <si>
    <t>別紙17に詳細を記載してください。</t>
    <rPh sb="0" eb="2">
      <t>ベッシ</t>
    </rPh>
    <phoneticPr fontId="13"/>
  </si>
  <si>
    <t>なお、がん教育の実施に当たっては、児童生徒が当事者である場合や、身近にがん患者を持つ場合等があることを踏まえ、対象者へ十分な配慮を行っている。</t>
  </si>
  <si>
    <t>政策的公衆衛生的に必要性の高い調査研究に協力に努めている。</t>
    <rPh sb="23" eb="24">
      <t>ツト</t>
    </rPh>
    <phoneticPr fontId="13"/>
  </si>
  <si>
    <t>これらの研究の協力依頼に対応する窓口の連絡先を国立がん研究センターに登録する。</t>
  </si>
  <si>
    <t>別紙18に詳細を記載してください。別紙18へ記載して現況報告書を厚生労働省に提出することをもって、本要件は充足したとしてください。</t>
  </si>
  <si>
    <t>治験を含む医薬品等の臨床研究を行う場合は、臨床研究コーディネーター（ＣＲＣ）を配置すること。</t>
  </si>
  <si>
    <t>治験を除く医薬品等の臨床研究を行う場合は、臨床研究法に則った体制を整備している。</t>
    <phoneticPr fontId="13"/>
  </si>
  <si>
    <t>医療の質の改善の取組及び安全管理</t>
    <phoneticPr fontId="13"/>
  </si>
  <si>
    <t>自施設の診療機能や診療実績、地域連携に関する実績や活動状況の他、がん患者の療養生活の質について把握・評価し、課題認識を院内の関係者で共有した上で、組織的な改善策を講じている。</t>
    <phoneticPr fontId="13"/>
  </si>
  <si>
    <t>医療法等に基づく医療安全にかかる適切な体制を確保している。</t>
    <phoneticPr fontId="13"/>
  </si>
  <si>
    <t>別紙20に詳細を記載してください。</t>
    <rPh sb="0" eb="2">
      <t>ベッシ</t>
    </rPh>
    <phoneticPr fontId="13"/>
  </si>
  <si>
    <t>別紙20に詳細を記載してください。
日本医療機能評価機構に加え、JCI、ISO9001の認定も該当する。</t>
    <rPh sb="0" eb="2">
      <t>ベッシ</t>
    </rPh>
    <rPh sb="18" eb="28">
      <t>ニホンイリョウキノウヒョウカキコウ</t>
    </rPh>
    <rPh sb="29" eb="30">
      <t>クワ</t>
    </rPh>
    <rPh sb="44" eb="46">
      <t>ニンテイ</t>
    </rPh>
    <rPh sb="47" eb="49">
      <t>ガイトウ</t>
    </rPh>
    <phoneticPr fontId="13"/>
  </si>
  <si>
    <t>「当該がん医療圏に居住するがん患者のうち、２割程度について診療実績があること」の算出方法</t>
    <rPh sb="1" eb="3">
      <t>トウガイ</t>
    </rPh>
    <rPh sb="5" eb="8">
      <t>イリョウケン</t>
    </rPh>
    <rPh sb="9" eb="11">
      <t>キョジュウ</t>
    </rPh>
    <rPh sb="15" eb="17">
      <t>カンジャ</t>
    </rPh>
    <rPh sb="22" eb="23">
      <t>ワリ</t>
    </rPh>
    <rPh sb="23" eb="25">
      <t>テイド</t>
    </rPh>
    <rPh sb="29" eb="31">
      <t>シンリョウ</t>
    </rPh>
    <rPh sb="31" eb="33">
      <t>ジッセキ</t>
    </rPh>
    <rPh sb="40" eb="42">
      <t>サンシュツ</t>
    </rPh>
    <rPh sb="42" eb="44">
      <t>ホウホウ</t>
    </rPh>
    <phoneticPr fontId="13"/>
  </si>
  <si>
    <t>１．がん医療圏と二次医療圏が一致している場合</t>
    <rPh sb="4" eb="7">
      <t>イリョウケン</t>
    </rPh>
    <rPh sb="8" eb="10">
      <t>ニジ</t>
    </rPh>
    <rPh sb="10" eb="13">
      <t>イリョウケン</t>
    </rPh>
    <rPh sb="14" eb="16">
      <t>イッチ</t>
    </rPh>
    <rPh sb="20" eb="22">
      <t>バアイ</t>
    </rPh>
    <phoneticPr fontId="13"/>
  </si>
  <si>
    <t>医療機関の年間新入院がん患者数のうち、当該二次医療圏に居住している者　</t>
    <phoneticPr fontId="13"/>
  </si>
  <si>
    <t>患者調査の「病院の推計退院患者数（患者住所地　※１），二次医療圏×傷病分類別」の当該二次医療圏の悪性新生物の数値</t>
    <phoneticPr fontId="13"/>
  </si>
  <si>
    <t>②'</t>
    <phoneticPr fontId="13"/>
  </si>
  <si>
    <t>②の数値に12をかけたもの（年単位への修正）</t>
    <rPh sb="2" eb="4">
      <t>スウチ</t>
    </rPh>
    <rPh sb="14" eb="17">
      <t>ネンタンイ</t>
    </rPh>
    <rPh sb="19" eb="21">
      <t>シュウセイ</t>
    </rPh>
    <phoneticPr fontId="13"/>
  </si>
  <si>
    <t>A.</t>
    <phoneticPr fontId="13"/>
  </si>
  <si>
    <t>①／②'</t>
    <phoneticPr fontId="13"/>
  </si>
  <si>
    <t>２．がん医療圏と二次医療圏が一致していない場合</t>
    <rPh sb="4" eb="7">
      <t>イリョウケン</t>
    </rPh>
    <rPh sb="8" eb="10">
      <t>ニジ</t>
    </rPh>
    <rPh sb="10" eb="13">
      <t>イリョウケン</t>
    </rPh>
    <rPh sb="14" eb="16">
      <t>イッチ</t>
    </rPh>
    <rPh sb="21" eb="23">
      <t>バアイ</t>
    </rPh>
    <phoneticPr fontId="13"/>
  </si>
  <si>
    <r>
      <t>医療機関の年間新入院がん患者数のうち、当該</t>
    </r>
    <r>
      <rPr>
        <sz val="11"/>
        <rFont val="ＭＳ Ｐゴシック"/>
        <family val="3"/>
        <charset val="128"/>
      </rPr>
      <t>がん医療圏に居住している者　</t>
    </r>
    <phoneticPr fontId="13"/>
  </si>
  <si>
    <t>当該二次医療圏の人口</t>
    <rPh sb="0" eb="2">
      <t>トウガイ</t>
    </rPh>
    <rPh sb="2" eb="4">
      <t>ニジ</t>
    </rPh>
    <rPh sb="4" eb="7">
      <t>イリョウケン</t>
    </rPh>
    <rPh sb="8" eb="10">
      <t>ジンコウ</t>
    </rPh>
    <phoneticPr fontId="13"/>
  </si>
  <si>
    <t>当該がん医療圏の人口</t>
    <rPh sb="0" eb="2">
      <t>トウガイ</t>
    </rPh>
    <rPh sb="4" eb="7">
      <t>イリョウケン</t>
    </rPh>
    <rPh sb="8" eb="10">
      <t>ジンコウ</t>
    </rPh>
    <phoneticPr fontId="13"/>
  </si>
  <si>
    <t>④／③　※二次医療圏とがん医療圏の人口比</t>
    <rPh sb="5" eb="7">
      <t>ニジ</t>
    </rPh>
    <rPh sb="7" eb="10">
      <t>イリョウケン</t>
    </rPh>
    <rPh sb="13" eb="16">
      <t>イリョウケン</t>
    </rPh>
    <rPh sb="17" eb="20">
      <t>ジンコウヒ</t>
    </rPh>
    <phoneticPr fontId="13"/>
  </si>
  <si>
    <t>②'×⑤</t>
    <phoneticPr fontId="13"/>
  </si>
  <si>
    <t>①／⑥</t>
    <phoneticPr fontId="13"/>
  </si>
  <si>
    <t>※１. 病院の推計退院患者数（患者所在地）が「０」となる場合は、推計退院患者数（施設住所地）を使用すること。</t>
    <rPh sb="4" eb="6">
      <t>ビョウイン</t>
    </rPh>
    <rPh sb="7" eb="9">
      <t>スイケイ</t>
    </rPh>
    <rPh sb="9" eb="11">
      <t>タイイン</t>
    </rPh>
    <rPh sb="11" eb="14">
      <t>カンジャスウ</t>
    </rPh>
    <rPh sb="15" eb="17">
      <t>カンジャ</t>
    </rPh>
    <rPh sb="17" eb="20">
      <t>ショザイチ</t>
    </rPh>
    <rPh sb="28" eb="30">
      <t>バアイ</t>
    </rPh>
    <rPh sb="32" eb="34">
      <t>スイケイ</t>
    </rPh>
    <rPh sb="34" eb="36">
      <t>タイイン</t>
    </rPh>
    <rPh sb="36" eb="39">
      <t>カンジャスウ</t>
    </rPh>
    <rPh sb="40" eb="42">
      <t>シセツ</t>
    </rPh>
    <rPh sb="42" eb="44">
      <t>ジュウショ</t>
    </rPh>
    <rPh sb="44" eb="45">
      <t>チ</t>
    </rPh>
    <rPh sb="47" eb="49">
      <t>シヨウ</t>
    </rPh>
    <phoneticPr fontId="13"/>
  </si>
  <si>
    <r>
      <t>様式4（機能別）の該当指定要件のA</t>
    </r>
    <r>
      <rPr>
        <b/>
        <u/>
        <sz val="14"/>
        <rFont val="ＭＳ Ｐゴシック"/>
        <family val="3"/>
        <charset val="128"/>
      </rPr>
      <t>のうち満たしていない項目について</t>
    </r>
    <rPh sb="0" eb="2">
      <t>ヨウシキ</t>
    </rPh>
    <rPh sb="4" eb="6">
      <t>キノウ</t>
    </rPh>
    <rPh sb="6" eb="7">
      <t>ベツ</t>
    </rPh>
    <rPh sb="9" eb="11">
      <t>ガイトウ</t>
    </rPh>
    <rPh sb="11" eb="15">
      <t>シテイヨウケン</t>
    </rPh>
    <rPh sb="20" eb="21">
      <t>ミ</t>
    </rPh>
    <rPh sb="27" eb="29">
      <t>コウモク</t>
    </rPh>
    <phoneticPr fontId="12"/>
  </si>
  <si>
    <t>記載の有無：入力済／未入力あり／不要</t>
    <rPh sb="0" eb="2">
      <t>キサイ</t>
    </rPh>
    <rPh sb="3" eb="5">
      <t>ウム</t>
    </rPh>
    <rPh sb="6" eb="8">
      <t>ニュウリョク</t>
    </rPh>
    <rPh sb="8" eb="9">
      <t>ス</t>
    </rPh>
    <rPh sb="10" eb="13">
      <t>ミニュウリョク</t>
    </rPh>
    <phoneticPr fontId="13"/>
  </si>
  <si>
    <t>病院名：</t>
    <rPh sb="0" eb="2">
      <t>ビョウイン</t>
    </rPh>
    <rPh sb="2" eb="3">
      <t>メイ</t>
    </rPh>
    <phoneticPr fontId="13"/>
  </si>
  <si>
    <t>時期・期間：</t>
    <rPh sb="0" eb="2">
      <t>ジキ</t>
    </rPh>
    <rPh sb="3" eb="5">
      <t>キカン</t>
    </rPh>
    <phoneticPr fontId="13"/>
  </si>
  <si>
    <r>
      <rPr>
        <sz val="10"/>
        <color rgb="FF000000"/>
        <rFont val="ＭＳ Ｐゴシック"/>
        <family val="3"/>
        <charset val="128"/>
      </rPr>
      <t xml:space="preserve">※様式4（機能別）の該当指定要件のAのうち満たしていない項目について、満たしていない項目とその理由と今後の見通し等について具体的に記載してください。
※通し番号については、様式４（機能別）シートのA列（左端）の番号を記入してください。
※令和６年９月２日以降に、要件の充足状況に変動があった場合には、別途、都道府県を通じて文書で厚生労働省健康・生活衛生局がん・疾病対策課へ届け出てください。
</t>
    </r>
    <r>
      <rPr>
        <sz val="10"/>
        <color rgb="FFFF0000"/>
        <rFont val="ＭＳ Ｐゴシック"/>
        <family val="3"/>
        <charset val="128"/>
      </rPr>
      <t>※右上について、最初は「不要」と表示されます。様式４（機能別）を入力後に、上部にある「様式４（機能別」シートの入力後、クリックしてください。」ボタンを押下ください。未充足要件が抽出されます。</t>
    </r>
  </si>
  <si>
    <t>通し番号</t>
    <rPh sb="0" eb="1">
      <t>トオ</t>
    </rPh>
    <rPh sb="2" eb="4">
      <t>バンゴウ</t>
    </rPh>
    <phoneticPr fontId="13"/>
  </si>
  <si>
    <t>現状の説明</t>
    <rPh sb="0" eb="2">
      <t>ゲンジョウ</t>
    </rPh>
    <rPh sb="3" eb="5">
      <t>セツメイ</t>
    </rPh>
    <phoneticPr fontId="13"/>
  </si>
  <si>
    <t>充足見込み時期</t>
    <rPh sb="0" eb="2">
      <t>ジュウソク</t>
    </rPh>
    <rPh sb="2" eb="4">
      <t>ミコ</t>
    </rPh>
    <rPh sb="5" eb="7">
      <t>ジキ</t>
    </rPh>
    <phoneticPr fontId="13"/>
  </si>
  <si>
    <t>例</t>
    <rPh sb="0" eb="1">
      <t>レイ</t>
    </rPh>
    <phoneticPr fontId="13"/>
  </si>
  <si>
    <t>令和６年９月１日時点では専任の医師は配置できていない（兼任で配置している）。</t>
  </si>
  <si>
    <t>令和７年３月１日段階での整備を行う予定である。</t>
    <rPh sb="3" eb="4">
      <t>ネン</t>
    </rPh>
    <rPh sb="5" eb="6">
      <t>ガツ</t>
    </rPh>
    <rPh sb="7" eb="8">
      <t>ニチ</t>
    </rPh>
    <rPh sb="8" eb="10">
      <t>ダンカイ</t>
    </rPh>
    <rPh sb="12" eb="14">
      <t>セイビ</t>
    </rPh>
    <rPh sb="15" eb="16">
      <t>オコナ</t>
    </rPh>
    <rPh sb="17" eb="19">
      <t>ヨテイ</t>
    </rPh>
    <phoneticPr fontId="13"/>
  </si>
  <si>
    <t>令和５年○月○日～令和５年○月○日までの期間、放射線治療機器の入れ替えを行ったため同期間の治療ができなかった。令和５年○月○日以降は通常通りの治療を行っている。また、直近1年間の治療実績は○件であった。</t>
  </si>
  <si>
    <t>令和６年は基準の治療数を達成できる見込み。</t>
  </si>
  <si>
    <t>日本医療機能評価機構の審査等の第三者による評価を受けていない。</t>
    <phoneticPr fontId="13"/>
  </si>
  <si>
    <t>令和７年１月に日本医療機能評価機構の第三者評価を受審予定である。</t>
    <rPh sb="0" eb="2">
      <t>レイワ</t>
    </rPh>
    <rPh sb="3" eb="4">
      <t>ネン</t>
    </rPh>
    <rPh sb="5" eb="6">
      <t>ガツ</t>
    </rPh>
    <rPh sb="18" eb="21">
      <t>ダイサンシャ</t>
    </rPh>
    <rPh sb="21" eb="23">
      <t>ヒョウカ</t>
    </rPh>
    <rPh sb="24" eb="26">
      <t>ジュシン</t>
    </rPh>
    <rPh sb="26" eb="28">
      <t>ヨテイ</t>
    </rPh>
    <phoneticPr fontId="13"/>
  </si>
  <si>
    <t>記載の有無：入力済／未入力あり</t>
    <rPh sb="0" eb="2">
      <t>キサイ</t>
    </rPh>
    <rPh sb="3" eb="5">
      <t>ウム</t>
    </rPh>
    <rPh sb="6" eb="8">
      <t>ニュウリョク</t>
    </rPh>
    <rPh sb="8" eb="9">
      <t>ス</t>
    </rPh>
    <rPh sb="10" eb="11">
      <t>ミ</t>
    </rPh>
    <rPh sb="11" eb="13">
      <t>ニュウリョク</t>
    </rPh>
    <phoneticPr fontId="13"/>
  </si>
  <si>
    <t>病院名：</t>
    <rPh sb="0" eb="2">
      <t>ビョウイン</t>
    </rPh>
    <rPh sb="2" eb="3">
      <t>メイ</t>
    </rPh>
    <phoneticPr fontId="12"/>
  </si>
  <si>
    <t>時期・期間：</t>
    <rPh sb="0" eb="2">
      <t>ジキ</t>
    </rPh>
    <rPh sb="3" eb="5">
      <t>キカン</t>
    </rPh>
    <phoneticPr fontId="12"/>
  </si>
  <si>
    <t>我が国に多いがんと、希少がんを含むそれ以外のがんの各がん種において、
■診断および初発例に対する各治療、再発例への治療について自施設の専門レベルを専門：◎、対応可：〇、他施設へ紹介：△で記入してください。
・専門（◎）：当該がんを特に専門とする医師がおり、周囲の施設から患者を積極的に集めている
・対応可（〇）：（積極的に患者を集めるわけではないが）受診された患者は自施設で標準的な対応（診断・治療）が可能である
・他施設へ紹介（△）：他の施設に紹介することで対応している
■診断あるいはいずれかの治療について、「専門◎」あるいは「対応可〇」と記載した場合は、2022年、2023年の治療開始数（院内がん登録の、症例区分20, 21, 30)を、
　国立がん研究センターにおいて計算し提供しますので記入不要です。その際には、より詳細な区分で集計します。
■備考には、手術・放射線・薬物療法以外で行っている治療や特に当該がん種に関する窓口などがあれば、記載して下さい。
■「臨床試験の実績の有無」については、過去5年間の臨床試験の参加実績の有無についてご記入ください（有・無）。
■ 特に明記されていないところでは、各臓器でリンパ腫を除く各部位のがんについてお答えください。
■通常初回治療として行われない治療については、記入不要です（グレー背景）。それ以外は全てご回答ください。</t>
    <phoneticPr fontId="78"/>
  </si>
  <si>
    <t>注１</t>
    <rPh sb="0" eb="1">
      <t>チュウ</t>
    </rPh>
    <phoneticPr fontId="78"/>
  </si>
  <si>
    <t>専門（◎）：当該がんを特に専門とする医師がおり、周囲の施設から患者を積極的に集めている</t>
    <phoneticPr fontId="78"/>
  </si>
  <si>
    <t>対応可（〇）：（積極的に患者を集めるわけではないが）受診された患者は自施設で標準的な対応（診断・治療）が可能である</t>
    <phoneticPr fontId="78"/>
  </si>
  <si>
    <t>他施設へ紹介（△）：他の施設に紹介することで対応している</t>
    <phoneticPr fontId="78"/>
  </si>
  <si>
    <t>注２</t>
    <rPh sb="0" eb="1">
      <t>チュウ</t>
    </rPh>
    <phoneticPr fontId="78"/>
  </si>
  <si>
    <t>臨床試験＝治験であればⅠ～Ⅲ相いずれでもよい。</t>
    <rPh sb="5" eb="7">
      <t>チケン</t>
    </rPh>
    <phoneticPr fontId="78"/>
  </si>
  <si>
    <t>↓記載必須</t>
    <rPh sb="1" eb="3">
      <t>キサイ</t>
    </rPh>
    <rPh sb="3" eb="5">
      <t>ヒッス</t>
    </rPh>
    <phoneticPr fontId="78"/>
  </si>
  <si>
    <t>↓どれかに専門／対応可としたときは公開</t>
    <rPh sb="7" eb="9">
      <t>タイオウ</t>
    </rPh>
    <rPh sb="16" eb="18">
      <t>コウカイ</t>
    </rPh>
    <phoneticPr fontId="78"/>
  </si>
  <si>
    <t>専門◎／対応可〇／他施設へ紹介△（注１）</t>
    <rPh sb="0" eb="2">
      <t>センモン</t>
    </rPh>
    <rPh sb="4" eb="6">
      <t>タイオウ</t>
    </rPh>
    <rPh sb="6" eb="7">
      <t>カ</t>
    </rPh>
    <rPh sb="9" eb="10">
      <t>タ</t>
    </rPh>
    <rPh sb="10" eb="12">
      <t>シセツ</t>
    </rPh>
    <rPh sb="13" eb="15">
      <t>ショウカイ</t>
    </rPh>
    <rPh sb="17" eb="18">
      <t>チュウ</t>
    </rPh>
    <phoneticPr fontId="78"/>
  </si>
  <si>
    <t>臨床試験（注２）の実績の有無</t>
    <rPh sb="0" eb="2">
      <t>リンショウ</t>
    </rPh>
    <rPh sb="2" eb="4">
      <t>シケン</t>
    </rPh>
    <rPh sb="5" eb="6">
      <t>チュウ</t>
    </rPh>
    <rPh sb="9" eb="11">
      <t>ジッセキ</t>
    </rPh>
    <rPh sb="12" eb="14">
      <t>ウム</t>
    </rPh>
    <phoneticPr fontId="78"/>
  </si>
  <si>
    <t>治療開始数</t>
    <rPh sb="0" eb="2">
      <t>チリョウ</t>
    </rPh>
    <rPh sb="2" eb="4">
      <t>カイシ</t>
    </rPh>
    <rPh sb="4" eb="5">
      <t>スウ</t>
    </rPh>
    <phoneticPr fontId="78"/>
  </si>
  <si>
    <t>担当診療科
（複数記載可）</t>
    <rPh sb="0" eb="2">
      <t>タントウ</t>
    </rPh>
    <rPh sb="9" eb="11">
      <t>キサイ</t>
    </rPh>
    <phoneticPr fontId="78"/>
  </si>
  <si>
    <t>備考</t>
    <rPh sb="0" eb="2">
      <t>ビコウ</t>
    </rPh>
    <phoneticPr fontId="78"/>
  </si>
  <si>
    <t>成人（15歳以上）</t>
    <rPh sb="0" eb="2">
      <t>セイジン</t>
    </rPh>
    <rPh sb="5" eb="6">
      <t>サイ</t>
    </rPh>
    <rPh sb="6" eb="8">
      <t>イジョウ</t>
    </rPh>
    <phoneticPr fontId="78"/>
  </si>
  <si>
    <t>診断
(生検等)</t>
    <rPh sb="0" eb="1">
      <t>コトワ</t>
    </rPh>
    <rPh sb="4" eb="6">
      <t>セイケン</t>
    </rPh>
    <rPh sb="6" eb="7">
      <t>ナド</t>
    </rPh>
    <phoneticPr fontId="78"/>
  </si>
  <si>
    <t>初発例への治療</t>
    <rPh sb="0" eb="2">
      <t>ショハツ</t>
    </rPh>
    <rPh sb="2" eb="3">
      <t>レイ</t>
    </rPh>
    <rPh sb="5" eb="7">
      <t>チリョウ</t>
    </rPh>
    <phoneticPr fontId="13"/>
  </si>
  <si>
    <t>再発例
への治療</t>
    <phoneticPr fontId="13"/>
  </si>
  <si>
    <t>2022年</t>
    <rPh sb="4" eb="5">
      <t>ネン</t>
    </rPh>
    <phoneticPr fontId="78"/>
  </si>
  <si>
    <t>2023年</t>
    <rPh sb="4" eb="5">
      <t>ネン</t>
    </rPh>
    <phoneticPr fontId="78"/>
  </si>
  <si>
    <t>手術</t>
    <rPh sb="0" eb="2">
      <t>シュジュツ</t>
    </rPh>
    <phoneticPr fontId="78"/>
  </si>
  <si>
    <t>放射線</t>
    <rPh sb="0" eb="3">
      <t>ホウシャセン</t>
    </rPh>
    <phoneticPr fontId="78"/>
  </si>
  <si>
    <t>薬物療法</t>
    <rPh sb="0" eb="2">
      <t>ヤクブツ</t>
    </rPh>
    <rPh sb="2" eb="4">
      <t>リョウホウ</t>
    </rPh>
    <phoneticPr fontId="78"/>
  </si>
  <si>
    <t>公開の窓口・特記事項など</t>
    <rPh sb="0" eb="2">
      <t>コウカイ</t>
    </rPh>
    <rPh sb="3" eb="5">
      <t>マドグチ</t>
    </rPh>
    <phoneticPr fontId="78"/>
  </si>
  <si>
    <t>脳腫瘍（リンパ腫以外）</t>
    <rPh sb="0" eb="3">
      <t>ノウシュヨウ</t>
    </rPh>
    <rPh sb="7" eb="8">
      <t>シュ</t>
    </rPh>
    <rPh sb="8" eb="10">
      <t>イガイ</t>
    </rPh>
    <phoneticPr fontId="78"/>
  </si>
  <si>
    <t>◎</t>
  </si>
  <si>
    <t>有</t>
  </si>
  <si>
    <t>（良悪性を別に集計表示）</t>
    <rPh sb="1" eb="4">
      <t>リョウアクセイ</t>
    </rPh>
    <rPh sb="5" eb="6">
      <t>ベツ</t>
    </rPh>
    <rPh sb="7" eb="9">
      <t>シュウケイ</t>
    </rPh>
    <rPh sb="9" eb="11">
      <t>ヒョウジ</t>
    </rPh>
    <phoneticPr fontId="78"/>
  </si>
  <si>
    <t>脳神経外科、放射線治療科</t>
    <rPh sb="0" eb="3">
      <t>ノウシンケイ</t>
    </rPh>
    <rPh sb="3" eb="5">
      <t>ゲカ</t>
    </rPh>
    <rPh sb="6" eb="9">
      <t>ホウシャセン</t>
    </rPh>
    <rPh sb="9" eb="11">
      <t>チリョウ</t>
    </rPh>
    <rPh sb="11" eb="12">
      <t>カ</t>
    </rPh>
    <phoneticPr fontId="76"/>
  </si>
  <si>
    <t>脳腫瘍（リンパ腫）</t>
    <rPh sb="0" eb="3">
      <t>ノウシュヨウ</t>
    </rPh>
    <phoneticPr fontId="78"/>
  </si>
  <si>
    <t>無</t>
  </si>
  <si>
    <t>脳神経外科、血液内科、放射線治療科</t>
    <phoneticPr fontId="78"/>
  </si>
  <si>
    <t>脊髄腫瘍</t>
    <rPh sb="0" eb="2">
      <t>セキズイ</t>
    </rPh>
    <rPh sb="2" eb="4">
      <t>シュヨウ</t>
    </rPh>
    <phoneticPr fontId="78"/>
  </si>
  <si>
    <t>脳神経外科、整形外科、放射線治療科</t>
    <rPh sb="0" eb="3">
      <t>ノウシンケイ</t>
    </rPh>
    <rPh sb="3" eb="5">
      <t>ゲカ</t>
    </rPh>
    <rPh sb="6" eb="8">
      <t>セイケイ</t>
    </rPh>
    <rPh sb="8" eb="10">
      <t>ゲカ</t>
    </rPh>
    <phoneticPr fontId="76"/>
  </si>
  <si>
    <t>眼腫瘍（眼瞼以外）</t>
    <rPh sb="0" eb="1">
      <t>ガン</t>
    </rPh>
    <rPh sb="1" eb="3">
      <t>シュヨウ</t>
    </rPh>
    <rPh sb="4" eb="6">
      <t>ガンケン</t>
    </rPh>
    <rPh sb="6" eb="8">
      <t>イガイ</t>
    </rPh>
    <phoneticPr fontId="78"/>
  </si>
  <si>
    <t>○</t>
  </si>
  <si>
    <t>無</t>
    <rPh sb="0" eb="1">
      <t>ナ</t>
    </rPh>
    <phoneticPr fontId="78"/>
  </si>
  <si>
    <t>眼科、放射線治療科</t>
    <rPh sb="0" eb="2">
      <t>ガンカ</t>
    </rPh>
    <phoneticPr fontId="78"/>
  </si>
  <si>
    <t>鼻腔・副鼻腔がん</t>
    <rPh sb="0" eb="2">
      <t>ビクウ</t>
    </rPh>
    <rPh sb="3" eb="6">
      <t>フクビクウ</t>
    </rPh>
    <phoneticPr fontId="78"/>
  </si>
  <si>
    <t>耳鼻いんこう科、放射線治療科</t>
    <phoneticPr fontId="78"/>
  </si>
  <si>
    <t>口腔がん</t>
    <rPh sb="0" eb="2">
      <t>コウクウ</t>
    </rPh>
    <phoneticPr fontId="78"/>
  </si>
  <si>
    <t>有</t>
    <phoneticPr fontId="78"/>
  </si>
  <si>
    <t>咽頭がん（上・中・下）</t>
    <rPh sb="0" eb="2">
      <t>イントウ</t>
    </rPh>
    <phoneticPr fontId="78"/>
  </si>
  <si>
    <t>（上・中・下咽頭を別に集計表示）</t>
    <rPh sb="1" eb="2">
      <t>ジョウ</t>
    </rPh>
    <rPh sb="3" eb="4">
      <t>チュウ</t>
    </rPh>
    <rPh sb="5" eb="6">
      <t>カ</t>
    </rPh>
    <rPh sb="6" eb="8">
      <t>イントウ</t>
    </rPh>
    <rPh sb="9" eb="10">
      <t>ベツ</t>
    </rPh>
    <rPh sb="11" eb="13">
      <t>シュウケイ</t>
    </rPh>
    <rPh sb="13" eb="15">
      <t>ヒョウジ</t>
    </rPh>
    <phoneticPr fontId="78"/>
  </si>
  <si>
    <t>喉頭がん</t>
    <rPh sb="0" eb="2">
      <t>コウトウ</t>
    </rPh>
    <phoneticPr fontId="78"/>
  </si>
  <si>
    <t>唾液腺がん</t>
    <rPh sb="0" eb="3">
      <t>ダエキセン</t>
    </rPh>
    <phoneticPr fontId="78"/>
  </si>
  <si>
    <t>外耳道がん</t>
    <rPh sb="0" eb="3">
      <t>ガイジドウ</t>
    </rPh>
    <phoneticPr fontId="78"/>
  </si>
  <si>
    <t>頭頚部肉腫</t>
    <rPh sb="0" eb="3">
      <t>トウケイブ</t>
    </rPh>
    <rPh sb="3" eb="5">
      <t>ニクシュ</t>
    </rPh>
    <phoneticPr fontId="78"/>
  </si>
  <si>
    <t>△</t>
  </si>
  <si>
    <t>甲状腺がん</t>
    <rPh sb="0" eb="3">
      <t>コウジョウセン</t>
    </rPh>
    <phoneticPr fontId="78"/>
  </si>
  <si>
    <t>乳がん</t>
    <rPh sb="0" eb="1">
      <t>ニュウ</t>
    </rPh>
    <phoneticPr fontId="78"/>
  </si>
  <si>
    <t>乳腺外科、放射線治療科</t>
    <rPh sb="0" eb="2">
      <t>ニュウセン</t>
    </rPh>
    <rPh sb="2" eb="4">
      <t>ゲカ</t>
    </rPh>
    <rPh sb="5" eb="8">
      <t>ホウシャセン</t>
    </rPh>
    <rPh sb="8" eb="10">
      <t>チリョウ</t>
    </rPh>
    <rPh sb="10" eb="11">
      <t>カ</t>
    </rPh>
    <phoneticPr fontId="78"/>
  </si>
  <si>
    <t>気管がん</t>
    <rPh sb="0" eb="1">
      <t>キ</t>
    </rPh>
    <rPh sb="1" eb="2">
      <t>カン</t>
    </rPh>
    <phoneticPr fontId="78"/>
  </si>
  <si>
    <t>呼吸器内科、呼吸器外科、放射線治療科</t>
    <rPh sb="0" eb="3">
      <t>コキュウキ</t>
    </rPh>
    <rPh sb="3" eb="5">
      <t>ナイカ</t>
    </rPh>
    <rPh sb="6" eb="9">
      <t>コキュウキ</t>
    </rPh>
    <rPh sb="9" eb="11">
      <t>ゲカ</t>
    </rPh>
    <phoneticPr fontId="76"/>
  </si>
  <si>
    <t>非小細胞肺がん</t>
    <rPh sb="0" eb="1">
      <t>ヒ</t>
    </rPh>
    <rPh sb="1" eb="4">
      <t>ショウサイボウ</t>
    </rPh>
    <rPh sb="4" eb="5">
      <t>ハイ</t>
    </rPh>
    <phoneticPr fontId="78"/>
  </si>
  <si>
    <t>小細胞肺がん</t>
    <rPh sb="0" eb="3">
      <t>ショウサイボウ</t>
    </rPh>
    <rPh sb="3" eb="4">
      <t>ハイ</t>
    </rPh>
    <phoneticPr fontId="78"/>
  </si>
  <si>
    <t>胸腺がん</t>
    <rPh sb="0" eb="2">
      <t>キョウセン</t>
    </rPh>
    <phoneticPr fontId="78"/>
  </si>
  <si>
    <t>呼吸器内科、呼吸器外科呼吸器外科、臨床腫瘍学、放射線治療科</t>
    <rPh sb="0" eb="3">
      <t>コキュウキ</t>
    </rPh>
    <rPh sb="3" eb="5">
      <t>ナイカ</t>
    </rPh>
    <rPh sb="6" eb="9">
      <t>コキュウキ</t>
    </rPh>
    <rPh sb="9" eb="11">
      <t>ゲカ</t>
    </rPh>
    <rPh sb="11" eb="14">
      <t>コキュウキ</t>
    </rPh>
    <rPh sb="14" eb="16">
      <t>ゲカ</t>
    </rPh>
    <rPh sb="17" eb="19">
      <t>リンショウ</t>
    </rPh>
    <rPh sb="19" eb="21">
      <t>シュヨウ</t>
    </rPh>
    <rPh sb="21" eb="22">
      <t>ガク</t>
    </rPh>
    <phoneticPr fontId="76"/>
  </si>
  <si>
    <t>胸腺腫</t>
    <rPh sb="0" eb="3">
      <t>キョウセンシュ</t>
    </rPh>
    <phoneticPr fontId="78"/>
  </si>
  <si>
    <t>縦隔胚細胞腫瘍</t>
    <rPh sb="0" eb="2">
      <t>ジュウカク</t>
    </rPh>
    <rPh sb="2" eb="7">
      <t>ハイサイボウシュヨウ</t>
    </rPh>
    <phoneticPr fontId="78"/>
  </si>
  <si>
    <t>縦隔腫瘍（上記以外の腫瘍）</t>
    <rPh sb="0" eb="2">
      <t>ジュウカク</t>
    </rPh>
    <rPh sb="2" eb="4">
      <t>シュヨウ</t>
    </rPh>
    <rPh sb="5" eb="7">
      <t>ジョウキ</t>
    </rPh>
    <rPh sb="7" eb="9">
      <t>イガイ</t>
    </rPh>
    <rPh sb="10" eb="12">
      <t>シュヨウ</t>
    </rPh>
    <phoneticPr fontId="78"/>
  </si>
  <si>
    <t>中皮腫（胸膜）</t>
    <rPh sb="0" eb="2">
      <t>チュウヒ</t>
    </rPh>
    <rPh sb="2" eb="3">
      <t>シュ</t>
    </rPh>
    <rPh sb="4" eb="6">
      <t>キョウマク</t>
    </rPh>
    <phoneticPr fontId="78"/>
  </si>
  <si>
    <t>中皮腫（腹膜）</t>
    <rPh sb="0" eb="2">
      <t>チュウヒ</t>
    </rPh>
    <rPh sb="4" eb="6">
      <t>フクマク</t>
    </rPh>
    <phoneticPr fontId="78"/>
  </si>
  <si>
    <t>消化器内科、消化器外科</t>
    <rPh sb="0" eb="3">
      <t>ショウカキ</t>
    </rPh>
    <rPh sb="3" eb="5">
      <t>ナイカ</t>
    </rPh>
    <rPh sb="6" eb="9">
      <t>ショウカキ</t>
    </rPh>
    <rPh sb="9" eb="11">
      <t>ゲカ</t>
    </rPh>
    <phoneticPr fontId="3"/>
  </si>
  <si>
    <t>食道がん</t>
  </si>
  <si>
    <t>◎</t>
    <phoneticPr fontId="78"/>
  </si>
  <si>
    <t>消化器内科、消化器外科、放射線治療科</t>
    <rPh sb="0" eb="3">
      <t>ショウカキ</t>
    </rPh>
    <rPh sb="3" eb="5">
      <t>ナイカ</t>
    </rPh>
    <rPh sb="6" eb="9">
      <t>ショウカキ</t>
    </rPh>
    <rPh sb="9" eb="11">
      <t>ゲカ</t>
    </rPh>
    <phoneticPr fontId="3"/>
  </si>
  <si>
    <t>胃がん</t>
    <rPh sb="0" eb="1">
      <t>イ</t>
    </rPh>
    <phoneticPr fontId="78"/>
  </si>
  <si>
    <t>小腸がん</t>
    <rPh sb="0" eb="2">
      <t>ショウチョウ</t>
    </rPh>
    <phoneticPr fontId="78"/>
  </si>
  <si>
    <t>消化器内科、消化器外科、肝胆膵外科</t>
    <rPh sb="0" eb="3">
      <t>ショウカキ</t>
    </rPh>
    <rPh sb="3" eb="5">
      <t>ナイカ</t>
    </rPh>
    <rPh sb="6" eb="9">
      <t>ショウカキ</t>
    </rPh>
    <rPh sb="9" eb="11">
      <t>ゲカ</t>
    </rPh>
    <rPh sb="12" eb="15">
      <t>カンタンスイ</t>
    </rPh>
    <rPh sb="15" eb="17">
      <t>ゲカ</t>
    </rPh>
    <phoneticPr fontId="3"/>
  </si>
  <si>
    <t>大腸がん(結腸・直腸）</t>
    <rPh sb="0" eb="2">
      <t>ダイチョウ</t>
    </rPh>
    <rPh sb="5" eb="7">
      <t>ケッチョウ</t>
    </rPh>
    <rPh sb="8" eb="10">
      <t>チョクチョウ</t>
    </rPh>
    <phoneticPr fontId="78"/>
  </si>
  <si>
    <t>消化器内科、消化器外科、肝胆膵外科、放射線治療科</t>
    <rPh sb="0" eb="3">
      <t>ショウカキ</t>
    </rPh>
    <rPh sb="3" eb="5">
      <t>ナイカ</t>
    </rPh>
    <rPh sb="6" eb="9">
      <t>ショウカキ</t>
    </rPh>
    <rPh sb="9" eb="11">
      <t>ゲカ</t>
    </rPh>
    <rPh sb="12" eb="15">
      <t>カンタンスイ</t>
    </rPh>
    <rPh sb="15" eb="17">
      <t>ゲカ</t>
    </rPh>
    <phoneticPr fontId="3"/>
  </si>
  <si>
    <t>肛門・肛門管がん</t>
    <rPh sb="0" eb="2">
      <t>コウモン</t>
    </rPh>
    <rPh sb="3" eb="5">
      <t>コウモン</t>
    </rPh>
    <rPh sb="5" eb="6">
      <t>カン</t>
    </rPh>
    <phoneticPr fontId="78"/>
  </si>
  <si>
    <t>消化管間質性腫瘍（GIST）</t>
    <rPh sb="0" eb="3">
      <t>ショウカカン</t>
    </rPh>
    <rPh sb="3" eb="5">
      <t>カンシツ</t>
    </rPh>
    <rPh sb="5" eb="6">
      <t>セイ</t>
    </rPh>
    <rPh sb="6" eb="8">
      <t>シュヨウ</t>
    </rPh>
    <phoneticPr fontId="78"/>
  </si>
  <si>
    <t>消化管の神経内分泌腫瘍（NET／NEC)</t>
    <rPh sb="0" eb="3">
      <t>ショウカカン</t>
    </rPh>
    <rPh sb="4" eb="6">
      <t>シンケイ</t>
    </rPh>
    <rPh sb="6" eb="9">
      <t>ナイブンピツ</t>
    </rPh>
    <rPh sb="9" eb="11">
      <t>シュヨウ</t>
    </rPh>
    <phoneticPr fontId="78"/>
  </si>
  <si>
    <t>（NET,NECは別に集計表示）</t>
    <rPh sb="9" eb="10">
      <t>ベツ</t>
    </rPh>
    <rPh sb="11" eb="13">
      <t>シュウケイ</t>
    </rPh>
    <rPh sb="13" eb="15">
      <t>ヒョウジ</t>
    </rPh>
    <phoneticPr fontId="78"/>
  </si>
  <si>
    <t>肝臓がん</t>
    <rPh sb="0" eb="2">
      <t>カンゾウ</t>
    </rPh>
    <phoneticPr fontId="78"/>
  </si>
  <si>
    <t>胆のう・胆管がん</t>
    <rPh sb="0" eb="1">
      <t>タン</t>
    </rPh>
    <rPh sb="4" eb="6">
      <t>タンカン</t>
    </rPh>
    <phoneticPr fontId="78"/>
  </si>
  <si>
    <t>（肝内、肝外を別に集計表示）</t>
    <rPh sb="1" eb="3">
      <t>カンナイ</t>
    </rPh>
    <rPh sb="4" eb="6">
      <t>カンガイ</t>
    </rPh>
    <rPh sb="7" eb="8">
      <t>ベツ</t>
    </rPh>
    <rPh sb="9" eb="11">
      <t>シュウケイ</t>
    </rPh>
    <rPh sb="11" eb="13">
      <t>ヒョウジ</t>
    </rPh>
    <phoneticPr fontId="78"/>
  </si>
  <si>
    <t>膵臓がん（NET/NEC以外）</t>
    <rPh sb="0" eb="1">
      <t>スイ</t>
    </rPh>
    <rPh sb="1" eb="2">
      <t>ゾウ</t>
    </rPh>
    <rPh sb="2" eb="3">
      <t>スイゾウ</t>
    </rPh>
    <rPh sb="12" eb="14">
      <t>イガイ</t>
    </rPh>
    <phoneticPr fontId="78"/>
  </si>
  <si>
    <t>肝胆膵内科、消化器内科、肝胆膵外科、放射線治療科</t>
    <rPh sb="0" eb="3">
      <t>カンタンスイ</t>
    </rPh>
    <rPh sb="3" eb="5">
      <t>ナイカ</t>
    </rPh>
    <rPh sb="6" eb="11">
      <t xml:space="preserve">ショウカキナイカ </t>
    </rPh>
    <rPh sb="12" eb="15">
      <t>カンタンスイ</t>
    </rPh>
    <rPh sb="15" eb="17">
      <t>ゲカ</t>
    </rPh>
    <phoneticPr fontId="3"/>
  </si>
  <si>
    <t>膵臓の神経内分泌腫瘍（NET／NEC)</t>
    <rPh sb="0" eb="1">
      <t>スイ</t>
    </rPh>
    <rPh sb="1" eb="2">
      <t>ゾウ</t>
    </rPh>
    <rPh sb="3" eb="5">
      <t>シンケイ</t>
    </rPh>
    <rPh sb="5" eb="8">
      <t>ナイブンピツ</t>
    </rPh>
    <rPh sb="8" eb="10">
      <t>シュヨウ</t>
    </rPh>
    <phoneticPr fontId="78"/>
  </si>
  <si>
    <t>肝胆膵内科、消化器内科、肝胆膵外科</t>
    <rPh sb="0" eb="3">
      <t>カンタンスイ</t>
    </rPh>
    <rPh sb="3" eb="5">
      <t>ナイカ</t>
    </rPh>
    <rPh sb="6" eb="11">
      <t xml:space="preserve">ショウカキナイカ </t>
    </rPh>
    <rPh sb="12" eb="15">
      <t>カンタンスイ</t>
    </rPh>
    <rPh sb="15" eb="17">
      <t>ゲカ</t>
    </rPh>
    <phoneticPr fontId="3"/>
  </si>
  <si>
    <t>腹膜偽粘液腫（他のがんの腹膜播種を除く）</t>
    <rPh sb="0" eb="2">
      <t>フクマク</t>
    </rPh>
    <rPh sb="2" eb="3">
      <t>ギ</t>
    </rPh>
    <rPh sb="3" eb="5">
      <t>ネンエキ</t>
    </rPh>
    <rPh sb="5" eb="6">
      <t>シュ</t>
    </rPh>
    <rPh sb="7" eb="8">
      <t>タ</t>
    </rPh>
    <rPh sb="12" eb="14">
      <t>フクマク</t>
    </rPh>
    <rPh sb="14" eb="16">
      <t>ハシュ</t>
    </rPh>
    <rPh sb="17" eb="18">
      <t>ノゾ</t>
    </rPh>
    <phoneticPr fontId="78"/>
  </si>
  <si>
    <t>消化器内科、消化器外科</t>
    <rPh sb="0" eb="3">
      <t>ショウカキ</t>
    </rPh>
    <rPh sb="3" eb="5">
      <t>ナイカ</t>
    </rPh>
    <rPh sb="6" eb="9">
      <t>ショウカキ</t>
    </rPh>
    <rPh sb="9" eb="11">
      <t>ゲカ</t>
    </rPh>
    <phoneticPr fontId="76"/>
  </si>
  <si>
    <t>デスモイド腫瘍</t>
    <rPh sb="5" eb="7">
      <t>シュヨウ</t>
    </rPh>
    <phoneticPr fontId="78"/>
  </si>
  <si>
    <t>全診療科</t>
    <rPh sb="0" eb="1">
      <t>ゼン</t>
    </rPh>
    <rPh sb="1" eb="4">
      <t>シンリョウカ</t>
    </rPh>
    <phoneticPr fontId="76"/>
  </si>
  <si>
    <t>後腹膜肉腫</t>
    <rPh sb="0" eb="3">
      <t>コウフクマク</t>
    </rPh>
    <rPh sb="3" eb="5">
      <t>ニクシュ</t>
    </rPh>
    <phoneticPr fontId="78"/>
  </si>
  <si>
    <t>整形外科、泌尿器科</t>
    <phoneticPr fontId="78"/>
  </si>
  <si>
    <t>腎がん</t>
    <rPh sb="0" eb="1">
      <t>ジン</t>
    </rPh>
    <phoneticPr fontId="78"/>
  </si>
  <si>
    <t>泌尿器科、、放射線治療科</t>
    <phoneticPr fontId="78"/>
  </si>
  <si>
    <t>褐色細胞腫・傍神経節腫瘍（頭頸部以外）</t>
    <rPh sb="6" eb="7">
      <t>ボウ</t>
    </rPh>
    <rPh sb="7" eb="9">
      <t>シンケイ</t>
    </rPh>
    <rPh sb="9" eb="10">
      <t>セツ</t>
    </rPh>
    <rPh sb="10" eb="12">
      <t>シュヨウ</t>
    </rPh>
    <rPh sb="13" eb="16">
      <t>トウケイブ</t>
    </rPh>
    <rPh sb="16" eb="18">
      <t>イガイ</t>
    </rPh>
    <phoneticPr fontId="78"/>
  </si>
  <si>
    <t>泌尿器科</t>
  </si>
  <si>
    <t>副腎皮質がん</t>
    <rPh sb="0" eb="1">
      <t>フク</t>
    </rPh>
    <rPh sb="1" eb="2">
      <t>ジン</t>
    </rPh>
    <rPh sb="2" eb="4">
      <t>ヒシツ</t>
    </rPh>
    <phoneticPr fontId="78"/>
  </si>
  <si>
    <t>腎盂尿管がん・膀胱がん</t>
    <rPh sb="0" eb="2">
      <t>ジンウ</t>
    </rPh>
    <rPh sb="2" eb="4">
      <t>ニョウカン</t>
    </rPh>
    <phoneticPr fontId="78"/>
  </si>
  <si>
    <t>（腎盂・尿管・膀胱は別に集計表示）</t>
    <rPh sb="1" eb="3">
      <t>ジンウ</t>
    </rPh>
    <rPh sb="4" eb="6">
      <t>ニョウカン</t>
    </rPh>
    <rPh sb="7" eb="9">
      <t>ボウコウ</t>
    </rPh>
    <rPh sb="10" eb="11">
      <t>ベツ</t>
    </rPh>
    <rPh sb="12" eb="14">
      <t>シュウケイ</t>
    </rPh>
    <rPh sb="14" eb="16">
      <t>ヒョウジ</t>
    </rPh>
    <phoneticPr fontId="78"/>
  </si>
  <si>
    <t>泌尿器科、放射線治療科</t>
    <phoneticPr fontId="78"/>
  </si>
  <si>
    <t>精巣腫瘍</t>
    <rPh sb="0" eb="2">
      <t>セイソウ</t>
    </rPh>
    <rPh sb="2" eb="4">
      <t>シュヨウ</t>
    </rPh>
    <phoneticPr fontId="78"/>
  </si>
  <si>
    <t>前立腺がん</t>
    <rPh sb="0" eb="3">
      <t>ゼンリツセン</t>
    </rPh>
    <phoneticPr fontId="78"/>
  </si>
  <si>
    <t>子宮頸がん（上皮性）</t>
    <rPh sb="0" eb="2">
      <t>シキュウ</t>
    </rPh>
    <rPh sb="2" eb="3">
      <t>ケイ</t>
    </rPh>
    <rPh sb="6" eb="9">
      <t>ジョウヒセイ</t>
    </rPh>
    <phoneticPr fontId="78"/>
  </si>
  <si>
    <t>泌尿器科、婦人科、放射線治療科</t>
    <rPh sb="5" eb="8">
      <t>フジンカ</t>
    </rPh>
    <rPh sb="9" eb="12">
      <t>ホウシャセン</t>
    </rPh>
    <rPh sb="12" eb="14">
      <t>チリョウ</t>
    </rPh>
    <rPh sb="14" eb="15">
      <t>カ</t>
    </rPh>
    <phoneticPr fontId="78"/>
  </si>
  <si>
    <t>子宮体がん（上皮性）（子宮がん肉腫を含む）</t>
    <phoneticPr fontId="13"/>
  </si>
  <si>
    <t>婦人科、放射線治療科</t>
    <phoneticPr fontId="78"/>
  </si>
  <si>
    <t>子宮肉腫</t>
    <rPh sb="0" eb="2">
      <t>シキュウ</t>
    </rPh>
    <rPh sb="2" eb="4">
      <t>ニクシュ</t>
    </rPh>
    <phoneticPr fontId="78"/>
  </si>
  <si>
    <t>婦人科</t>
    <phoneticPr fontId="78"/>
  </si>
  <si>
    <t>卵巣がん、卵管がん、腹膜がん（上皮性）</t>
    <rPh sb="0" eb="2">
      <t>ランソウ</t>
    </rPh>
    <rPh sb="5" eb="7">
      <t>ランカン</t>
    </rPh>
    <rPh sb="10" eb="12">
      <t>フクマク</t>
    </rPh>
    <rPh sb="15" eb="17">
      <t>ジョウヒ</t>
    </rPh>
    <rPh sb="17" eb="18">
      <t>セイ</t>
    </rPh>
    <phoneticPr fontId="78"/>
  </si>
  <si>
    <t>卵巣悪性胚細胞腫瘍</t>
    <rPh sb="2" eb="4">
      <t>アクセイ</t>
    </rPh>
    <phoneticPr fontId="13"/>
  </si>
  <si>
    <t>婦人科、放射線治療科</t>
    <rPh sb="0" eb="3">
      <t>フジンカ</t>
    </rPh>
    <phoneticPr fontId="78"/>
  </si>
  <si>
    <t>外陰がん</t>
    <rPh sb="0" eb="2">
      <t>ガイイン</t>
    </rPh>
    <phoneticPr fontId="78"/>
  </si>
  <si>
    <t>整形外科、婦人科、放射線治療科</t>
    <rPh sb="0" eb="4">
      <t>セイケイゲカ</t>
    </rPh>
    <phoneticPr fontId="76"/>
  </si>
  <si>
    <t>四肢・表在体幹の悪性軟部腫瘍</t>
    <rPh sb="0" eb="2">
      <t>シシ</t>
    </rPh>
    <rPh sb="5" eb="7">
      <t>タイカン</t>
    </rPh>
    <rPh sb="8" eb="10">
      <t>アクセイ</t>
    </rPh>
    <rPh sb="10" eb="12">
      <t>ナンブ</t>
    </rPh>
    <rPh sb="12" eb="14">
      <t>シュヨウ</t>
    </rPh>
    <phoneticPr fontId="78"/>
  </si>
  <si>
    <t>整形外科、放射線治療科</t>
    <rPh sb="0" eb="4">
      <t>セイケイゲカ</t>
    </rPh>
    <phoneticPr fontId="76"/>
  </si>
  <si>
    <t>四肢の悪性骨腫瘍</t>
    <rPh sb="3" eb="5">
      <t>アクセイ</t>
    </rPh>
    <rPh sb="5" eb="6">
      <t>コツ</t>
    </rPh>
    <rPh sb="6" eb="8">
      <t>シュヨウ</t>
    </rPh>
    <phoneticPr fontId="78"/>
  </si>
  <si>
    <t>脊椎・骨盤の悪性骨腫瘍</t>
    <rPh sb="0" eb="2">
      <t>セキツイ</t>
    </rPh>
    <rPh sb="3" eb="5">
      <t>コツバン</t>
    </rPh>
    <rPh sb="6" eb="8">
      <t>アクセイ</t>
    </rPh>
    <rPh sb="8" eb="9">
      <t>コツ</t>
    </rPh>
    <rPh sb="9" eb="11">
      <t>シュヨウ</t>
    </rPh>
    <phoneticPr fontId="78"/>
  </si>
  <si>
    <t>皮膚の悪性黒色腫</t>
    <rPh sb="0" eb="2">
      <t>ヒフ</t>
    </rPh>
    <rPh sb="3" eb="5">
      <t>アクセイ</t>
    </rPh>
    <rPh sb="5" eb="8">
      <t>コクショクシュ</t>
    </rPh>
    <phoneticPr fontId="78"/>
  </si>
  <si>
    <t>皮膚科</t>
    <rPh sb="0" eb="3">
      <t>ヒフカ</t>
    </rPh>
    <phoneticPr fontId="76"/>
  </si>
  <si>
    <t>皮膚がん（悪性黒色腫以外）</t>
    <rPh sb="0" eb="2">
      <t>ヒフ</t>
    </rPh>
    <rPh sb="5" eb="7">
      <t>アクセイ</t>
    </rPh>
    <rPh sb="7" eb="10">
      <t>コクショクシュ</t>
    </rPh>
    <rPh sb="10" eb="12">
      <t>イガイ</t>
    </rPh>
    <phoneticPr fontId="78"/>
  </si>
  <si>
    <t>皮膚科、放射線治療科</t>
    <rPh sb="0" eb="3">
      <t>ヒフカ</t>
    </rPh>
    <phoneticPr fontId="76"/>
  </si>
  <si>
    <t>悪性リンパ腫</t>
    <rPh sb="0" eb="2">
      <t>アクセイ</t>
    </rPh>
    <rPh sb="5" eb="6">
      <t>シュ</t>
    </rPh>
    <phoneticPr fontId="78"/>
  </si>
  <si>
    <t>血液内科、放射線治療科</t>
    <rPh sb="0" eb="2">
      <t>ケツエキ</t>
    </rPh>
    <rPh sb="2" eb="4">
      <t>ナイカ</t>
    </rPh>
    <phoneticPr fontId="78"/>
  </si>
  <si>
    <t>急性白血病（骨髄性、リンパ性）</t>
    <rPh sb="0" eb="2">
      <t>キュウセイ</t>
    </rPh>
    <rPh sb="2" eb="5">
      <t>ハッケツビョウ</t>
    </rPh>
    <rPh sb="6" eb="9">
      <t>コツズイセイ</t>
    </rPh>
    <rPh sb="13" eb="14">
      <t>セイ</t>
    </rPh>
    <phoneticPr fontId="78"/>
  </si>
  <si>
    <t>血液内科</t>
    <rPh sb="0" eb="2">
      <t>ケツエキ</t>
    </rPh>
    <rPh sb="2" eb="4">
      <t>ナイカ</t>
    </rPh>
    <phoneticPr fontId="78"/>
  </si>
  <si>
    <t>慢性白血病（骨髄性、リンパ性）</t>
    <rPh sb="0" eb="2">
      <t>マンセイ</t>
    </rPh>
    <rPh sb="2" eb="5">
      <t>ハッケツビョウ</t>
    </rPh>
    <phoneticPr fontId="78"/>
  </si>
  <si>
    <t>多発性骨髄腫</t>
    <rPh sb="0" eb="3">
      <t>タハツセイ</t>
    </rPh>
    <rPh sb="3" eb="6">
      <t>コツズイシュ</t>
    </rPh>
    <phoneticPr fontId="78"/>
  </si>
  <si>
    <t>血液内科、放射線治療科</t>
    <rPh sb="0" eb="2">
      <t>ケツエキ</t>
    </rPh>
    <rPh sb="2" eb="4">
      <t>ナイカ</t>
    </rPh>
    <rPh sb="5" eb="8">
      <t>ホウシャセン</t>
    </rPh>
    <rPh sb="8" eb="10">
      <t>チリョウ</t>
    </rPh>
    <rPh sb="10" eb="11">
      <t>カ</t>
    </rPh>
    <phoneticPr fontId="78"/>
  </si>
  <si>
    <t>原発不明がん</t>
    <rPh sb="0" eb="2">
      <t>ゲンパツ</t>
    </rPh>
    <rPh sb="2" eb="4">
      <t>フメイ</t>
    </rPh>
    <phoneticPr fontId="78"/>
  </si>
  <si>
    <t>整形外科　原発巣診療科、放射線治療科</t>
    <phoneticPr fontId="78"/>
  </si>
  <si>
    <t>診療科によって範囲が異なる</t>
    <rPh sb="0" eb="3">
      <t>シンリョウカ</t>
    </rPh>
    <rPh sb="7" eb="9">
      <t>ハンイ</t>
    </rPh>
    <rPh sb="10" eb="11">
      <t>コト</t>
    </rPh>
    <phoneticPr fontId="78"/>
  </si>
  <si>
    <t>専門◎／対応可〇／他施設へ紹介△</t>
    <rPh sb="0" eb="2">
      <t>センモン</t>
    </rPh>
    <rPh sb="4" eb="6">
      <t>タイオウ</t>
    </rPh>
    <rPh sb="6" eb="7">
      <t>カ</t>
    </rPh>
    <rPh sb="9" eb="10">
      <t>タ</t>
    </rPh>
    <rPh sb="10" eb="12">
      <t>シセツ</t>
    </rPh>
    <rPh sb="13" eb="15">
      <t>ショウカイ</t>
    </rPh>
    <phoneticPr fontId="78"/>
  </si>
  <si>
    <t>臨床試験の
実績の有無</t>
    <rPh sb="0" eb="2">
      <t>リンショウ</t>
    </rPh>
    <rPh sb="2" eb="4">
      <t>シケン</t>
    </rPh>
    <rPh sb="6" eb="8">
      <t>ジッセキ</t>
    </rPh>
    <rPh sb="9" eb="11">
      <t>ウム</t>
    </rPh>
    <phoneticPr fontId="78"/>
  </si>
  <si>
    <t>小児（15歳未満）</t>
    <rPh sb="0" eb="2">
      <t>ショウニ</t>
    </rPh>
    <rPh sb="5" eb="8">
      <t>サイミマン</t>
    </rPh>
    <phoneticPr fontId="78"/>
  </si>
  <si>
    <t>小児脳腫瘍</t>
    <rPh sb="0" eb="2">
      <t>ショウニ</t>
    </rPh>
    <rPh sb="2" eb="5">
      <t>ノウシュヨウ</t>
    </rPh>
    <phoneticPr fontId="78"/>
  </si>
  <si>
    <t>小児科・新生児科、脳神経外科、放射線治療科</t>
    <rPh sb="0" eb="2">
      <t>ショウニ</t>
    </rPh>
    <rPh sb="2" eb="3">
      <t>カ</t>
    </rPh>
    <rPh sb="4" eb="7">
      <t>シンセイジ</t>
    </rPh>
    <rPh sb="7" eb="8">
      <t>カ</t>
    </rPh>
    <rPh sb="9" eb="14">
      <t>ノウシンケイゲカ</t>
    </rPh>
    <phoneticPr fontId="76"/>
  </si>
  <si>
    <t>小児眼腫瘍</t>
    <rPh sb="0" eb="1">
      <t>ガン</t>
    </rPh>
    <rPh sb="2" eb="3">
      <t>ガン</t>
    </rPh>
    <phoneticPr fontId="78"/>
  </si>
  <si>
    <t>小児科・新生児科、眼科、放射線治療科</t>
    <rPh sb="0" eb="2">
      <t>ショウニ</t>
    </rPh>
    <rPh sb="2" eb="3">
      <t>カ</t>
    </rPh>
    <rPh sb="4" eb="7">
      <t>シンセイジ</t>
    </rPh>
    <rPh sb="7" eb="8">
      <t>カ</t>
    </rPh>
    <rPh sb="9" eb="11">
      <t>ガンカ</t>
    </rPh>
    <phoneticPr fontId="78"/>
  </si>
  <si>
    <t>小児悪性骨軟部腫瘍</t>
  </si>
  <si>
    <t>小児科・新生児科、整形外科、放射線治療科</t>
    <rPh sb="4" eb="7">
      <t>シンセイジ</t>
    </rPh>
    <rPh sb="7" eb="8">
      <t>カ</t>
    </rPh>
    <phoneticPr fontId="78"/>
  </si>
  <si>
    <t>小児造血器腫瘍</t>
  </si>
  <si>
    <t>小児科・新生児科</t>
    <rPh sb="0" eb="2">
      <t>ショウニ</t>
    </rPh>
    <rPh sb="2" eb="3">
      <t>カ</t>
    </rPh>
    <rPh sb="4" eb="7">
      <t>シンセイジ</t>
    </rPh>
    <rPh sb="7" eb="8">
      <t>カ</t>
    </rPh>
    <phoneticPr fontId="78"/>
  </si>
  <si>
    <t>小児固形腫瘍(脳・目・骨軟部以外）</t>
  </si>
  <si>
    <t>小児科、小児外科、、放射線治療科</t>
    <phoneticPr fontId="78"/>
  </si>
  <si>
    <t>我が国に多いがんに対して、自施設で対応しない診療内容</t>
  </si>
  <si>
    <t>我が国に多いがんに対して、下の表に状況を記載してください。</t>
    <rPh sb="0" eb="1">
      <t>ワ</t>
    </rPh>
    <rPh sb="2" eb="3">
      <t>クニ</t>
    </rPh>
    <rPh sb="4" eb="5">
      <t>オオ</t>
    </rPh>
    <rPh sb="9" eb="10">
      <t>タイ</t>
    </rPh>
    <rPh sb="13" eb="14">
      <t>シタ</t>
    </rPh>
    <rPh sb="15" eb="16">
      <t>ヒョウ</t>
    </rPh>
    <rPh sb="17" eb="19">
      <t>ジョウキョウ</t>
    </rPh>
    <rPh sb="20" eb="22">
      <t>キサイ</t>
    </rPh>
    <phoneticPr fontId="13"/>
  </si>
  <si>
    <t>我が国に多いがん</t>
  </si>
  <si>
    <t>自施設で対応している診療内容について”○”を、
自施設で対応しない診療内容について”×”を入力してください。</t>
    <rPh sb="0" eb="1">
      <t>ジ</t>
    </rPh>
    <rPh sb="1" eb="3">
      <t>シセツ</t>
    </rPh>
    <rPh sb="4" eb="6">
      <t>タイオウ</t>
    </rPh>
    <rPh sb="10" eb="12">
      <t>シンリョウ</t>
    </rPh>
    <rPh sb="12" eb="14">
      <t>ナイヨウ</t>
    </rPh>
    <phoneticPr fontId="13"/>
  </si>
  <si>
    <t>自施設で対応していない診療内容についての連携先
（施設名・診療内容）</t>
    <rPh sb="0" eb="1">
      <t>ジ</t>
    </rPh>
    <rPh sb="1" eb="3">
      <t>シセツ</t>
    </rPh>
    <rPh sb="4" eb="6">
      <t>タイオウ</t>
    </rPh>
    <rPh sb="11" eb="13">
      <t>シンリョウ</t>
    </rPh>
    <rPh sb="13" eb="15">
      <t>ナイヨウ</t>
    </rPh>
    <rPh sb="20" eb="22">
      <t>レンケイ</t>
    </rPh>
    <rPh sb="22" eb="23">
      <t>サキ</t>
    </rPh>
    <rPh sb="25" eb="27">
      <t>シセツ</t>
    </rPh>
    <rPh sb="27" eb="28">
      <t>メイ</t>
    </rPh>
    <rPh sb="29" eb="31">
      <t>シンリョウ</t>
    </rPh>
    <rPh sb="31" eb="33">
      <t>ナイヨウ</t>
    </rPh>
    <phoneticPr fontId="13"/>
  </si>
  <si>
    <t>手術療法</t>
    <rPh sb="0" eb="2">
      <t>シュジュツ</t>
    </rPh>
    <rPh sb="2" eb="4">
      <t>リョウホウ</t>
    </rPh>
    <phoneticPr fontId="13"/>
  </si>
  <si>
    <t>薬物療法</t>
    <rPh sb="0" eb="2">
      <t>ヤクブツ</t>
    </rPh>
    <rPh sb="2" eb="4">
      <t>リョウホウ</t>
    </rPh>
    <phoneticPr fontId="13"/>
  </si>
  <si>
    <t>放射線療法</t>
    <rPh sb="0" eb="3">
      <t>ホウシャセン</t>
    </rPh>
    <rPh sb="3" eb="5">
      <t>リョウホウ</t>
    </rPh>
    <phoneticPr fontId="13"/>
  </si>
  <si>
    <t>（例）膵臓がん</t>
    <rPh sb="1" eb="2">
      <t>レイ</t>
    </rPh>
    <rPh sb="3" eb="5">
      <t>スイゾウ</t>
    </rPh>
    <phoneticPr fontId="13"/>
  </si>
  <si>
    <t>×</t>
  </si>
  <si>
    <t>手術を要する膵臓がん患者は、連携する××病院に紹介している。
手術後の薬物療法については、自施設で対応している。</t>
    <rPh sb="0" eb="2">
      <t>シュジュツ</t>
    </rPh>
    <rPh sb="3" eb="4">
      <t>ヨウ</t>
    </rPh>
    <rPh sb="6" eb="8">
      <t>スイゾウ</t>
    </rPh>
    <rPh sb="10" eb="12">
      <t>カンジャ</t>
    </rPh>
    <rPh sb="14" eb="16">
      <t>レンケイ</t>
    </rPh>
    <rPh sb="20" eb="22">
      <t>ビョウイン</t>
    </rPh>
    <rPh sb="23" eb="25">
      <t>ショウカイ</t>
    </rPh>
    <rPh sb="31" eb="33">
      <t>シュジュツ</t>
    </rPh>
    <rPh sb="33" eb="34">
      <t>アト</t>
    </rPh>
    <rPh sb="35" eb="37">
      <t>ヤクブツ</t>
    </rPh>
    <rPh sb="37" eb="39">
      <t>リョウホウ</t>
    </rPh>
    <rPh sb="45" eb="46">
      <t>ジ</t>
    </rPh>
    <rPh sb="46" eb="48">
      <t>シセツ</t>
    </rPh>
    <rPh sb="49" eb="51">
      <t>タイオウ</t>
    </rPh>
    <phoneticPr fontId="13"/>
  </si>
  <si>
    <t>　肺がん</t>
    <phoneticPr fontId="13"/>
  </si>
  <si>
    <t>胆のう・胆管がん</t>
    <phoneticPr fontId="13"/>
  </si>
  <si>
    <t>カンファレンスについて</t>
    <phoneticPr fontId="12"/>
  </si>
  <si>
    <t>記載の有無：入力済／未入力あり</t>
    <phoneticPr fontId="13"/>
  </si>
  <si>
    <r>
      <t xml:space="preserve">※この別紙は任意記載です。整備指針Ⅱの２の（１）の①のウ及びⅥの２の（１）の①のオに定めるカンファレンスのうち、ⅳについて記載してください。
　 </t>
    </r>
    <r>
      <rPr>
        <u/>
        <sz val="10"/>
        <rFont val="ＭＳ Ｐゴシック"/>
        <family val="3"/>
        <charset val="128"/>
      </rPr>
      <t>なお、記載がない場合は、「記載なし」と記入してください。</t>
    </r>
    <rPh sb="3" eb="5">
      <t>ベッシ</t>
    </rPh>
    <rPh sb="6" eb="8">
      <t>ニンイ</t>
    </rPh>
    <rPh sb="8" eb="10">
      <t>キサイ</t>
    </rPh>
    <rPh sb="13" eb="15">
      <t>セイビ</t>
    </rPh>
    <rPh sb="15" eb="17">
      <t>シシン</t>
    </rPh>
    <rPh sb="28" eb="29">
      <t>オヨ</t>
    </rPh>
    <rPh sb="42" eb="43">
      <t>サダ</t>
    </rPh>
    <rPh sb="61" eb="63">
      <t>キサイ</t>
    </rPh>
    <rPh sb="76" eb="78">
      <t>キサイ</t>
    </rPh>
    <rPh sb="81" eb="83">
      <t>バアイ</t>
    </rPh>
    <rPh sb="86" eb="88">
      <t>キサイ</t>
    </rPh>
    <rPh sb="92" eb="94">
      <t>キニュウ</t>
    </rPh>
    <phoneticPr fontId="13"/>
  </si>
  <si>
    <t>ⅳのカンファレンスについて、検討している症例・テーマ・参加する職種等について自由記載してください。</t>
    <phoneticPr fontId="13"/>
  </si>
  <si>
    <t>定期的な開催が現状難しい場合には、その理由を記載してください。</t>
    <rPh sb="0" eb="2">
      <t>テイキ</t>
    </rPh>
    <rPh sb="2" eb="3">
      <t>テキ</t>
    </rPh>
    <rPh sb="4" eb="6">
      <t>カイサイ</t>
    </rPh>
    <rPh sb="7" eb="9">
      <t>ゲンジョウ</t>
    </rPh>
    <rPh sb="9" eb="10">
      <t>ムズカ</t>
    </rPh>
    <rPh sb="12" eb="14">
      <t>バアイ</t>
    </rPh>
    <rPh sb="19" eb="21">
      <t>リユウ</t>
    </rPh>
    <rPh sb="22" eb="24">
      <t>キサイ</t>
    </rPh>
    <phoneticPr fontId="13"/>
  </si>
  <si>
    <t>・循環器内科：癌患者に対するカンファレンスは開催していない。
・肝胆膵内科：肝癌カンファレンス：毎週金曜日午後5時より、肝胆膵外科・放射線科・肝胆膵内科合同で行っている。
・小児科・新生児科：小児血液・腫瘍カンファレンス：小児病棟に入院している小児がん患者について治療方針等を多職種で検討。小児科医師、看護師、病棟薬剤師。
・消化器外科：消化器外科では、毎週1回医師、病棟看護師、栄養士、MSW、薬剤師による病棟入院患者の多職種合同カンファレンスを行っています。そこで、入院患者の治療方針について議論、情報共有を行い、退院後のことも含めて支援できるよう取り組んでいます。また、大腸癌に対し、集学的治療を行っている患者に対して月1回消化器外科、肝胆膵外科、放射線治療医、看護師、薬剤師による多職種カンファレンスを実施しています。
・肝胆膵外科：退院後の在宅医療・介護などのサポート体制について、医師・看護師・ソーシャルワーカー・薬剤師などでカンファレンスを行っている。
・脳神経外科：転移性脳腫瘍や神経膠腫、悪性リンパ腫などの脳実質内腫瘍以外にも、頭蓋底良性腫瘍（髄膜腫、神経鞘腫など）についての放射線治療について、放射線治療科との合同カンファレンスを開催している。脳腫瘍患者についてのリハビリテーション科、地域連携室、看護師、医師との合同カンファレンスを開催している。
・整形外科：1. 骨軟部腫瘍画像カンファレンス　骨軟部腫瘍のXp　CT　MRIについて読影のカンファレンスを施行している。　整形外科骨軟部腫瘍専門医　放射線科診断医　月に1度　　　2．小児骨軟部腫瘍カンファレンス　小児悪性骨軟部腫瘍の治療方針決定のカンファレンス　整形外科骨軟部腫瘍医　小児血液腫瘍医　月に1度　3．骨転移キャンサーボード　転移性骨腫瘍の治療方針決定についてカンファレンスを施行　整形外科脊椎専門医　骨軟部腫瘍医　放射線治療医　看護師　緩和ケア医師　理学療法士　作業療法士　原発科　月に1度 4 　骨軟部腫瘍病理カンファレンス　骨軟部腫瘍の病理診断についてカンファレンスを施行　整形外科　骨軟部腫瘍医　病理診断医
・泌尿器科(腎臓移植）：手術症例を中心とした診療科の医師を主体とした定期的なカンファレンスを行っている。
・女性診療科(婦人腫瘍)：入院患者症例の治療方針に関する検討、問題のある症例に対する治療方針変更などについて医師、看護師、薬剤師およびケースワーカーで検討を行っている.
・血液内科：看護師、HCTC、理学療法士、血液内科医、その他必要に応じて他の医療スタッフが参加し、毎週1回実施
倫理的な問題、療養上の問題、精神的サポート、退院後の支援について検討
・ゲノム診療科：検討している症例：がん遺伝子パネル検査に提出した症例。
（テーマ）遺伝性腫瘍が疑われる症例への開示や家族への伝え方等に関する検討
（参加する職種）がん治療認定医、臨床遺伝専門医、遺伝性腫瘍専門医、分子病理医、薬剤師、認定遺伝カウンセラー、看護師、事務職
・耳鼻いんこう科：悪性腫瘍患者の現状、治療方針などについて耳鼻科医師、歯科医師とカンファレンスを行っている　　また放射線科医師とも治療方針の検討にウについてのカンファレンスを行っている。
・放射線治療科：肺がん、乳がん、頭頸部がん、骨転移、肝・胆・膵臓がん、脳腫瘍
・乳腺外科：当院にて担当している乳癌症例 (手術症例、薬物療法症例、放射線治療症例) について、多診療科および他職種参加にて定期的なカンファレンスを実施している。退院後に支援が必要な場合は、訪問医にも来院していただき、ソーシャルワーカーも交えて看護師、医師と退院前カンファレンスを行っている。</t>
    <phoneticPr fontId="13"/>
  </si>
  <si>
    <t>緩和ケア外来の状況</t>
    <rPh sb="0" eb="2">
      <t>カンワ</t>
    </rPh>
    <rPh sb="4" eb="6">
      <t>ガイライ</t>
    </rPh>
    <rPh sb="7" eb="9">
      <t>ジョウキョウ</t>
    </rPh>
    <phoneticPr fontId="12"/>
  </si>
  <si>
    <t>緩和ケア外来が設定されている （はい／いいえ）</t>
    <rPh sb="0" eb="2">
      <t>カンワ</t>
    </rPh>
    <rPh sb="7" eb="9">
      <t>セッテイ</t>
    </rPh>
    <phoneticPr fontId="13"/>
  </si>
  <si>
    <t>緩和ケア外来の名称</t>
  </si>
  <si>
    <t>緩和ケア外来</t>
    <rPh sb="0" eb="2">
      <t>カンワ</t>
    </rPh>
    <rPh sb="4" eb="6">
      <t>ガイライ</t>
    </rPh>
    <phoneticPr fontId="13"/>
  </si>
  <si>
    <t>担当診療科名</t>
    <rPh sb="0" eb="2">
      <t>タントウ</t>
    </rPh>
    <rPh sb="2" eb="4">
      <t>シンリョウ</t>
    </rPh>
    <rPh sb="4" eb="5">
      <t>カ</t>
    </rPh>
    <rPh sb="5" eb="6">
      <t>ナ</t>
    </rPh>
    <phoneticPr fontId="13"/>
  </si>
  <si>
    <t>緩和ケア内科</t>
    <rPh sb="0" eb="2">
      <t>カンワ</t>
    </rPh>
    <rPh sb="4" eb="6">
      <t>ナイカ</t>
    </rPh>
    <phoneticPr fontId="13"/>
  </si>
  <si>
    <t>緩和ケア外来の頻度(〇回/週)</t>
    <rPh sb="0" eb="2">
      <t>カンワ</t>
    </rPh>
    <rPh sb="4" eb="6">
      <t>ガイライ</t>
    </rPh>
    <rPh sb="7" eb="9">
      <t>ヒンド</t>
    </rPh>
    <rPh sb="11" eb="12">
      <t>カイ</t>
    </rPh>
    <rPh sb="13" eb="14">
      <t>シュウ</t>
    </rPh>
    <phoneticPr fontId="13"/>
  </si>
  <si>
    <t>週１回</t>
    <rPh sb="0" eb="1">
      <t>シュウ</t>
    </rPh>
    <rPh sb="2" eb="3">
      <t>カイ</t>
    </rPh>
    <phoneticPr fontId="13"/>
  </si>
  <si>
    <r>
      <t>主な診療内容・特色</t>
    </r>
    <r>
      <rPr>
        <sz val="11"/>
        <rFont val="ＭＳ Ｐゴシック"/>
        <family val="3"/>
        <charset val="128"/>
      </rPr>
      <t>・アピールポイント</t>
    </r>
    <rPh sb="0" eb="1">
      <t>オモ</t>
    </rPh>
    <rPh sb="2" eb="4">
      <t>シンリョウ</t>
    </rPh>
    <rPh sb="4" eb="6">
      <t>ナイヨウ</t>
    </rPh>
    <rPh sb="7" eb="9">
      <t>トクショク</t>
    </rPh>
    <phoneticPr fontId="13"/>
  </si>
  <si>
    <t>がん・非がんに関わらず、治療をうける患者さんの身体・心理・社会的な苦痛をもつ患者さんと家族への症状緩和のコンサルテーションを行います。主治医・看護師と協力し情報共有をしながらて緩和ケアを提供しています。対話を重視した対応をしており、ゆっくりと時間をとってお話を伺えます。</t>
    <rPh sb="3" eb="4">
      <t>ヒ</t>
    </rPh>
    <rPh sb="7" eb="8">
      <t>カカ</t>
    </rPh>
    <rPh sb="12" eb="14">
      <t>チリョウ</t>
    </rPh>
    <rPh sb="18" eb="20">
      <t>カンジャ</t>
    </rPh>
    <rPh sb="23" eb="25">
      <t>シンタイ</t>
    </rPh>
    <rPh sb="26" eb="28">
      <t>シンリ</t>
    </rPh>
    <rPh sb="29" eb="31">
      <t>シャカイ</t>
    </rPh>
    <rPh sb="31" eb="32">
      <t>テキ</t>
    </rPh>
    <rPh sb="33" eb="35">
      <t>クツウ</t>
    </rPh>
    <rPh sb="38" eb="40">
      <t>カンジャ</t>
    </rPh>
    <rPh sb="43" eb="45">
      <t>カゾク</t>
    </rPh>
    <rPh sb="47" eb="49">
      <t>ショウジョウ</t>
    </rPh>
    <rPh sb="49" eb="51">
      <t>カンワ</t>
    </rPh>
    <rPh sb="62" eb="63">
      <t>オコナ</t>
    </rPh>
    <rPh sb="101" eb="103">
      <t>タイワ</t>
    </rPh>
    <rPh sb="104" eb="106">
      <t>ジュウシ</t>
    </rPh>
    <rPh sb="108" eb="110">
      <t>タイオウ</t>
    </rPh>
    <phoneticPr fontId="13"/>
  </si>
  <si>
    <r>
      <t>緩和ケア外来の説明が掲載されているページの見出しとアドレス</t>
    </r>
    <r>
      <rPr>
        <sz val="9"/>
        <rFont val="ＭＳ Ｐゴシック"/>
        <family val="3"/>
        <charset val="128"/>
      </rPr>
      <t xml:space="preserve">
※アドレスは、手入力せずにホームページからコピーしてください</t>
    </r>
    <rPh sb="0" eb="2">
      <t>カンワ</t>
    </rPh>
    <rPh sb="4" eb="6">
      <t>ガイライ</t>
    </rPh>
    <rPh sb="7" eb="9">
      <t>セツメイ</t>
    </rPh>
    <rPh sb="10" eb="12">
      <t>ケイサイ</t>
    </rPh>
    <rPh sb="21" eb="23">
      <t>ミダ</t>
    </rPh>
    <rPh sb="38" eb="39">
      <t>テ</t>
    </rPh>
    <rPh sb="39" eb="41">
      <t>ニュウリョク</t>
    </rPh>
    <phoneticPr fontId="13"/>
  </si>
  <si>
    <t>見出し</t>
    <rPh sb="0" eb="2">
      <t>ミダ</t>
    </rPh>
    <phoneticPr fontId="13"/>
  </si>
  <si>
    <t>ホーム＞相談窓口＞がん情報＞緩和ケア　　「緩和ケア外来について」</t>
    <phoneticPr fontId="13"/>
  </si>
  <si>
    <t>アド
レス</t>
    <phoneticPr fontId="13"/>
  </si>
  <si>
    <t>https://www.hosp.omu.ac.jp/consultation/cancer/kanwa-care/kanwa-care.html</t>
    <phoneticPr fontId="13"/>
  </si>
  <si>
    <t>他施設でがんの診療を受けている、または、診療を受けていた患者さんを受け入れている （はい／いいえ）</t>
    <rPh sb="0" eb="1">
      <t>タ</t>
    </rPh>
    <rPh sb="1" eb="3">
      <t>シセツ</t>
    </rPh>
    <phoneticPr fontId="13"/>
  </si>
  <si>
    <t>■地域の患者さんやご家族向けの問い合わせ窓口が設定されている （はい／いいえ）</t>
    <rPh sb="23" eb="25">
      <t>セッテイ</t>
    </rPh>
    <phoneticPr fontId="13"/>
  </si>
  <si>
    <t>窓口の名称</t>
    <rPh sb="3" eb="5">
      <t>メイショウ</t>
    </rPh>
    <phoneticPr fontId="13"/>
  </si>
  <si>
    <t>がん相談支援センター</t>
    <phoneticPr fontId="13"/>
  </si>
  <si>
    <t>電話番号</t>
    <rPh sb="2" eb="4">
      <t>バンゴウ</t>
    </rPh>
    <phoneticPr fontId="13"/>
  </si>
  <si>
    <t>06-6645-2725</t>
    <phoneticPr fontId="13"/>
  </si>
  <si>
    <t>（内線）</t>
    <rPh sb="1" eb="3">
      <t>ナイセン</t>
    </rPh>
    <phoneticPr fontId="13"/>
  </si>
  <si>
    <t>2725</t>
    <phoneticPr fontId="13"/>
  </si>
  <si>
    <t>■地域の医療機関向けの問い合わせ窓口が設定されている （はい／いいえ）</t>
    <rPh sb="1" eb="3">
      <t>チイキ</t>
    </rPh>
    <rPh sb="4" eb="6">
      <t>イリョウ</t>
    </rPh>
    <rPh sb="6" eb="8">
      <t>キカン</t>
    </rPh>
    <rPh sb="19" eb="21">
      <t>セッテイ</t>
    </rPh>
    <phoneticPr fontId="13"/>
  </si>
  <si>
    <t>がん相談支援センター</t>
    <rPh sb="2" eb="4">
      <t>ソウダン</t>
    </rPh>
    <rPh sb="4" eb="6">
      <t>シエン</t>
    </rPh>
    <phoneticPr fontId="13"/>
  </si>
  <si>
    <t>祝祭日、年末年始以外の休み（創立記念日など）</t>
    <rPh sb="0" eb="3">
      <t>シュクサイジツ</t>
    </rPh>
    <rPh sb="4" eb="6">
      <t>ネンマツ</t>
    </rPh>
    <rPh sb="6" eb="8">
      <t>ネンシ</t>
    </rPh>
    <rPh sb="8" eb="10">
      <t>イガイ</t>
    </rPh>
    <rPh sb="11" eb="12">
      <t>ヤス</t>
    </rPh>
    <rPh sb="14" eb="16">
      <t>ソウリツ</t>
    </rPh>
    <rPh sb="16" eb="19">
      <t>キネンビ</t>
    </rPh>
    <phoneticPr fontId="13"/>
  </si>
  <si>
    <r>
      <t>以下については、</t>
    </r>
    <r>
      <rPr>
        <u/>
        <sz val="11"/>
        <rFont val="ＭＳ Ｐゴシック"/>
        <family val="3"/>
        <charset val="128"/>
      </rPr>
      <t>自施設でがん診療を受けている患者</t>
    </r>
    <r>
      <rPr>
        <sz val="11"/>
        <rFont val="ＭＳ Ｐゴシック"/>
        <family val="3"/>
        <charset val="128"/>
      </rPr>
      <t>について記載してください。</t>
    </r>
    <rPh sb="0" eb="2">
      <t>イカ</t>
    </rPh>
    <rPh sb="8" eb="9">
      <t>ジ</t>
    </rPh>
    <rPh sb="9" eb="11">
      <t>シセツ</t>
    </rPh>
    <rPh sb="14" eb="16">
      <t>シンリョウ</t>
    </rPh>
    <rPh sb="17" eb="18">
      <t>ウ</t>
    </rPh>
    <rPh sb="22" eb="24">
      <t>カンジャ</t>
    </rPh>
    <rPh sb="28" eb="30">
      <t>キサイ</t>
    </rPh>
    <phoneticPr fontId="13"/>
  </si>
  <si>
    <t>緩和ケア外来患者の年間新規診療患者数</t>
    <rPh sb="0" eb="2">
      <t>カンワ</t>
    </rPh>
    <rPh sb="4" eb="6">
      <t>ガイライ</t>
    </rPh>
    <rPh sb="6" eb="8">
      <t>カンジャ</t>
    </rPh>
    <rPh sb="9" eb="11">
      <t>ネンカン</t>
    </rPh>
    <rPh sb="11" eb="13">
      <t>シンキ</t>
    </rPh>
    <rPh sb="13" eb="15">
      <t>シンリョウ</t>
    </rPh>
    <rPh sb="15" eb="17">
      <t>カンジャ</t>
    </rPh>
    <rPh sb="17" eb="18">
      <t>スウ</t>
    </rPh>
    <phoneticPr fontId="13"/>
  </si>
  <si>
    <t>緩和ケア外来患者の年間受診患者のべ数</t>
    <rPh sb="0" eb="2">
      <t>カンワ</t>
    </rPh>
    <rPh sb="4" eb="6">
      <t>ガイライ</t>
    </rPh>
    <phoneticPr fontId="13"/>
  </si>
  <si>
    <r>
      <t>以下については、</t>
    </r>
    <r>
      <rPr>
        <u/>
        <sz val="11"/>
        <rFont val="ＭＳ Ｐゴシック"/>
        <family val="3"/>
        <charset val="128"/>
      </rPr>
      <t>緩和ケア外来受診まで自施設でがん診療を受けていなかった患者</t>
    </r>
    <r>
      <rPr>
        <sz val="11"/>
        <rFont val="ＭＳ Ｐゴシック"/>
        <family val="3"/>
        <charset val="128"/>
      </rPr>
      <t>について記載してください。</t>
    </r>
    <rPh sb="0" eb="2">
      <t>イカ</t>
    </rPh>
    <rPh sb="8" eb="10">
      <t>カンワ</t>
    </rPh>
    <rPh sb="12" eb="14">
      <t>ガイライ</t>
    </rPh>
    <rPh sb="14" eb="16">
      <t>ジュシン</t>
    </rPh>
    <rPh sb="18" eb="19">
      <t>ジ</t>
    </rPh>
    <rPh sb="19" eb="21">
      <t>シセツ</t>
    </rPh>
    <rPh sb="24" eb="26">
      <t>シンリョウ</t>
    </rPh>
    <rPh sb="27" eb="28">
      <t>ウ</t>
    </rPh>
    <rPh sb="35" eb="37">
      <t>カンジャ</t>
    </rPh>
    <rPh sb="41" eb="43">
      <t>キサイ</t>
    </rPh>
    <phoneticPr fontId="13"/>
  </si>
  <si>
    <t>地域の医療機関からの年間新規紹介患者数</t>
    <rPh sb="0" eb="2">
      <t>チイキ</t>
    </rPh>
    <rPh sb="3" eb="5">
      <t>イリョウ</t>
    </rPh>
    <rPh sb="5" eb="7">
      <t>キカン</t>
    </rPh>
    <rPh sb="10" eb="12">
      <t>ネンカン</t>
    </rPh>
    <rPh sb="12" eb="14">
      <t>シンキ</t>
    </rPh>
    <rPh sb="14" eb="16">
      <t>ショウカイ</t>
    </rPh>
    <rPh sb="16" eb="19">
      <t>カンジャスウ</t>
    </rPh>
    <phoneticPr fontId="13"/>
  </si>
  <si>
    <t>地域の医療機関からの年間受診患者のべ数</t>
    <rPh sb="12" eb="14">
      <t>ジュシン</t>
    </rPh>
    <rPh sb="14" eb="16">
      <t>カンジャ</t>
    </rPh>
    <rPh sb="18" eb="19">
      <t>スウ</t>
    </rPh>
    <phoneticPr fontId="13"/>
  </si>
  <si>
    <t>緩和ケア病棟の状況</t>
    <rPh sb="0" eb="2">
      <t>カンワ</t>
    </rPh>
    <rPh sb="7" eb="9">
      <t>ジョウキョウ</t>
    </rPh>
    <phoneticPr fontId="12"/>
  </si>
  <si>
    <t>※緩和ケア病棟が設定されている場合に限り、「2」以降を記載してください。</t>
    <rPh sb="5" eb="7">
      <t>ビョウトウ</t>
    </rPh>
    <phoneticPr fontId="13"/>
  </si>
  <si>
    <t>緩和ケア病棟を有している</t>
    <rPh sb="0" eb="2">
      <t>カンワ</t>
    </rPh>
    <rPh sb="4" eb="6">
      <t>ビョウトウ</t>
    </rPh>
    <rPh sb="7" eb="8">
      <t>ユウ</t>
    </rPh>
    <phoneticPr fontId="13"/>
  </si>
  <si>
    <t>病棟がありません</t>
  </si>
  <si>
    <t>緩和ケア病棟入院料の届出・受理</t>
    <rPh sb="0" eb="2">
      <t>カンワ</t>
    </rPh>
    <rPh sb="4" eb="6">
      <t>ビョウトウ</t>
    </rPh>
    <rPh sb="6" eb="8">
      <t>ニュウイン</t>
    </rPh>
    <rPh sb="8" eb="9">
      <t>リョウ</t>
    </rPh>
    <rPh sb="10" eb="12">
      <t>トドケデ</t>
    </rPh>
    <rPh sb="13" eb="15">
      <t>ジュリ</t>
    </rPh>
    <phoneticPr fontId="13"/>
  </si>
  <si>
    <t>緩和ケア病棟の形式</t>
    <rPh sb="0" eb="2">
      <t>カンワ</t>
    </rPh>
    <phoneticPr fontId="13"/>
  </si>
  <si>
    <t>緩和ケア病棟の病床数</t>
    <rPh sb="0" eb="2">
      <t>カンワ</t>
    </rPh>
    <rPh sb="7" eb="10">
      <t>ビョウショウスウ</t>
    </rPh>
    <phoneticPr fontId="13"/>
  </si>
  <si>
    <t>床</t>
    <rPh sb="0" eb="1">
      <t>トコ</t>
    </rPh>
    <phoneticPr fontId="13"/>
  </si>
  <si>
    <t>緩和ケア病棟に入院した患者の申し込みから入院するまでの平均待機期間</t>
    <rPh sb="0" eb="2">
      <t>カンワ</t>
    </rPh>
    <rPh sb="4" eb="6">
      <t>ビョウトウ</t>
    </rPh>
    <rPh sb="7" eb="9">
      <t>ニュウイン</t>
    </rPh>
    <rPh sb="11" eb="13">
      <t>カンジャ</t>
    </rPh>
    <rPh sb="14" eb="15">
      <t>モウ</t>
    </rPh>
    <rPh sb="16" eb="17">
      <t>コ</t>
    </rPh>
    <rPh sb="20" eb="22">
      <t>ニュウイン</t>
    </rPh>
    <rPh sb="27" eb="29">
      <t>ヘイキン</t>
    </rPh>
    <rPh sb="29" eb="31">
      <t>タイキ</t>
    </rPh>
    <rPh sb="31" eb="33">
      <t>キカン</t>
    </rPh>
    <phoneticPr fontId="13"/>
  </si>
  <si>
    <t>日</t>
    <rPh sb="0" eb="1">
      <t>ヒ</t>
    </rPh>
    <phoneticPr fontId="13"/>
  </si>
  <si>
    <r>
      <t xml:space="preserve">緩和ケア病棟の説明が掲載されているページの見出しとアドレス
</t>
    </r>
    <r>
      <rPr>
        <sz val="8"/>
        <rFont val="ＭＳ Ｐゴシック"/>
        <family val="3"/>
        <charset val="128"/>
      </rPr>
      <t xml:space="preserve">
※アドレスは、手入力せずにホームページからコピーしてください。</t>
    </r>
    <rPh sb="0" eb="2">
      <t>カンワ</t>
    </rPh>
    <rPh sb="4" eb="6">
      <t>ビョウトウ</t>
    </rPh>
    <rPh sb="7" eb="9">
      <t>セツメイ</t>
    </rPh>
    <rPh sb="10" eb="12">
      <t>ケイサイ</t>
    </rPh>
    <rPh sb="21" eb="23">
      <t>ミダ</t>
    </rPh>
    <phoneticPr fontId="13"/>
  </si>
  <si>
    <t>アドレス</t>
    <phoneticPr fontId="13"/>
  </si>
  <si>
    <r>
      <rPr>
        <sz val="9"/>
        <color rgb="FF000000"/>
        <rFont val="ＭＳ Ｐゴシック"/>
        <family val="3"/>
        <charset val="128"/>
      </rPr>
      <t xml:space="preserve">緩和ケア病棟を担当するスタッフの職種・人数（人）
</t>
    </r>
    <r>
      <rPr>
        <sz val="10"/>
        <color rgb="FF000000"/>
        <rFont val="ＭＳ Ｐゴシック"/>
        <family val="3"/>
        <charset val="128"/>
      </rPr>
      <t xml:space="preserve">
</t>
    </r>
    <r>
      <rPr>
        <sz val="8"/>
        <color rgb="FF000000"/>
        <rFont val="ＭＳ Ｐゴシック"/>
        <family val="3"/>
        <charset val="128"/>
      </rPr>
      <t>※常勤・非常勤、専従・専任・兼任などに関わらず、緩和ケア病棟の診療に携わっているスタッフについて記載してください。</t>
    </r>
  </si>
  <si>
    <t>（例）　　　医師</t>
    <rPh sb="1" eb="2">
      <t>レイ</t>
    </rPh>
    <rPh sb="6" eb="8">
      <t>イシ</t>
    </rPh>
    <phoneticPr fontId="13"/>
  </si>
  <si>
    <t>（例）　　精神保健福祉士</t>
    <rPh sb="1" eb="2">
      <t>レイ</t>
    </rPh>
    <rPh sb="5" eb="7">
      <t>セイシン</t>
    </rPh>
    <rPh sb="7" eb="9">
      <t>ホケン</t>
    </rPh>
    <rPh sb="9" eb="12">
      <t>フクシシ</t>
    </rPh>
    <phoneticPr fontId="13"/>
  </si>
  <si>
    <t>問い合わせ窓口について掲載しているホームページ</t>
    <rPh sb="0" eb="1">
      <t>ト</t>
    </rPh>
    <rPh sb="2" eb="3">
      <t>ア</t>
    </rPh>
    <rPh sb="5" eb="7">
      <t>マドグチ</t>
    </rPh>
    <rPh sb="11" eb="13">
      <t>ケイサイ</t>
    </rPh>
    <phoneticPr fontId="13"/>
  </si>
  <si>
    <t>緩和ケア病棟の設備</t>
  </si>
  <si>
    <t>例：家族用キッチン、家族室、談話室、ランドリー、デイルーム（食事や面会者との談話、ボランティアによるティーサービスがある）、特殊入浴室</t>
  </si>
  <si>
    <t>訪問看護ケアの有無</t>
  </si>
  <si>
    <t>例：自施設で実施している、同一医療法人の施設で実施している、連携している訪問看護ケアステーションを紹介している、など</t>
    <phoneticPr fontId="13"/>
  </si>
  <si>
    <t>不要</t>
  </si>
  <si>
    <t>地域緩和ケア連携体制</t>
    <rPh sb="0" eb="2">
      <t>チイキ</t>
    </rPh>
    <rPh sb="2" eb="4">
      <t>カンワ</t>
    </rPh>
    <rPh sb="6" eb="8">
      <t>レンケイ</t>
    </rPh>
    <rPh sb="8" eb="10">
      <t>タイセイ</t>
    </rPh>
    <phoneticPr fontId="12"/>
  </si>
  <si>
    <t>時点：</t>
    <rPh sb="0" eb="2">
      <t>ジテン</t>
    </rPh>
    <phoneticPr fontId="13"/>
  </si>
  <si>
    <t>【緩和ケアに関する地域連携を推進するために、地域の施設が開催する多職種連携カンファレンスに参加した年間回数】</t>
  </si>
  <si>
    <t>自施設が主催したもの（※共催を含む）</t>
    <rPh sb="0" eb="1">
      <t>ジ</t>
    </rPh>
    <rPh sb="1" eb="3">
      <t>シセツ</t>
    </rPh>
    <rPh sb="4" eb="6">
      <t>シュサイ</t>
    </rPh>
    <phoneticPr fontId="13"/>
  </si>
  <si>
    <t>回</t>
    <rPh sb="0" eb="1">
      <t>カイ</t>
    </rPh>
    <phoneticPr fontId="13"/>
  </si>
  <si>
    <t>地域内の他施設が主催したもの</t>
    <rPh sb="0" eb="2">
      <t>チイキ</t>
    </rPh>
    <rPh sb="2" eb="3">
      <t>ナイ</t>
    </rPh>
    <rPh sb="4" eb="5">
      <t>ホカ</t>
    </rPh>
    <rPh sb="5" eb="7">
      <t>シセツ</t>
    </rPh>
    <rPh sb="8" eb="10">
      <t>シュサイ</t>
    </rPh>
    <phoneticPr fontId="13"/>
  </si>
  <si>
    <t>注１）</t>
    <phoneticPr fontId="13"/>
  </si>
  <si>
    <t>多職種連携カンファレンスとは「地域全体の医療を推進するため地域医療を支える多施設かつ多職種の連携強化と顔の見える関係づくりを目的として、緩和ケアに関わる多職種の医療・介護従事者等が一堂に会する場」とする。</t>
  </si>
  <si>
    <t>注２）</t>
    <phoneticPr fontId="13"/>
  </si>
  <si>
    <t>患者の退院支援カンファレンス等、患者個人の情報共有のために開催したカンファレンスは含まない。</t>
    <phoneticPr fontId="13"/>
  </si>
  <si>
    <t>【緊急緩和ケア病棟について（都道府県がん診療連携拠点病院のみ）】</t>
    <rPh sb="1" eb="3">
      <t>キンキュウ</t>
    </rPh>
    <rPh sb="3" eb="5">
      <t>カンワ</t>
    </rPh>
    <rPh sb="7" eb="9">
      <t>ビョウトウ</t>
    </rPh>
    <rPh sb="14" eb="18">
      <t>トドウフケン</t>
    </rPh>
    <rPh sb="20" eb="28">
      <t>シンリョウレンケイキョテンビョウイン</t>
    </rPh>
    <phoneticPr fontId="13"/>
  </si>
  <si>
    <t>・緊急緩和ケア病床数</t>
    <rPh sb="1" eb="3">
      <t>キンキュウ</t>
    </rPh>
    <rPh sb="3" eb="5">
      <t>カンワ</t>
    </rPh>
    <rPh sb="7" eb="9">
      <t>ビョウショウ</t>
    </rPh>
    <rPh sb="9" eb="10">
      <t>スウ</t>
    </rPh>
    <phoneticPr fontId="13"/>
  </si>
  <si>
    <t>【がんの難治性疼痛に対する神経ブロックについて】</t>
    <rPh sb="10" eb="11">
      <t>タイ</t>
    </rPh>
    <rPh sb="13" eb="15">
      <t>シンケイ</t>
    </rPh>
    <phoneticPr fontId="13"/>
  </si>
  <si>
    <t>・がんの難治性疼痛に対する神経ブロックについて、自施設で実施している。</t>
    <rPh sb="4" eb="7">
      <t>ナンチセイ</t>
    </rPh>
    <rPh sb="7" eb="9">
      <t>トウツウ</t>
    </rPh>
    <rPh sb="10" eb="11">
      <t>タイ</t>
    </rPh>
    <rPh sb="13" eb="15">
      <t>シンケイ</t>
    </rPh>
    <rPh sb="24" eb="25">
      <t>ジ</t>
    </rPh>
    <rPh sb="25" eb="27">
      <t>シセツ</t>
    </rPh>
    <rPh sb="28" eb="30">
      <t>ジッシ</t>
    </rPh>
    <phoneticPr fontId="13"/>
  </si>
  <si>
    <t>【自施設で実施できない場合には、連携している医療機関名等、がんの難治性疼痛に対する神経ブロックの提供における連携協力体制を記入】</t>
    <rPh sb="27" eb="28">
      <t>ナド</t>
    </rPh>
    <rPh sb="38" eb="39">
      <t>タイ</t>
    </rPh>
    <rPh sb="41" eb="43">
      <t>シンケイ</t>
    </rPh>
    <rPh sb="48" eb="50">
      <t>テイキョウ</t>
    </rPh>
    <rPh sb="54" eb="56">
      <t>レンケイ</t>
    </rPh>
    <rPh sb="56" eb="58">
      <t>キョウリョク</t>
    </rPh>
    <rPh sb="58" eb="60">
      <t>タイセイ</t>
    </rPh>
    <rPh sb="61" eb="63">
      <t>キニュウ</t>
    </rPh>
    <phoneticPr fontId="13"/>
  </si>
  <si>
    <t>緩和ケアチームのメンバーと活動</t>
    <rPh sb="13" eb="15">
      <t>カツドウ</t>
    </rPh>
    <phoneticPr fontId="13"/>
  </si>
  <si>
    <r>
      <t>※印刷範囲外です。メモ書きとして使えますが、提出前には</t>
    </r>
    <r>
      <rPr>
        <sz val="10"/>
        <color rgb="FF993300"/>
        <rFont val="ＭＳ Ｐゴシック"/>
        <family val="3"/>
        <charset val="128"/>
      </rPr>
      <t>個人情報などの記載がないこと</t>
    </r>
    <r>
      <rPr>
        <sz val="10"/>
        <rFont val="ＭＳ Ｐゴシック"/>
        <family val="3"/>
        <charset val="128"/>
      </rPr>
      <t>をご確認ください。</t>
    </r>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13"/>
  </si>
  <si>
    <t>期間：</t>
    <rPh sb="0" eb="2">
      <t>キカン</t>
    </rPh>
    <phoneticPr fontId="12"/>
  </si>
  <si>
    <t>緩和ケアチームのメンバーについて記載してください。</t>
    <phoneticPr fontId="13"/>
  </si>
  <si>
    <t>注）常勤とは、原則として病院で定めた勤務時間の全てを勤務する者をいう。病院で定めた医師の１週間の勤務時間が、32時間未満の場合は、
　　32時間以上勤務している者を常勤とし、その他は非常勤とする。</t>
    <rPh sb="2" eb="4">
      <t>ジョウキン</t>
    </rPh>
    <phoneticPr fontId="13"/>
  </si>
  <si>
    <r>
      <rPr>
        <u/>
        <sz val="10"/>
        <rFont val="ＭＳ Ｐゴシック"/>
        <family val="3"/>
        <charset val="128"/>
      </rPr>
      <t>医師以外</t>
    </r>
    <r>
      <rPr>
        <sz val="10"/>
        <rFont val="ＭＳ Ｐゴシック"/>
        <family val="3"/>
        <charset val="128"/>
      </rPr>
      <t>の診療従事者について（複数の資格を有する者は、主たる業務に係る職種についてのみ記載）</t>
    </r>
    <rPh sb="0" eb="2">
      <t>イシ</t>
    </rPh>
    <rPh sb="2" eb="4">
      <t>イガイ</t>
    </rPh>
    <phoneticPr fontId="61"/>
  </si>
  <si>
    <t>職種</t>
    <rPh sb="0" eb="2">
      <t>ショクシュ</t>
    </rPh>
    <phoneticPr fontId="12"/>
  </si>
  <si>
    <t>常勤
/非常勤</t>
    <rPh sb="0" eb="2">
      <t>ジョウキン</t>
    </rPh>
    <rPh sb="4" eb="7">
      <t>ヒジョウキン</t>
    </rPh>
    <phoneticPr fontId="12"/>
  </si>
  <si>
    <t>専門資格（取得している場合）</t>
    <rPh sb="0" eb="2">
      <t>センモン</t>
    </rPh>
    <rPh sb="2" eb="4">
      <t>シカク</t>
    </rPh>
    <rPh sb="5" eb="7">
      <t>シュトク</t>
    </rPh>
    <rPh sb="11" eb="13">
      <t>バアイ</t>
    </rPh>
    <phoneticPr fontId="12"/>
  </si>
  <si>
    <t>例</t>
    <rPh sb="0" eb="1">
      <t>レイ</t>
    </rPh>
    <phoneticPr fontId="61"/>
  </si>
  <si>
    <t>管理栄養士</t>
    <rPh sb="0" eb="2">
      <t>カンリ</t>
    </rPh>
    <rPh sb="2" eb="5">
      <t>エイヨウシ</t>
    </rPh>
    <phoneticPr fontId="12"/>
  </si>
  <si>
    <t xml:space="preserve">常勤
</t>
    <rPh sb="0" eb="2">
      <t>ジョウキン</t>
    </rPh>
    <phoneticPr fontId="12"/>
  </si>
  <si>
    <t>がん病態栄養専門管理栄養士</t>
    <rPh sb="2" eb="4">
      <t>ビョウタイ</t>
    </rPh>
    <rPh sb="4" eb="6">
      <t>エイヨウ</t>
    </rPh>
    <rPh sb="6" eb="8">
      <t>センモン</t>
    </rPh>
    <rPh sb="8" eb="10">
      <t>カンリ</t>
    </rPh>
    <rPh sb="10" eb="13">
      <t>エイヨウシ</t>
    </rPh>
    <phoneticPr fontId="61"/>
  </si>
  <si>
    <t>身体医師</t>
  </si>
  <si>
    <t>常勤</t>
  </si>
  <si>
    <t>日本緩和医療学会認定医、日本内科学会認定内科医、日本血液学会認定血液専門医／指導医</t>
  </si>
  <si>
    <t>身体医師（ペイン）</t>
  </si>
  <si>
    <t>麻酔科指導医、ペインクリニック専門医、緩和医療認定医</t>
  </si>
  <si>
    <t>麻酔科専門医</t>
  </si>
  <si>
    <t>精神医師</t>
  </si>
  <si>
    <t>薬剤師</t>
  </si>
  <si>
    <t>栄養士</t>
  </si>
  <si>
    <t>病態栄養専門管理栄養士、糖尿病療養指導士</t>
  </si>
  <si>
    <t>病態栄養専門管理栄養士</t>
  </si>
  <si>
    <t>社会福祉士</t>
  </si>
  <si>
    <t>退院調整看護師</t>
    <rPh sb="0" eb="2">
      <t>タイイン</t>
    </rPh>
    <rPh sb="2" eb="4">
      <t>チョウセイ</t>
    </rPh>
    <rPh sb="4" eb="7">
      <t>カンゴシ</t>
    </rPh>
    <phoneticPr fontId="13"/>
  </si>
  <si>
    <t>非常勤</t>
  </si>
  <si>
    <t>看護師</t>
  </si>
  <si>
    <t>がん看護専門看護師</t>
    <rPh sb="2" eb="4">
      <t>カンゴ</t>
    </rPh>
    <rPh sb="4" eb="6">
      <t>センモン</t>
    </rPh>
    <rPh sb="6" eb="9">
      <t>カンゴシ</t>
    </rPh>
    <phoneticPr fontId="13"/>
  </si>
  <si>
    <t>緩和ケア認定看護師</t>
    <phoneticPr fontId="13"/>
  </si>
  <si>
    <t>心理士</t>
    <rPh sb="0" eb="3">
      <t>シンリシ</t>
    </rPh>
    <phoneticPr fontId="13"/>
  </si>
  <si>
    <t>公認心理士</t>
    <rPh sb="0" eb="2">
      <t>コウニン</t>
    </rPh>
    <rPh sb="2" eb="5">
      <t>シンリシ</t>
    </rPh>
    <phoneticPr fontId="13"/>
  </si>
  <si>
    <t>印刷範囲外</t>
  </si>
  <si>
    <t>緩和ケアチームの活動頻度について記載してください。（○回／週（もしくは月、年）となるように入力してください。）</t>
    <rPh sb="0" eb="2">
      <t>カンワ</t>
    </rPh>
    <rPh sb="8" eb="10">
      <t>カツドウ</t>
    </rPh>
    <rPh sb="10" eb="12">
      <t>ヒンド</t>
    </rPh>
    <rPh sb="16" eb="18">
      <t>キサイ</t>
    </rPh>
    <rPh sb="27" eb="28">
      <t>カイ</t>
    </rPh>
    <rPh sb="29" eb="30">
      <t>シュウ</t>
    </rPh>
    <rPh sb="35" eb="36">
      <t>ゲツ</t>
    </rPh>
    <rPh sb="37" eb="38">
      <t>ネン</t>
    </rPh>
    <rPh sb="45" eb="47">
      <t>ニュウリョク</t>
    </rPh>
    <phoneticPr fontId="13"/>
  </si>
  <si>
    <t>病棟ラウンドの頻度</t>
    <rPh sb="0" eb="2">
      <t>ビョウトウ</t>
    </rPh>
    <rPh sb="7" eb="9">
      <t>ヒンド</t>
    </rPh>
    <phoneticPr fontId="13"/>
  </si>
  <si>
    <t>回／週</t>
  </si>
  <si>
    <t>カンファレンスの頻度</t>
    <rPh sb="8" eb="10">
      <t>ヒンド</t>
    </rPh>
    <phoneticPr fontId="13"/>
  </si>
  <si>
    <t>緩和ケアチームの活動内容について記載してください。</t>
    <rPh sb="0" eb="2">
      <t>カンワ</t>
    </rPh>
    <rPh sb="8" eb="10">
      <t>カツドウ</t>
    </rPh>
    <rPh sb="10" eb="12">
      <t>ナイヨウ</t>
    </rPh>
    <rPh sb="16" eb="18">
      <t>キサイ</t>
    </rPh>
    <phoneticPr fontId="13"/>
  </si>
  <si>
    <t>定期的な病棟ラウンド及びカンファレンスによる、依頼を受けていないがん患者も含めた苦痛の把握、適切な症状緩和に関する助言や指導等の方法や内容を記載してください。</t>
    <rPh sb="0" eb="3">
      <t>テイキテキ</t>
    </rPh>
    <rPh sb="4" eb="6">
      <t>ビョウトウ</t>
    </rPh>
    <rPh sb="10" eb="11">
      <t>オヨ</t>
    </rPh>
    <rPh sb="23" eb="25">
      <t>イライ</t>
    </rPh>
    <rPh sb="26" eb="27">
      <t>ウ</t>
    </rPh>
    <rPh sb="34" eb="36">
      <t>カンジャ</t>
    </rPh>
    <rPh sb="37" eb="38">
      <t>フク</t>
    </rPh>
    <rPh sb="40" eb="42">
      <t>クツウ</t>
    </rPh>
    <rPh sb="43" eb="45">
      <t>ハアク</t>
    </rPh>
    <rPh sb="46" eb="48">
      <t>テキセツ</t>
    </rPh>
    <rPh sb="49" eb="51">
      <t>ショウジョウ</t>
    </rPh>
    <rPh sb="51" eb="53">
      <t>カンワ</t>
    </rPh>
    <rPh sb="54" eb="55">
      <t>カン</t>
    </rPh>
    <rPh sb="57" eb="59">
      <t>ジョゲン</t>
    </rPh>
    <rPh sb="60" eb="62">
      <t>シドウ</t>
    </rPh>
    <rPh sb="62" eb="63">
      <t>トウ</t>
    </rPh>
    <rPh sb="64" eb="66">
      <t>ホウホウ</t>
    </rPh>
    <rPh sb="67" eb="69">
      <t>ナイヨウ</t>
    </rPh>
    <rPh sb="70" eb="72">
      <t>キサイ</t>
    </rPh>
    <phoneticPr fontId="13"/>
  </si>
  <si>
    <t>がん・非がん患者の苦痛緩和に関するコンサルテーション。定期的ラウンドとカンファレンスの実施。倫理的問題をもつ患者家族の調整。スクリーニングから拾いあがった依頼を受けていない患者も含め直接部署へ訪問し、状況把握する。直接患者と対面で苦痛の把握を行い、医師・看護師と対話しながら症状緩和に関する提案・助言・指導を行う。部署の看護師や医師も同行し患者とのコミュニケーションをみてもらいながら、対応を学んでもらう機会にもしている。</t>
    <rPh sb="3" eb="4">
      <t>ヒ</t>
    </rPh>
    <rPh sb="6" eb="8">
      <t>カンジャ</t>
    </rPh>
    <rPh sb="9" eb="11">
      <t>クツウ</t>
    </rPh>
    <rPh sb="11" eb="13">
      <t>カンワ</t>
    </rPh>
    <rPh sb="14" eb="15">
      <t>カン</t>
    </rPh>
    <rPh sb="27" eb="30">
      <t>テイキテキ</t>
    </rPh>
    <rPh sb="43" eb="45">
      <t>ジッシ</t>
    </rPh>
    <rPh sb="46" eb="49">
      <t>リンリテキ</t>
    </rPh>
    <rPh sb="49" eb="51">
      <t>モンダイ</t>
    </rPh>
    <rPh sb="54" eb="56">
      <t>カンジャ</t>
    </rPh>
    <rPh sb="56" eb="58">
      <t>カゾク</t>
    </rPh>
    <rPh sb="59" eb="61">
      <t>チョウセイ</t>
    </rPh>
    <rPh sb="71" eb="72">
      <t>ヒロ</t>
    </rPh>
    <rPh sb="77" eb="79">
      <t>イライ</t>
    </rPh>
    <rPh sb="80" eb="81">
      <t>ウ</t>
    </rPh>
    <rPh sb="86" eb="88">
      <t>カンジャ</t>
    </rPh>
    <rPh sb="89" eb="90">
      <t>フク</t>
    </rPh>
    <rPh sb="91" eb="93">
      <t>チョクセツ</t>
    </rPh>
    <rPh sb="93" eb="95">
      <t>ブショ</t>
    </rPh>
    <rPh sb="96" eb="98">
      <t>ホウモン</t>
    </rPh>
    <rPh sb="100" eb="102">
      <t>ジョウキョウ</t>
    </rPh>
    <rPh sb="102" eb="104">
      <t>ハアク</t>
    </rPh>
    <rPh sb="107" eb="109">
      <t>チョクセツ</t>
    </rPh>
    <rPh sb="109" eb="111">
      <t>カンジャ</t>
    </rPh>
    <rPh sb="112" eb="114">
      <t>タイメン</t>
    </rPh>
    <rPh sb="115" eb="117">
      <t>クツウ</t>
    </rPh>
    <rPh sb="118" eb="120">
      <t>ハアク</t>
    </rPh>
    <rPh sb="121" eb="122">
      <t>オコナ</t>
    </rPh>
    <rPh sb="137" eb="139">
      <t>ショウジョウ</t>
    </rPh>
    <rPh sb="139" eb="141">
      <t>カンワ</t>
    </rPh>
    <rPh sb="142" eb="143">
      <t>カン</t>
    </rPh>
    <rPh sb="145" eb="147">
      <t>テイアン</t>
    </rPh>
    <rPh sb="148" eb="150">
      <t>ジョゲン</t>
    </rPh>
    <rPh sb="151" eb="153">
      <t>シドウ</t>
    </rPh>
    <rPh sb="154" eb="155">
      <t>オコナ</t>
    </rPh>
    <rPh sb="157" eb="159">
      <t>ブショ</t>
    </rPh>
    <rPh sb="160" eb="163">
      <t>カンゴシ</t>
    </rPh>
    <rPh sb="164" eb="166">
      <t>イシ</t>
    </rPh>
    <rPh sb="167" eb="169">
      <t>ドウコウ</t>
    </rPh>
    <rPh sb="170" eb="172">
      <t>カンジャ</t>
    </rPh>
    <rPh sb="193" eb="195">
      <t>タイオウ</t>
    </rPh>
    <rPh sb="196" eb="197">
      <t>マナ</t>
    </rPh>
    <rPh sb="202" eb="204">
      <t>キカイ</t>
    </rPh>
    <phoneticPr fontId="13"/>
  </si>
  <si>
    <t>緩和ケアチームの看護師による、苦痛の把握の支援や専門的緩和ケアの提供に関する調整等、外来・病棟における看護業務の支援・強化の内容について記載してください。（記載例：看護師を含む院内の全スタッフに対する苦痛の把握や専門的緩和ケアに関する研修会を実施。病棟ラウンド時に各病棟の看護師に対し、苦痛の把握について指導。）</t>
    <rPh sb="0" eb="2">
      <t>カンワ</t>
    </rPh>
    <rPh sb="8" eb="11">
      <t>カンゴシ</t>
    </rPh>
    <rPh sb="15" eb="17">
      <t>クツウ</t>
    </rPh>
    <rPh sb="18" eb="20">
      <t>ハアク</t>
    </rPh>
    <rPh sb="21" eb="23">
      <t>シエン</t>
    </rPh>
    <rPh sb="24" eb="27">
      <t>センモンテキ</t>
    </rPh>
    <rPh sb="27" eb="29">
      <t>カンワ</t>
    </rPh>
    <rPh sb="32" eb="34">
      <t>テイキョウ</t>
    </rPh>
    <rPh sb="35" eb="36">
      <t>カン</t>
    </rPh>
    <rPh sb="38" eb="40">
      <t>チョウセイ</t>
    </rPh>
    <rPh sb="40" eb="41">
      <t>トウ</t>
    </rPh>
    <rPh sb="42" eb="44">
      <t>ガイライ</t>
    </rPh>
    <rPh sb="45" eb="47">
      <t>ビョウトウ</t>
    </rPh>
    <rPh sb="51" eb="53">
      <t>カンゴ</t>
    </rPh>
    <rPh sb="53" eb="55">
      <t>ギョウム</t>
    </rPh>
    <rPh sb="56" eb="58">
      <t>シエン</t>
    </rPh>
    <rPh sb="59" eb="61">
      <t>キョウカ</t>
    </rPh>
    <rPh sb="62" eb="64">
      <t>ナイヨウ</t>
    </rPh>
    <rPh sb="68" eb="70">
      <t>キサイ</t>
    </rPh>
    <rPh sb="78" eb="81">
      <t>キサイレイ</t>
    </rPh>
    <rPh sb="82" eb="85">
      <t>カンゴシ</t>
    </rPh>
    <rPh sb="86" eb="87">
      <t>フク</t>
    </rPh>
    <rPh sb="88" eb="90">
      <t>インナイ</t>
    </rPh>
    <rPh sb="91" eb="92">
      <t>ゼン</t>
    </rPh>
    <rPh sb="97" eb="98">
      <t>タイ</t>
    </rPh>
    <rPh sb="100" eb="102">
      <t>クツウ</t>
    </rPh>
    <rPh sb="103" eb="105">
      <t>ハアク</t>
    </rPh>
    <rPh sb="106" eb="109">
      <t>センモンテキ</t>
    </rPh>
    <rPh sb="109" eb="111">
      <t>カンワ</t>
    </rPh>
    <rPh sb="114" eb="115">
      <t>カン</t>
    </rPh>
    <rPh sb="117" eb="120">
      <t>ケンシュウカイ</t>
    </rPh>
    <rPh sb="121" eb="123">
      <t>ジッシ</t>
    </rPh>
    <rPh sb="124" eb="126">
      <t>ビョウトウ</t>
    </rPh>
    <rPh sb="130" eb="131">
      <t>ジ</t>
    </rPh>
    <rPh sb="132" eb="135">
      <t>カクビョウトウ</t>
    </rPh>
    <rPh sb="136" eb="139">
      <t>カンゴシ</t>
    </rPh>
    <rPh sb="140" eb="141">
      <t>タイ</t>
    </rPh>
    <rPh sb="143" eb="145">
      <t>クツウ</t>
    </rPh>
    <rPh sb="146" eb="148">
      <t>ハアク</t>
    </rPh>
    <rPh sb="152" eb="154">
      <t>シドウ</t>
    </rPh>
    <phoneticPr fontId="13"/>
  </si>
  <si>
    <t>院内全スタッフにむけて専門的緩和ケアに関する研究会を年2回実施。看護師向けの基礎的緩和ケア研修の動画配信（WEB視聴可能）、WEB研修教材を用いて、外来・病棟・非常勤・常勤を含めた看護師がいつでも、緩和ケアに関する学習ができる環境を整えている。緩和ケアチーム依頼以外でも、外来・病棟の対応困難患者の看護相談を受け、状況に応じて専門・認定看護師による直接ケアや同席により苦痛を把握し相談者へフィードバックする。カンファレンス等直接対話でケア方針を話合い、支援の強化を行う。</t>
    <rPh sb="0" eb="2">
      <t>インナイ</t>
    </rPh>
    <rPh sb="2" eb="3">
      <t>ゼン</t>
    </rPh>
    <rPh sb="11" eb="14">
      <t>センモンテキ</t>
    </rPh>
    <rPh sb="14" eb="16">
      <t>カンワ</t>
    </rPh>
    <rPh sb="19" eb="20">
      <t>カン</t>
    </rPh>
    <rPh sb="22" eb="25">
      <t>ケンキュウカイ</t>
    </rPh>
    <rPh sb="26" eb="27">
      <t>ネン</t>
    </rPh>
    <rPh sb="28" eb="29">
      <t>カイ</t>
    </rPh>
    <rPh sb="29" eb="31">
      <t>ジッシ</t>
    </rPh>
    <rPh sb="32" eb="35">
      <t>カンゴシ</t>
    </rPh>
    <rPh sb="35" eb="36">
      <t>ム</t>
    </rPh>
    <rPh sb="38" eb="40">
      <t>キソ</t>
    </rPh>
    <rPh sb="40" eb="41">
      <t>テキ</t>
    </rPh>
    <rPh sb="41" eb="43">
      <t>カンワ</t>
    </rPh>
    <rPh sb="45" eb="47">
      <t>ケンシュウ</t>
    </rPh>
    <rPh sb="48" eb="50">
      <t>ドウガ</t>
    </rPh>
    <rPh sb="50" eb="52">
      <t>ハイシン</t>
    </rPh>
    <rPh sb="56" eb="58">
      <t>シチョウ</t>
    </rPh>
    <rPh sb="58" eb="60">
      <t>カノウ</t>
    </rPh>
    <rPh sb="65" eb="67">
      <t>ケンシュウ</t>
    </rPh>
    <rPh sb="67" eb="69">
      <t>キョウザイ</t>
    </rPh>
    <rPh sb="70" eb="71">
      <t>モチ</t>
    </rPh>
    <rPh sb="74" eb="76">
      <t>ガイライ</t>
    </rPh>
    <rPh sb="77" eb="79">
      <t>ビョウトウ</t>
    </rPh>
    <rPh sb="80" eb="83">
      <t>ヒジョウキン</t>
    </rPh>
    <rPh sb="84" eb="86">
      <t>ジョウキン</t>
    </rPh>
    <rPh sb="87" eb="88">
      <t>フク</t>
    </rPh>
    <rPh sb="90" eb="93">
      <t>カンゴシ</t>
    </rPh>
    <rPh sb="99" eb="101">
      <t>カンワ</t>
    </rPh>
    <rPh sb="104" eb="105">
      <t>カン</t>
    </rPh>
    <rPh sb="107" eb="109">
      <t>ガクシュウ</t>
    </rPh>
    <rPh sb="113" eb="115">
      <t>カンキョウ</t>
    </rPh>
    <rPh sb="116" eb="117">
      <t>トトノ</t>
    </rPh>
    <rPh sb="122" eb="124">
      <t>カンワ</t>
    </rPh>
    <rPh sb="129" eb="131">
      <t>イライ</t>
    </rPh>
    <rPh sb="131" eb="133">
      <t>イガイ</t>
    </rPh>
    <rPh sb="136" eb="138">
      <t>ガイライ</t>
    </rPh>
    <rPh sb="139" eb="141">
      <t>ビョウトウ</t>
    </rPh>
    <rPh sb="149" eb="151">
      <t>カンゴ</t>
    </rPh>
    <rPh sb="157" eb="159">
      <t>ジョウキョウ</t>
    </rPh>
    <rPh sb="160" eb="161">
      <t>オウ</t>
    </rPh>
    <rPh sb="163" eb="165">
      <t>センモン</t>
    </rPh>
    <rPh sb="166" eb="168">
      <t>ニンテイ</t>
    </rPh>
    <rPh sb="168" eb="171">
      <t>カンゴシ</t>
    </rPh>
    <rPh sb="174" eb="176">
      <t>チョクセツ</t>
    </rPh>
    <rPh sb="179" eb="181">
      <t>ドウセキ</t>
    </rPh>
    <rPh sb="184" eb="186">
      <t>クツウ</t>
    </rPh>
    <rPh sb="187" eb="189">
      <t>ハアク</t>
    </rPh>
    <rPh sb="190" eb="192">
      <t>ソウダン</t>
    </rPh>
    <rPh sb="192" eb="193">
      <t>シャ</t>
    </rPh>
    <rPh sb="211" eb="212">
      <t>ナド</t>
    </rPh>
    <rPh sb="212" eb="214">
      <t>チョクセツ</t>
    </rPh>
    <rPh sb="214" eb="216">
      <t>タイワ</t>
    </rPh>
    <rPh sb="219" eb="221">
      <t>ホウシン</t>
    </rPh>
    <rPh sb="222" eb="224">
      <t>ハナシア</t>
    </rPh>
    <rPh sb="226" eb="228">
      <t>シエン</t>
    </rPh>
    <rPh sb="229" eb="231">
      <t>キョウカ</t>
    </rPh>
    <rPh sb="232" eb="233">
      <t>オコナ</t>
    </rPh>
    <phoneticPr fontId="13"/>
  </si>
  <si>
    <t>患者及び家族が利用可能なインターネット環境</t>
    <rPh sb="0" eb="2">
      <t>カンジャ</t>
    </rPh>
    <rPh sb="2" eb="3">
      <t>オヨ</t>
    </rPh>
    <rPh sb="4" eb="6">
      <t>カゾク</t>
    </rPh>
    <rPh sb="7" eb="9">
      <t>リヨウ</t>
    </rPh>
    <rPh sb="9" eb="11">
      <t>カノウ</t>
    </rPh>
    <rPh sb="19" eb="21">
      <t>カンキョウ</t>
    </rPh>
    <phoneticPr fontId="12"/>
  </si>
  <si>
    <t>入院患者とその家族が病室で利用できるインターネット環境がある。</t>
    <rPh sb="0" eb="2">
      <t>ニュウイン</t>
    </rPh>
    <rPh sb="2" eb="4">
      <t>カンジャ</t>
    </rPh>
    <rPh sb="7" eb="9">
      <t>カゾク</t>
    </rPh>
    <rPh sb="10" eb="12">
      <t>ビョウシツ</t>
    </rPh>
    <rPh sb="13" eb="15">
      <t>リヨウ</t>
    </rPh>
    <rPh sb="25" eb="27">
      <t>カンキョウ</t>
    </rPh>
    <phoneticPr fontId="13"/>
  </si>
  <si>
    <t>（上記が”はい”の場合に回答してください）上記は無料で利用できる。</t>
    <rPh sb="1" eb="3">
      <t>ジョウキ</t>
    </rPh>
    <rPh sb="9" eb="11">
      <t>バアイ</t>
    </rPh>
    <rPh sb="12" eb="14">
      <t>カイトウ</t>
    </rPh>
    <rPh sb="21" eb="23">
      <t>ジョウキ</t>
    </rPh>
    <phoneticPr fontId="13"/>
  </si>
  <si>
    <t>（１が”はい”の場合に回答してください）インターネット環境が医療機器等に干渉しないよう、各種のガイドラインを参照している。</t>
    <rPh sb="8" eb="10">
      <t>バアイ</t>
    </rPh>
    <rPh sb="11" eb="13">
      <t>カイトウ</t>
    </rPh>
    <rPh sb="27" eb="29">
      <t>カンキョウ</t>
    </rPh>
    <rPh sb="30" eb="32">
      <t>イリョウ</t>
    </rPh>
    <rPh sb="32" eb="34">
      <t>キキ</t>
    </rPh>
    <rPh sb="34" eb="35">
      <t>ナド</t>
    </rPh>
    <rPh sb="36" eb="38">
      <t>カンショウ</t>
    </rPh>
    <rPh sb="44" eb="46">
      <t>カクシュ</t>
    </rPh>
    <rPh sb="54" eb="56">
      <t>サンショウ</t>
    </rPh>
    <phoneticPr fontId="13"/>
  </si>
  <si>
    <t>2が”はい”の場合に、参考としたガイドライン名を以下の欄に記入してください。</t>
    <rPh sb="7" eb="9">
      <t>バアイ</t>
    </rPh>
    <rPh sb="24" eb="26">
      <t>イカ</t>
    </rPh>
    <rPh sb="27" eb="28">
      <t>ラン</t>
    </rPh>
    <rPh sb="29" eb="31">
      <t>キニュウ</t>
    </rPh>
    <phoneticPr fontId="13"/>
  </si>
  <si>
    <t>電波環境協議会「医療機関において安心・安全に電波を利用するための手引き （改定版）」</t>
    <phoneticPr fontId="13"/>
  </si>
  <si>
    <t>がん患者の特性に応じた支援</t>
    <rPh sb="2" eb="4">
      <t>カンジャ</t>
    </rPh>
    <rPh sb="5" eb="7">
      <t>トクセイ</t>
    </rPh>
    <rPh sb="8" eb="9">
      <t>オウ</t>
    </rPh>
    <rPh sb="11" eb="13">
      <t>シエン</t>
    </rPh>
    <phoneticPr fontId="12"/>
  </si>
  <si>
    <t>自施設でAYA世代のがん患者の支援を行っている</t>
    <rPh sb="0" eb="1">
      <t>ジ</t>
    </rPh>
    <rPh sb="1" eb="3">
      <t>シセツ</t>
    </rPh>
    <rPh sb="7" eb="9">
      <t>セダイ</t>
    </rPh>
    <rPh sb="12" eb="14">
      <t>カンジャ</t>
    </rPh>
    <rPh sb="15" eb="17">
      <t>シエン</t>
    </rPh>
    <rPh sb="18" eb="19">
      <t>オコナ</t>
    </rPh>
    <phoneticPr fontId="13"/>
  </si>
  <si>
    <t>（はい／いいえ）</t>
    <phoneticPr fontId="13"/>
  </si>
  <si>
    <t>「はい」の場合は、自施設で行うことができる支援の内容を記載してください。</t>
    <rPh sb="5" eb="7">
      <t>バアイ</t>
    </rPh>
    <rPh sb="9" eb="10">
      <t>ジ</t>
    </rPh>
    <rPh sb="10" eb="12">
      <t>シセツ</t>
    </rPh>
    <rPh sb="13" eb="14">
      <t>オコナ</t>
    </rPh>
    <rPh sb="21" eb="23">
      <t>シエン</t>
    </rPh>
    <rPh sb="24" eb="26">
      <t>ナイヨウ</t>
    </rPh>
    <rPh sb="27" eb="29">
      <t>キサイ</t>
    </rPh>
    <phoneticPr fontId="13"/>
  </si>
  <si>
    <t>（例）</t>
    <rPh sb="1" eb="2">
      <t>レイ</t>
    </rPh>
    <phoneticPr fontId="13"/>
  </si>
  <si>
    <t>AYA世代のがん患者の就労支援として月に●回の頻度で社労士の訪問を受けている。</t>
    <rPh sb="3" eb="5">
      <t>セダイ</t>
    </rPh>
    <rPh sb="8" eb="10">
      <t>カンジャ</t>
    </rPh>
    <rPh sb="11" eb="13">
      <t>シュウロウ</t>
    </rPh>
    <rPh sb="13" eb="15">
      <t>シエン</t>
    </rPh>
    <rPh sb="18" eb="19">
      <t>ツキ</t>
    </rPh>
    <rPh sb="21" eb="22">
      <t>カイ</t>
    </rPh>
    <rPh sb="23" eb="25">
      <t>ヒンド</t>
    </rPh>
    <rPh sb="26" eb="29">
      <t>シャロウシ</t>
    </rPh>
    <rPh sb="30" eb="32">
      <t>ホウモン</t>
    </rPh>
    <rPh sb="33" eb="34">
      <t>ウ</t>
    </rPh>
    <phoneticPr fontId="13"/>
  </si>
  <si>
    <t>・ハローワークや産業保健総合支援センターと連携してAYA世代のがん患者のサポートをしている。
・AYA世代の就労支援　月1回　社労士の訪問相談
・HPでの情報提供　　</t>
    <rPh sb="77" eb="81">
      <t>ジョウホウテイキョウ</t>
    </rPh>
    <phoneticPr fontId="13"/>
  </si>
  <si>
    <t>自施設でAYA世代のがん患者に関する支援が行えない場合は、患者を紹介する等、AYA世代の支援で連携する施設名を記載してください。</t>
    <rPh sb="0" eb="1">
      <t>ジ</t>
    </rPh>
    <rPh sb="1" eb="3">
      <t>シセツ</t>
    </rPh>
    <rPh sb="7" eb="9">
      <t>セダイ</t>
    </rPh>
    <rPh sb="12" eb="14">
      <t>カンジャ</t>
    </rPh>
    <rPh sb="15" eb="16">
      <t>カン</t>
    </rPh>
    <rPh sb="18" eb="20">
      <t>シエン</t>
    </rPh>
    <rPh sb="21" eb="22">
      <t>オコナ</t>
    </rPh>
    <rPh sb="25" eb="27">
      <t>バアイ</t>
    </rPh>
    <rPh sb="29" eb="31">
      <t>カンジャ</t>
    </rPh>
    <rPh sb="32" eb="34">
      <t>ショウカイ</t>
    </rPh>
    <rPh sb="36" eb="37">
      <t>ナド</t>
    </rPh>
    <rPh sb="41" eb="43">
      <t>セダイ</t>
    </rPh>
    <rPh sb="44" eb="46">
      <t>シエン</t>
    </rPh>
    <rPh sb="47" eb="49">
      <t>レンケイ</t>
    </rPh>
    <rPh sb="51" eb="53">
      <t>シセツ</t>
    </rPh>
    <rPh sb="53" eb="54">
      <t>メイ</t>
    </rPh>
    <rPh sb="55" eb="57">
      <t>キサイ</t>
    </rPh>
    <phoneticPr fontId="13"/>
  </si>
  <si>
    <t>大阪国際がんセンター/大阪市立総合医療センター/大阪府立母子医療センター</t>
    <phoneticPr fontId="13"/>
  </si>
  <si>
    <t>多職種からなるAYA支援チームを設置している。</t>
    <rPh sb="0" eb="1">
      <t>タ</t>
    </rPh>
    <rPh sb="1" eb="3">
      <t>ショクシュ</t>
    </rPh>
    <rPh sb="10" eb="12">
      <t>シエン</t>
    </rPh>
    <rPh sb="16" eb="18">
      <t>セッチ</t>
    </rPh>
    <phoneticPr fontId="13"/>
  </si>
  <si>
    <t>「はい」の場合は、AYA支援チーム構成員の職種を記載してください。</t>
    <rPh sb="5" eb="7">
      <t>バアイ</t>
    </rPh>
    <rPh sb="12" eb="14">
      <t>シエン</t>
    </rPh>
    <rPh sb="17" eb="20">
      <t>コウセイイン</t>
    </rPh>
    <rPh sb="21" eb="23">
      <t>ショクシュ</t>
    </rPh>
    <rPh sb="24" eb="26">
      <t>キサイ</t>
    </rPh>
    <phoneticPr fontId="13"/>
  </si>
  <si>
    <t>医師、看護師、がん相談員、薬剤師、緩和ケアチーム（心理士を含む）ワーキングメンバーで検討中</t>
    <phoneticPr fontId="13"/>
  </si>
  <si>
    <t>自施設で、がん・生殖医療に関する意思決定支援を行うことができる診療従事者の育成・配置を行っている。</t>
    <rPh sb="0" eb="1">
      <t>ジ</t>
    </rPh>
    <rPh sb="1" eb="3">
      <t>シセツ</t>
    </rPh>
    <rPh sb="16" eb="18">
      <t>イシ</t>
    </rPh>
    <rPh sb="18" eb="20">
      <t>ケッテイ</t>
    </rPh>
    <rPh sb="20" eb="22">
      <t>シエン</t>
    </rPh>
    <rPh sb="23" eb="24">
      <t>オコナ</t>
    </rPh>
    <phoneticPr fontId="13"/>
  </si>
  <si>
    <t>「はい」の場合は、意思決定支援を行うことができる診療従事者の育成に関する取組状況を記載してください。</t>
    <rPh sb="5" eb="7">
      <t>バアイ</t>
    </rPh>
    <rPh sb="9" eb="11">
      <t>イシ</t>
    </rPh>
    <rPh sb="11" eb="13">
      <t>ケッテイ</t>
    </rPh>
    <rPh sb="13" eb="15">
      <t>シエン</t>
    </rPh>
    <rPh sb="16" eb="17">
      <t>オコナ</t>
    </rPh>
    <rPh sb="24" eb="26">
      <t>シンリョウ</t>
    </rPh>
    <rPh sb="26" eb="29">
      <t>ジュウジシャ</t>
    </rPh>
    <rPh sb="30" eb="32">
      <t>イクセイ</t>
    </rPh>
    <rPh sb="33" eb="34">
      <t>カン</t>
    </rPh>
    <rPh sb="36" eb="38">
      <t>トリクミ</t>
    </rPh>
    <rPh sb="38" eb="40">
      <t>ジョウキョウ</t>
    </rPh>
    <rPh sb="41" eb="43">
      <t>キサイ</t>
    </rPh>
    <phoneticPr fontId="13"/>
  </si>
  <si>
    <t>リンクナース活動の中で研修を行っている。（小児科・整形外科・血液内科・乳腺外科）看護師を中心にAYA支援のためのリーフレットなど情報提供資料を作成している</t>
    <phoneticPr fontId="13"/>
  </si>
  <si>
    <t>がん患者の妊孕性の温存に関する支援について、自施設もしくは連携施設への紹介で実施している場合に内容を記載してください。</t>
    <rPh sb="5" eb="8">
      <t>ニンヨウセイ</t>
    </rPh>
    <rPh sb="9" eb="11">
      <t>オンゾン</t>
    </rPh>
    <phoneticPr fontId="13"/>
  </si>
  <si>
    <t>主治医が治療による妊孕性への影響を説明し、患者が温存希望をした場合、患者支援センターのがん相談員が窓口となり、温存についての説明や施設や助成金の説明を実施する。温存は他施設へ紹介するため、治療との兼ね合いで決断つかない場合もあり、心理的ケアを実施しながら意思決定を支援する。</t>
    <rPh sb="21" eb="23">
      <t>カンジャ</t>
    </rPh>
    <phoneticPr fontId="13"/>
  </si>
  <si>
    <t>がん患者の就学に関する支援について自施設もしくは連携施設への紹介で実施している場合に内容を記載してください。</t>
    <rPh sb="2" eb="4">
      <t>カンジャ</t>
    </rPh>
    <rPh sb="5" eb="7">
      <t>シュウガク</t>
    </rPh>
    <rPh sb="8" eb="9">
      <t>カン</t>
    </rPh>
    <rPh sb="11" eb="13">
      <t>シエン</t>
    </rPh>
    <rPh sb="39" eb="41">
      <t>バアイ</t>
    </rPh>
    <rPh sb="42" eb="44">
      <t>ナイヨウ</t>
    </rPh>
    <rPh sb="45" eb="47">
      <t>キサイ</t>
    </rPh>
    <phoneticPr fontId="13"/>
  </si>
  <si>
    <t>小学生、中学生は入院時に院内学級に編入。退院時に当院院内学級教師と医療スタッフ、原籍校、本人、保護者を含めてカンファレンスを行い、学校生活にスムーズに戻れるよう支援を行っている。</t>
    <phoneticPr fontId="13"/>
  </si>
  <si>
    <t>がん患者の就業に関する支援について自施設もしくは連携施設への紹介で実施している場合に内容を記載してください。</t>
    <rPh sb="5" eb="7">
      <t>シュウギョウ</t>
    </rPh>
    <phoneticPr fontId="13"/>
  </si>
  <si>
    <t>ハローワークや産業保健総合支援センターと連携して支援を行っている。</t>
    <phoneticPr fontId="13"/>
  </si>
  <si>
    <t>がん患者のアピアランスケアに関する支援について自施設もしくは連携施設への紹介で実施している場合に内容を記載してください。</t>
    <phoneticPr fontId="13"/>
  </si>
  <si>
    <t>化学療法センター前で月2回、患者支援センターが主体となり、相談会を実施している。</t>
    <phoneticPr fontId="13"/>
  </si>
  <si>
    <t>高齢のがん患者に関して、高齢者機能評価の実施状況や、評価を行う体制、人員の状況などについて記載してください。なお、ツールや尺度等を用いて高齢者機能評価を実施している場合は、そのツール等も記載してください。</t>
    <rPh sb="0" eb="2">
      <t>コウレイ</t>
    </rPh>
    <rPh sb="5" eb="7">
      <t>カンジャ</t>
    </rPh>
    <rPh sb="8" eb="9">
      <t>カン</t>
    </rPh>
    <rPh sb="31" eb="33">
      <t>タイセイ</t>
    </rPh>
    <rPh sb="61" eb="64">
      <t>シャクドトウ</t>
    </rPh>
    <rPh sb="65" eb="66">
      <t>モチ</t>
    </rPh>
    <rPh sb="68" eb="71">
      <t>コウレイシャ</t>
    </rPh>
    <rPh sb="71" eb="73">
      <t>キノウ</t>
    </rPh>
    <rPh sb="73" eb="75">
      <t>ヒョウカ</t>
    </rPh>
    <rPh sb="76" eb="78">
      <t>ジッシ</t>
    </rPh>
    <rPh sb="82" eb="84">
      <t>バアイ</t>
    </rPh>
    <rPh sb="91" eb="92">
      <t>トウ</t>
    </rPh>
    <rPh sb="93" eb="95">
      <t>キサイ</t>
    </rPh>
    <phoneticPr fontId="13"/>
  </si>
  <si>
    <t>CGA7を用いて、入院時に全患者の高齢者機能評価を実施している。
入退院支援センターもしくは入院時担当の看護師が実施している。認知機能、IADL等の評価をみながら、意思決定支援の工夫や強化や、入院時からの早期の退院調整を行っている。</t>
    <phoneticPr fontId="13"/>
  </si>
  <si>
    <t>相談支援センターの相談件数と相談支援内容</t>
    <rPh sb="0" eb="2">
      <t>ソウダン</t>
    </rPh>
    <rPh sb="2" eb="4">
      <t>シエン</t>
    </rPh>
    <rPh sb="9" eb="11">
      <t>ソウダン</t>
    </rPh>
    <rPh sb="11" eb="13">
      <t>ケンスウ</t>
    </rPh>
    <rPh sb="14" eb="16">
      <t>ソウダン</t>
    </rPh>
    <rPh sb="16" eb="18">
      <t>シエン</t>
    </rPh>
    <rPh sb="18" eb="20">
      <t>ナイヨウ</t>
    </rPh>
    <phoneticPr fontId="13"/>
  </si>
  <si>
    <t>病院名：</t>
    <rPh sb="0" eb="2">
      <t>ビョウイン</t>
    </rPh>
    <rPh sb="2" eb="3">
      <t>ナ</t>
    </rPh>
    <phoneticPr fontId="13"/>
  </si>
  <si>
    <t>※「自施設の患者・家族」とは、貴院で診療を受けている患者・家族、および以前に貴院で診療を受けた患者・家族のことをさしています。
　 「他施設の患者・家族」とは、貴院以外の医療機関で診療を受けている患者・家族、および以前に貴院以外の医療機関で診療を受けていた患者・家族のことを
　　さしています。なお、自施設と他施設のいずれでも診療を受けている患者・家族については、「自施設の患者・家族」に含めてください。
※本設問は相談支援センターでの相談件数及び体制についてお伺いしております。</t>
    <rPh sb="2" eb="3">
      <t>ジ</t>
    </rPh>
    <rPh sb="3" eb="5">
      <t>シセツ</t>
    </rPh>
    <rPh sb="6" eb="8">
      <t>カンジャ</t>
    </rPh>
    <rPh sb="9" eb="11">
      <t>カゾク</t>
    </rPh>
    <rPh sb="15" eb="16">
      <t>キ</t>
    </rPh>
    <rPh sb="16" eb="17">
      <t>イン</t>
    </rPh>
    <rPh sb="18" eb="20">
      <t>シンリョウ</t>
    </rPh>
    <rPh sb="21" eb="22">
      <t>ウ</t>
    </rPh>
    <rPh sb="26" eb="28">
      <t>カンジャ</t>
    </rPh>
    <rPh sb="29" eb="31">
      <t>カゾク</t>
    </rPh>
    <rPh sb="38" eb="39">
      <t>キ</t>
    </rPh>
    <rPh sb="39" eb="40">
      <t>イン</t>
    </rPh>
    <rPh sb="41" eb="43">
      <t>シンリョウ</t>
    </rPh>
    <rPh sb="44" eb="45">
      <t>ウ</t>
    </rPh>
    <rPh sb="47" eb="49">
      <t>カンジャ</t>
    </rPh>
    <rPh sb="50" eb="52">
      <t>カゾク</t>
    </rPh>
    <rPh sb="67" eb="68">
      <t>タ</t>
    </rPh>
    <rPh sb="68" eb="70">
      <t>シセツ</t>
    </rPh>
    <rPh sb="71" eb="73">
      <t>カンジャ</t>
    </rPh>
    <rPh sb="74" eb="76">
      <t>カゾク</t>
    </rPh>
    <rPh sb="80" eb="81">
      <t>キ</t>
    </rPh>
    <rPh sb="81" eb="82">
      <t>イン</t>
    </rPh>
    <rPh sb="82" eb="84">
      <t>イガイ</t>
    </rPh>
    <rPh sb="85" eb="87">
      <t>イリョウ</t>
    </rPh>
    <rPh sb="87" eb="89">
      <t>キカン</t>
    </rPh>
    <rPh sb="90" eb="92">
      <t>シンリョウ</t>
    </rPh>
    <rPh sb="93" eb="94">
      <t>ウ</t>
    </rPh>
    <rPh sb="98" eb="100">
      <t>カンジャ</t>
    </rPh>
    <rPh sb="101" eb="103">
      <t>カゾク</t>
    </rPh>
    <rPh sb="107" eb="109">
      <t>イゼン</t>
    </rPh>
    <rPh sb="110" eb="111">
      <t>キ</t>
    </rPh>
    <rPh sb="111" eb="112">
      <t>イン</t>
    </rPh>
    <rPh sb="112" eb="114">
      <t>イガイ</t>
    </rPh>
    <rPh sb="115" eb="117">
      <t>イリョウ</t>
    </rPh>
    <rPh sb="117" eb="119">
      <t>キカン</t>
    </rPh>
    <rPh sb="120" eb="122">
      <t>シンリョウ</t>
    </rPh>
    <rPh sb="123" eb="124">
      <t>ウ</t>
    </rPh>
    <rPh sb="128" eb="130">
      <t>カンジャ</t>
    </rPh>
    <rPh sb="131" eb="133">
      <t>カゾク</t>
    </rPh>
    <rPh sb="204" eb="205">
      <t>ホン</t>
    </rPh>
    <rPh sb="205" eb="207">
      <t>セツモン</t>
    </rPh>
    <rPh sb="208" eb="210">
      <t>ソウダン</t>
    </rPh>
    <rPh sb="210" eb="212">
      <t>シエン</t>
    </rPh>
    <rPh sb="218" eb="220">
      <t>ソウダン</t>
    </rPh>
    <rPh sb="220" eb="222">
      <t>ケンスウ</t>
    </rPh>
    <rPh sb="222" eb="223">
      <t>オヨ</t>
    </rPh>
    <rPh sb="224" eb="226">
      <t>タイセイ</t>
    </rPh>
    <rPh sb="231" eb="232">
      <t>ウカガ</t>
    </rPh>
    <phoneticPr fontId="13"/>
  </si>
  <si>
    <r>
      <t>●年間の</t>
    </r>
    <r>
      <rPr>
        <sz val="11"/>
        <rFont val="ＭＳ Ｐゴシック"/>
        <family val="3"/>
        <charset val="128"/>
      </rPr>
      <t>のべ相談件数</t>
    </r>
    <rPh sb="1" eb="3">
      <t>ネンカン</t>
    </rPh>
    <rPh sb="6" eb="8">
      <t>ソウダン</t>
    </rPh>
    <rPh sb="8" eb="10">
      <t>ケンスウ</t>
    </rPh>
    <phoneticPr fontId="13"/>
  </si>
  <si>
    <t>１．相談件数（新規相談件数に限る）</t>
    <rPh sb="7" eb="9">
      <t>シンキ</t>
    </rPh>
    <rPh sb="9" eb="11">
      <t>ソウダン</t>
    </rPh>
    <rPh sb="11" eb="13">
      <t>ケンスウ</t>
    </rPh>
    <rPh sb="14" eb="15">
      <t>カギ</t>
    </rPh>
    <phoneticPr fontId="13"/>
  </si>
  <si>
    <t>相談者</t>
    <rPh sb="0" eb="2">
      <t>ソウダン</t>
    </rPh>
    <rPh sb="2" eb="3">
      <t>シャ</t>
    </rPh>
    <phoneticPr fontId="13"/>
  </si>
  <si>
    <t>計</t>
    <rPh sb="0" eb="1">
      <t>ケイ</t>
    </rPh>
    <phoneticPr fontId="13"/>
  </si>
  <si>
    <t>自施設の患者・家族</t>
    <rPh sb="0" eb="1">
      <t>ジ</t>
    </rPh>
    <rPh sb="1" eb="3">
      <t>シセツ</t>
    </rPh>
    <rPh sb="4" eb="6">
      <t>カンジャ</t>
    </rPh>
    <rPh sb="7" eb="9">
      <t>カゾク</t>
    </rPh>
    <phoneticPr fontId="13"/>
  </si>
  <si>
    <t>１以外の患者・家族・地域住民等</t>
    <rPh sb="1" eb="3">
      <t>イガイ</t>
    </rPh>
    <rPh sb="4" eb="6">
      <t>カンジャ</t>
    </rPh>
    <rPh sb="7" eb="9">
      <t>カゾク</t>
    </rPh>
    <rPh sb="10" eb="12">
      <t>チイキ</t>
    </rPh>
    <rPh sb="12" eb="14">
      <t>ジュウミン</t>
    </rPh>
    <rPh sb="14" eb="15">
      <t>トウ</t>
    </rPh>
    <phoneticPr fontId="13"/>
  </si>
  <si>
    <t>他の医療機関等の職員</t>
    <rPh sb="0" eb="1">
      <t>タ</t>
    </rPh>
    <rPh sb="2" eb="4">
      <t>イリョウ</t>
    </rPh>
    <rPh sb="4" eb="6">
      <t>キカン</t>
    </rPh>
    <rPh sb="6" eb="7">
      <t>ナド</t>
    </rPh>
    <rPh sb="8" eb="10">
      <t>ショクイン</t>
    </rPh>
    <phoneticPr fontId="13"/>
  </si>
  <si>
    <t>合計</t>
    <rPh sb="0" eb="2">
      <t>ゴウケイ</t>
    </rPh>
    <phoneticPr fontId="13"/>
  </si>
  <si>
    <r>
      <t>●</t>
    </r>
    <r>
      <rPr>
        <sz val="10"/>
        <color rgb="FFFF0000"/>
        <rFont val="ＭＳ Ｐゴシック"/>
        <family val="3"/>
        <charset val="128"/>
      </rPr>
      <t>年間ののべ相談件数の内容</t>
    </r>
    <r>
      <rPr>
        <sz val="10"/>
        <rFont val="ＭＳ Ｐゴシック"/>
        <family val="3"/>
        <charset val="128"/>
      </rPr>
      <t>についてそれぞれ相談件数を記載してください。</t>
    </r>
    <rPh sb="1" eb="3">
      <t>ネンカン</t>
    </rPh>
    <rPh sb="6" eb="8">
      <t>ソウダン</t>
    </rPh>
    <rPh sb="8" eb="10">
      <t>ケンスウ</t>
    </rPh>
    <rPh sb="11" eb="13">
      <t>ナイヨウ</t>
    </rPh>
    <rPh sb="21" eb="23">
      <t>ソウダン</t>
    </rPh>
    <rPh sb="23" eb="25">
      <t>ケンスウ</t>
    </rPh>
    <rPh sb="26" eb="28">
      <t>キサイ</t>
    </rPh>
    <phoneticPr fontId="13"/>
  </si>
  <si>
    <t>・項目の番号については、厚生労働省研究費補助金「がん対策における進捗管理指標の策定と計測システムの確立に関する研究班」が作成した「相談記入シート」を参考にしています。
・1回の相談で複数の内容について相談された場合は、それぞれの項目に計上して構いません。なお、詳細なカウントの方法については「相談記入シート」をご参照ください。
　https://ganjoho.jp/med_pro/consultation/support/registration_sheet.html</t>
    <phoneticPr fontId="13"/>
  </si>
  <si>
    <t>08．臨床試験・先進医療</t>
  </si>
  <si>
    <t>相談内容</t>
    <rPh sb="0" eb="2">
      <t>ソウダン</t>
    </rPh>
    <rPh sb="2" eb="4">
      <t>ナイヨウ</t>
    </rPh>
    <phoneticPr fontId="13"/>
  </si>
  <si>
    <t>件数</t>
    <rPh sb="0" eb="2">
      <t>ケンスウ</t>
    </rPh>
    <phoneticPr fontId="13"/>
  </si>
  <si>
    <t>01.がんの治療</t>
    <rPh sb="6" eb="8">
      <t>チリョウ</t>
    </rPh>
    <phoneticPr fontId="13"/>
  </si>
  <si>
    <t>15.食事・服薬・入浴・運動・外出など</t>
    <rPh sb="3" eb="5">
      <t>ショクジ</t>
    </rPh>
    <rPh sb="6" eb="8">
      <t>フクヤク</t>
    </rPh>
    <rPh sb="9" eb="11">
      <t>ニュウヨク</t>
    </rPh>
    <rPh sb="12" eb="14">
      <t>ウンドウ</t>
    </rPh>
    <rPh sb="15" eb="17">
      <t>ガイシュツ</t>
    </rPh>
    <phoneticPr fontId="13"/>
  </si>
  <si>
    <t>02.がんの検査</t>
    <rPh sb="6" eb="8">
      <t>ケンサ</t>
    </rPh>
    <phoneticPr fontId="13"/>
  </si>
  <si>
    <t>16.介護・看護・養育</t>
    <rPh sb="3" eb="5">
      <t>カイゴ</t>
    </rPh>
    <rPh sb="6" eb="8">
      <t>カンゴ</t>
    </rPh>
    <rPh sb="9" eb="11">
      <t>ヨウイク</t>
    </rPh>
    <phoneticPr fontId="13"/>
  </si>
  <si>
    <t>03.症状・副作用・後遺症</t>
    <rPh sb="3" eb="5">
      <t>ショウジョウ</t>
    </rPh>
    <rPh sb="6" eb="9">
      <t>フクサヨウ</t>
    </rPh>
    <rPh sb="10" eb="13">
      <t>コウイショウ</t>
    </rPh>
    <phoneticPr fontId="13"/>
  </si>
  <si>
    <t>17-1.社会生活（仕事・就労）</t>
    <rPh sb="5" eb="7">
      <t>シャカイ</t>
    </rPh>
    <rPh sb="7" eb="9">
      <t>セイカツ</t>
    </rPh>
    <rPh sb="10" eb="12">
      <t>シゴト</t>
    </rPh>
    <rPh sb="13" eb="15">
      <t>シュウロウ</t>
    </rPh>
    <phoneticPr fontId="13"/>
  </si>
  <si>
    <t>　03-01.　03のうち妊孕性・生殖機能</t>
    <rPh sb="13" eb="16">
      <t>ニンヨウセイ</t>
    </rPh>
    <rPh sb="17" eb="19">
      <t>セイショク</t>
    </rPh>
    <rPh sb="19" eb="21">
      <t>キノウ</t>
    </rPh>
    <phoneticPr fontId="13"/>
  </si>
  <si>
    <t>17-2.社会生活（学業）</t>
    <rPh sb="5" eb="7">
      <t>シャカイ</t>
    </rPh>
    <rPh sb="7" eb="9">
      <t>セイカツ</t>
    </rPh>
    <rPh sb="10" eb="12">
      <t>ガクギョウ</t>
    </rPh>
    <phoneticPr fontId="13"/>
  </si>
  <si>
    <t>　03-02.　03のうちアピアランス</t>
    <phoneticPr fontId="13"/>
  </si>
  <si>
    <t>18.医療費・生活費・社会保障制度</t>
    <rPh sb="3" eb="6">
      <t>イリョウヒ</t>
    </rPh>
    <rPh sb="7" eb="10">
      <t>セイカツヒ</t>
    </rPh>
    <rPh sb="11" eb="13">
      <t>シャカイ</t>
    </rPh>
    <rPh sb="13" eb="15">
      <t>ホショウ</t>
    </rPh>
    <rPh sb="15" eb="17">
      <t>セイド</t>
    </rPh>
    <phoneticPr fontId="13"/>
  </si>
  <si>
    <t>　03-03.　03のうち晩期合併症</t>
    <rPh sb="13" eb="15">
      <t>バンキ</t>
    </rPh>
    <rPh sb="15" eb="18">
      <t>ガッペイショウ</t>
    </rPh>
    <phoneticPr fontId="13"/>
  </si>
  <si>
    <t>19.補完・代替医療</t>
    <rPh sb="3" eb="5">
      <t>ホカン</t>
    </rPh>
    <rPh sb="6" eb="8">
      <t>ダイタイ</t>
    </rPh>
    <rPh sb="8" eb="10">
      <t>イリョウ</t>
    </rPh>
    <phoneticPr fontId="13"/>
  </si>
  <si>
    <t>　03-04.　03のうち長期フォローアップ</t>
    <rPh sb="13" eb="15">
      <t>チョウキ</t>
    </rPh>
    <phoneticPr fontId="13"/>
  </si>
  <si>
    <t>20.生きがい・価値観</t>
    <rPh sb="3" eb="4">
      <t>イ</t>
    </rPh>
    <rPh sb="8" eb="11">
      <t>カチカン</t>
    </rPh>
    <phoneticPr fontId="13"/>
  </si>
  <si>
    <t>04.セカンドオピニオン（一般）</t>
    <rPh sb="13" eb="15">
      <t>イッパン</t>
    </rPh>
    <phoneticPr fontId="13"/>
  </si>
  <si>
    <t>21.不安・精神的苦痛</t>
    <rPh sb="3" eb="5">
      <t>フアン</t>
    </rPh>
    <rPh sb="6" eb="9">
      <t>セイシンテキ</t>
    </rPh>
    <rPh sb="9" eb="11">
      <t>クツウ</t>
    </rPh>
    <phoneticPr fontId="13"/>
  </si>
  <si>
    <t>05.セカンドオピニオン（受け入れ）</t>
    <rPh sb="13" eb="14">
      <t>ウ</t>
    </rPh>
    <rPh sb="15" eb="16">
      <t>イ</t>
    </rPh>
    <phoneticPr fontId="13"/>
  </si>
  <si>
    <t>22.告知</t>
    <rPh sb="3" eb="5">
      <t>コクチ</t>
    </rPh>
    <phoneticPr fontId="13"/>
  </si>
  <si>
    <t>06.セカンドオピニオン（他へ紹介）</t>
    <rPh sb="13" eb="14">
      <t>ホカ</t>
    </rPh>
    <rPh sb="15" eb="17">
      <t>ショウカイ</t>
    </rPh>
    <phoneticPr fontId="13"/>
  </si>
  <si>
    <t>23.医療者との関係・コミュニケーション</t>
    <rPh sb="3" eb="6">
      <t>イリョウシャ</t>
    </rPh>
    <rPh sb="8" eb="10">
      <t>カンケイ</t>
    </rPh>
    <phoneticPr fontId="13"/>
  </si>
  <si>
    <t>07.治療実績</t>
    <rPh sb="3" eb="5">
      <t>チリョウ</t>
    </rPh>
    <rPh sb="5" eb="7">
      <t>ジッセキ</t>
    </rPh>
    <phoneticPr fontId="13"/>
  </si>
  <si>
    <t>24.患者-家族間の関係・コミュニケーション</t>
    <rPh sb="3" eb="5">
      <t>カンジャ</t>
    </rPh>
    <rPh sb="6" eb="9">
      <t>カゾクカン</t>
    </rPh>
    <rPh sb="10" eb="12">
      <t>カンケイ</t>
    </rPh>
    <phoneticPr fontId="13"/>
  </si>
  <si>
    <t>08.臨床試験・先進医療</t>
    <rPh sb="3" eb="5">
      <t>リンショウ</t>
    </rPh>
    <rPh sb="5" eb="7">
      <t>シケン</t>
    </rPh>
    <rPh sb="8" eb="10">
      <t>センシン</t>
    </rPh>
    <rPh sb="10" eb="12">
      <t>イリョウ</t>
    </rPh>
    <phoneticPr fontId="13"/>
  </si>
  <si>
    <t>25.友人・知人・職場との関係・コミュニケーション</t>
    <rPh sb="3" eb="5">
      <t>ユウジン</t>
    </rPh>
    <rPh sb="6" eb="8">
      <t>チジン</t>
    </rPh>
    <rPh sb="9" eb="11">
      <t>ショクバ</t>
    </rPh>
    <rPh sb="13" eb="15">
      <t>カンケイ</t>
    </rPh>
    <phoneticPr fontId="13"/>
  </si>
  <si>
    <t>09.受診方法</t>
    <rPh sb="3" eb="5">
      <t>ジュシン</t>
    </rPh>
    <rPh sb="5" eb="7">
      <t>ホウホウ</t>
    </rPh>
    <phoneticPr fontId="13"/>
  </si>
  <si>
    <t>26.患者会・家族会（ピア情報）</t>
    <rPh sb="3" eb="5">
      <t>カンジャ</t>
    </rPh>
    <rPh sb="5" eb="6">
      <t>カイ</t>
    </rPh>
    <rPh sb="7" eb="10">
      <t>カゾクカイ</t>
    </rPh>
    <rPh sb="13" eb="15">
      <t>ジョウホウ</t>
    </rPh>
    <phoneticPr fontId="13"/>
  </si>
  <si>
    <t>10.転院</t>
    <rPh sb="3" eb="5">
      <t>テンイン</t>
    </rPh>
    <phoneticPr fontId="13"/>
  </si>
  <si>
    <t>88.不明</t>
    <rPh sb="3" eb="5">
      <t>フメイ</t>
    </rPh>
    <phoneticPr fontId="13"/>
  </si>
  <si>
    <t>11.医療機関の紹介</t>
    <rPh sb="3" eb="5">
      <t>イリョウ</t>
    </rPh>
    <rPh sb="5" eb="7">
      <t>キカン</t>
    </rPh>
    <rPh sb="8" eb="10">
      <t>ショウカイ</t>
    </rPh>
    <phoneticPr fontId="13"/>
  </si>
  <si>
    <t>99.その他（下段に自由記載してください）</t>
    <rPh sb="5" eb="6">
      <t>タ</t>
    </rPh>
    <rPh sb="7" eb="9">
      <t>カダン</t>
    </rPh>
    <rPh sb="10" eb="12">
      <t>ジユウ</t>
    </rPh>
    <rPh sb="12" eb="14">
      <t>キサイ</t>
    </rPh>
    <phoneticPr fontId="13"/>
  </si>
  <si>
    <t>12.がん予防・検診</t>
    <rPh sb="5" eb="7">
      <t>ヨボウ</t>
    </rPh>
    <rPh sb="8" eb="10">
      <t>ケンシン</t>
    </rPh>
    <phoneticPr fontId="13"/>
  </si>
  <si>
    <t>13.在宅医療</t>
    <rPh sb="3" eb="5">
      <t>ザイタク</t>
    </rPh>
    <rPh sb="5" eb="7">
      <t>イリョウ</t>
    </rPh>
    <phoneticPr fontId="13"/>
  </si>
  <si>
    <t>14.ホスピス・緩和ケア</t>
    <rPh sb="8" eb="10">
      <t>カンワ</t>
    </rPh>
    <phoneticPr fontId="13"/>
  </si>
  <si>
    <t>02．がんの検査</t>
  </si>
  <si>
    <t>03．症状・副作用・後遺症</t>
  </si>
  <si>
    <t>04．セカンドオピニオン（一般）</t>
  </si>
  <si>
    <t>05．セカンドオピニオン（受入）</t>
  </si>
  <si>
    <t>06．セカンドオピニオン（他へ紹介）</t>
  </si>
  <si>
    <t>07．治療実績</t>
  </si>
  <si>
    <t>09．受診方法・入院</t>
  </si>
  <si>
    <t>10．転院</t>
  </si>
  <si>
    <t>11．医療機関の紹介</t>
  </si>
  <si>
    <t>12．がん予防・検診</t>
  </si>
  <si>
    <t>13．在宅医療</t>
  </si>
  <si>
    <t>14．ホスピス・緩和ケア</t>
  </si>
  <si>
    <t>15．食事・服薬・入浴・運動・外出など</t>
  </si>
  <si>
    <t>16．介護・看護・養育</t>
  </si>
  <si>
    <t>17．社会生活（仕事・就労・学業）</t>
  </si>
  <si>
    <t>18．医療費・生活費・社会保障制度</t>
  </si>
  <si>
    <t>19．補完代替療法</t>
  </si>
  <si>
    <t>20．生きがい・価値観</t>
  </si>
  <si>
    <t>21．不安・精神的苦痛</t>
  </si>
  <si>
    <t>22．告知</t>
  </si>
  <si>
    <t>23．医療者との関係・コミュニケーション</t>
  </si>
  <si>
    <t>24．患者－家族間の関係・コミュニケーション</t>
  </si>
  <si>
    <t>25．友人・知人・職場の人間関係・コミュニケーション</t>
  </si>
  <si>
    <t>26．患者会・家族会（ピア情報）</t>
  </si>
  <si>
    <t>88．不明</t>
  </si>
  <si>
    <t>99．その他</t>
  </si>
  <si>
    <t>がん相談支援センターの問い合わせ窓口</t>
    <rPh sb="11" eb="12">
      <t>ト</t>
    </rPh>
    <rPh sb="13" eb="14">
      <t>ア</t>
    </rPh>
    <rPh sb="16" eb="18">
      <t>マドグチ</t>
    </rPh>
    <phoneticPr fontId="13"/>
  </si>
  <si>
    <t>相談支援センターの名称</t>
    <rPh sb="0" eb="2">
      <t>ソウダン</t>
    </rPh>
    <rPh sb="2" eb="4">
      <t>シエン</t>
    </rPh>
    <rPh sb="9" eb="11">
      <t>メイショウ</t>
    </rPh>
    <phoneticPr fontId="13"/>
  </si>
  <si>
    <t>問い合わせ先電話番号</t>
    <phoneticPr fontId="13"/>
  </si>
  <si>
    <t>WebサイトのURL</t>
    <phoneticPr fontId="13"/>
  </si>
  <si>
    <t>https://www.hosp.omu.ac.jp/</t>
    <phoneticPr fontId="13"/>
  </si>
  <si>
    <t>■対面相談の実施 （実施/未実施）</t>
    <rPh sb="1" eb="3">
      <t>タイメン</t>
    </rPh>
    <rPh sb="3" eb="5">
      <t>ソウダン</t>
    </rPh>
    <rPh sb="6" eb="8">
      <t>ジッシ</t>
    </rPh>
    <rPh sb="10" eb="12">
      <t>ジッシ</t>
    </rPh>
    <rPh sb="13" eb="16">
      <t>ミジッシ</t>
    </rPh>
    <phoneticPr fontId="13"/>
  </si>
  <si>
    <t>実施</t>
  </si>
  <si>
    <r>
      <t>予約の要否 （必要</t>
    </r>
    <r>
      <rPr>
        <sz val="11"/>
        <rFont val="ＭＳ Ｐゴシック"/>
        <family val="3"/>
        <charset val="128"/>
      </rPr>
      <t>/不要）</t>
    </r>
    <rPh sb="0" eb="2">
      <t>ヨヤク</t>
    </rPh>
    <rPh sb="3" eb="5">
      <t>ヨウヒ</t>
    </rPh>
    <rPh sb="7" eb="9">
      <t>ヒツヨウ</t>
    </rPh>
    <rPh sb="10" eb="12">
      <t>フヨウ</t>
    </rPh>
    <phoneticPr fontId="13"/>
  </si>
  <si>
    <t>■電話相談の実施 （実施/未実施）</t>
    <rPh sb="1" eb="3">
      <t>デンワ</t>
    </rPh>
    <rPh sb="3" eb="5">
      <t>ソウダン</t>
    </rPh>
    <rPh sb="6" eb="8">
      <t>ジッシ</t>
    </rPh>
    <phoneticPr fontId="13"/>
  </si>
  <si>
    <t>電話番号</t>
    <phoneticPr fontId="13"/>
  </si>
  <si>
    <t>予約の要否 （必要/不要）</t>
    <rPh sb="0" eb="2">
      <t>ヨヤク</t>
    </rPh>
    <rPh sb="3" eb="5">
      <t>ヨウヒ</t>
    </rPh>
    <phoneticPr fontId="13"/>
  </si>
  <si>
    <t>■FAX相談の実施 （実施/未実施）</t>
    <rPh sb="4" eb="6">
      <t>ソウダン</t>
    </rPh>
    <rPh sb="7" eb="9">
      <t>ジッシ</t>
    </rPh>
    <phoneticPr fontId="13"/>
  </si>
  <si>
    <t>FAX番号</t>
    <phoneticPr fontId="13"/>
  </si>
  <si>
    <t>06-6636-3539</t>
    <phoneticPr fontId="13"/>
  </si>
  <si>
    <r>
      <t xml:space="preserve">■電子メール相談の実施 
</t>
    </r>
    <r>
      <rPr>
        <b/>
        <sz val="10"/>
        <rFont val="ＭＳ Ｐゴシック"/>
        <family val="3"/>
        <charset val="128"/>
      </rPr>
      <t>（実施/未実施）</t>
    </r>
    <rPh sb="1" eb="3">
      <t>デンシ</t>
    </rPh>
    <rPh sb="6" eb="8">
      <t>ソウダン</t>
    </rPh>
    <rPh sb="9" eb="11">
      <t>ジッシ</t>
    </rPh>
    <phoneticPr fontId="13"/>
  </si>
  <si>
    <t>未実施</t>
  </si>
  <si>
    <r>
      <t>メールアドレス</t>
    </r>
    <r>
      <rPr>
        <sz val="11"/>
        <rFont val="ＭＳ Ｐゴシック"/>
        <family val="3"/>
        <charset val="128"/>
      </rPr>
      <t xml:space="preserve">
</t>
    </r>
    <r>
      <rPr>
        <sz val="10"/>
        <rFont val="ＭＳ Ｐゴシック"/>
        <family val="3"/>
        <charset val="128"/>
      </rPr>
      <t>※個人のメールアドレスは記載しないでください</t>
    </r>
    <rPh sb="9" eb="11">
      <t>コジン</t>
    </rPh>
    <rPh sb="20" eb="22">
      <t>キサイ</t>
    </rPh>
    <phoneticPr fontId="13"/>
  </si>
  <si>
    <r>
      <t>■Web会議ツールを活用した遠隔相談の実施</t>
    </r>
    <r>
      <rPr>
        <b/>
        <sz val="10"/>
        <rFont val="ＭＳ Ｐゴシック"/>
        <family val="3"/>
        <charset val="128"/>
      </rPr>
      <t>（実施/未実施）</t>
    </r>
    <rPh sb="4" eb="6">
      <t>カイギ</t>
    </rPh>
    <rPh sb="10" eb="12">
      <t>カツヨウ</t>
    </rPh>
    <rPh sb="14" eb="16">
      <t>エンカク</t>
    </rPh>
    <rPh sb="16" eb="18">
      <t>ソウダン</t>
    </rPh>
    <rPh sb="19" eb="21">
      <t>ジッシ</t>
    </rPh>
    <phoneticPr fontId="13"/>
  </si>
  <si>
    <t>がん相談支援センターの体制</t>
    <rPh sb="2" eb="4">
      <t>ソウダン</t>
    </rPh>
    <rPh sb="4" eb="6">
      <t>シエン</t>
    </rPh>
    <rPh sb="11" eb="13">
      <t>タイセイ</t>
    </rPh>
    <phoneticPr fontId="13"/>
  </si>
  <si>
    <t>※様式4の回答と齟齬がないようにすること。
注１）「専従」および「専任」とは、当該医療機関における当該診療従事者が、「専従」については「8割以上」、「専任」については「5割以上」、当該業務に従事している者をいう。
注２）常勤とは、原則として病院で定めた勤務時間の全てを勤務する者をいう。病院で定めた医師の１週間の勤務時間が、32時間未満の場合は、32時間以上勤務している者を常勤とし、その他は非常勤とする。</t>
  </si>
  <si>
    <t>■国立がん研究センターによる「相談支援センター相談員研修・基礎研修」について（がん相談支援センター内の人数）</t>
    <rPh sb="15" eb="17">
      <t>ソウダン</t>
    </rPh>
    <rPh sb="17" eb="19">
      <t>シエン</t>
    </rPh>
    <rPh sb="23" eb="26">
      <t>ソウダンイン</t>
    </rPh>
    <rPh sb="26" eb="28">
      <t>ケンシュウ</t>
    </rPh>
    <rPh sb="29" eb="31">
      <t>キソ</t>
    </rPh>
    <rPh sb="31" eb="33">
      <t>ケンシュウ</t>
    </rPh>
    <rPh sb="41" eb="43">
      <t>ソウダン</t>
    </rPh>
    <rPh sb="43" eb="45">
      <t>シエン</t>
    </rPh>
    <rPh sb="49" eb="50">
      <t>ウチ</t>
    </rPh>
    <rPh sb="51" eb="53">
      <t>ニンズウ</t>
    </rPh>
    <phoneticPr fontId="13"/>
  </si>
  <si>
    <t>対象者</t>
    <rPh sb="0" eb="3">
      <t>タイショウシャ</t>
    </rPh>
    <phoneticPr fontId="13"/>
  </si>
  <si>
    <t>人数</t>
    <rPh sb="0" eb="2">
      <t>ニンズウ</t>
    </rPh>
    <phoneticPr fontId="13"/>
  </si>
  <si>
    <t>国立がん研究センターによる「相談支援センター相談員研修・基礎研修」（１）～（３）の修了者数</t>
  </si>
  <si>
    <r>
      <rPr>
        <sz val="9"/>
        <color rgb="FF000000"/>
        <rFont val="ＭＳ Ｐゴシック"/>
        <family val="3"/>
        <charset val="128"/>
      </rPr>
      <t>うち相談支援に携わる者の専任の人数</t>
    </r>
    <r>
      <rPr>
        <sz val="9"/>
        <color rgb="FFFF0000"/>
        <rFont val="ＭＳ Ｐゴシック"/>
        <family val="3"/>
        <charset val="128"/>
      </rPr>
      <t>（</t>
    </r>
    <r>
      <rPr>
        <u/>
        <sz val="9"/>
        <color rgb="FFFF0000"/>
        <rFont val="ＭＳ Ｐゴシック"/>
        <family val="3"/>
        <charset val="128"/>
      </rPr>
      <t>専任</t>
    </r>
    <r>
      <rPr>
        <sz val="9"/>
        <color rgb="FFFF0000"/>
        <rFont val="ＭＳ Ｐゴシック"/>
        <family val="3"/>
        <charset val="128"/>
      </rPr>
      <t>かつ</t>
    </r>
    <r>
      <rPr>
        <u/>
        <sz val="9"/>
        <color rgb="FFFF0000"/>
        <rFont val="ＭＳ Ｐゴシック"/>
        <family val="3"/>
        <charset val="128"/>
      </rPr>
      <t>専従でない者</t>
    </r>
    <r>
      <rPr>
        <sz val="9"/>
        <color rgb="FFFF0000"/>
        <rFont val="ＭＳ Ｐゴシック"/>
        <family val="3"/>
        <charset val="128"/>
      </rPr>
      <t>）（注１）</t>
    </r>
  </si>
  <si>
    <r>
      <rPr>
        <sz val="9"/>
        <color rgb="FF000000"/>
        <rFont val="ＭＳ Ｐゴシック"/>
        <family val="3"/>
        <charset val="128"/>
      </rPr>
      <t>うち相談支援に携わる者の専従の人数</t>
    </r>
    <r>
      <rPr>
        <sz val="9"/>
        <color rgb="FFFF0000"/>
        <rFont val="ＭＳ Ｐゴシック"/>
        <family val="3"/>
        <charset val="128"/>
      </rPr>
      <t>（注１）</t>
    </r>
  </si>
  <si>
    <t>国立がん研究センターによる「相談支援センター相談員研修・基礎研修」（１）および（２）のみの修了者数</t>
    <rPh sb="14" eb="16">
      <t>ソウダン</t>
    </rPh>
    <rPh sb="16" eb="18">
      <t>シエン</t>
    </rPh>
    <rPh sb="22" eb="25">
      <t>ソウダンイン</t>
    </rPh>
    <rPh sb="25" eb="27">
      <t>ケンシュウ</t>
    </rPh>
    <rPh sb="28" eb="30">
      <t>キソ</t>
    </rPh>
    <rPh sb="30" eb="32">
      <t>ケンシュウ</t>
    </rPh>
    <rPh sb="45" eb="47">
      <t>シュウリョウ</t>
    </rPh>
    <rPh sb="47" eb="48">
      <t>シャ</t>
    </rPh>
    <rPh sb="48" eb="49">
      <t>スウ</t>
    </rPh>
    <phoneticPr fontId="13"/>
  </si>
  <si>
    <r>
      <rPr>
        <sz val="9"/>
        <color rgb="FF000000"/>
        <rFont val="ＭＳ Ｐゴシック"/>
        <family val="3"/>
        <charset val="128"/>
      </rPr>
      <t>うち相談支援に携わる者の専任の人数</t>
    </r>
    <r>
      <rPr>
        <sz val="9"/>
        <color rgb="FFFF0000"/>
        <rFont val="ＭＳ Ｐゴシック"/>
        <family val="3"/>
        <charset val="128"/>
      </rPr>
      <t>（</t>
    </r>
    <r>
      <rPr>
        <u/>
        <sz val="9"/>
        <color rgb="FFFF0000"/>
        <rFont val="ＭＳ Ｐゴシック"/>
        <family val="3"/>
        <charset val="128"/>
      </rPr>
      <t>専任</t>
    </r>
    <r>
      <rPr>
        <sz val="9"/>
        <color rgb="FFFF0000"/>
        <rFont val="ＭＳ Ｐゴシック"/>
        <family val="3"/>
        <charset val="128"/>
      </rPr>
      <t>かつ</t>
    </r>
    <r>
      <rPr>
        <u/>
        <sz val="9"/>
        <color rgb="FFFF0000"/>
        <rFont val="ＭＳ Ｐゴシック"/>
        <family val="3"/>
        <charset val="128"/>
      </rPr>
      <t>専従でない</t>
    </r>
    <r>
      <rPr>
        <sz val="9"/>
        <color rgb="FFFF0000"/>
        <rFont val="ＭＳ Ｐゴシック"/>
        <family val="3"/>
        <charset val="128"/>
      </rPr>
      <t>者）（注１）</t>
    </r>
  </si>
  <si>
    <t>■定期的な知識の更新のための研修等（がん相談支援センター内の人数）</t>
    <rPh sb="1" eb="4">
      <t>テイキテキ</t>
    </rPh>
    <rPh sb="5" eb="7">
      <t>チシキ</t>
    </rPh>
    <rPh sb="8" eb="10">
      <t>コウシン</t>
    </rPh>
    <rPh sb="14" eb="16">
      <t>ケンシュウ</t>
    </rPh>
    <rPh sb="16" eb="17">
      <t>トウ</t>
    </rPh>
    <rPh sb="28" eb="29">
      <t>ウチ</t>
    </rPh>
    <phoneticPr fontId="13"/>
  </si>
  <si>
    <t>①がん相談支援センターに配置されている相談支援に携わる者のうち、国立がん研究センターによる
　がん相談支援センター相談員継続研修の受講もしくは「相談支援センター相談員研修・基礎研修」（１）および（２）の再受講をした人数※</t>
    <rPh sb="3" eb="5">
      <t>ソウダン</t>
    </rPh>
    <rPh sb="5" eb="7">
      <t>シエン</t>
    </rPh>
    <rPh sb="12" eb="14">
      <t>ハイチ</t>
    </rPh>
    <rPh sb="19" eb="21">
      <t>ソウダン</t>
    </rPh>
    <rPh sb="21" eb="23">
      <t>シエン</t>
    </rPh>
    <rPh sb="24" eb="25">
      <t>タズサ</t>
    </rPh>
    <rPh sb="27" eb="28">
      <t>モノ</t>
    </rPh>
    <rPh sb="102" eb="104">
      <t>ジュコウ</t>
    </rPh>
    <phoneticPr fontId="13"/>
  </si>
  <si>
    <t>②相談支援に携わる者のうち、上記以外の研修を受講した人数</t>
    <rPh sb="14" eb="16">
      <t>ジョウキ</t>
    </rPh>
    <rPh sb="16" eb="18">
      <t>イガイ</t>
    </rPh>
    <rPh sb="19" eb="21">
      <t>ケンシュウ</t>
    </rPh>
    <rPh sb="22" eb="24">
      <t>ジュコウ</t>
    </rPh>
    <rPh sb="26" eb="28">
      <t>ニンズウ</t>
    </rPh>
    <phoneticPr fontId="13"/>
  </si>
  <si>
    <t>②の具体例</t>
    <rPh sb="2" eb="4">
      <t>グタイ</t>
    </rPh>
    <rPh sb="4" eb="5">
      <t>レイ</t>
    </rPh>
    <phoneticPr fontId="13"/>
  </si>
  <si>
    <t>令和5年度大阪府がん拠点病院がん相談支援センター相談員研修会</t>
    <rPh sb="0" eb="2">
      <t>レイワ</t>
    </rPh>
    <rPh sb="3" eb="5">
      <t>ネンド</t>
    </rPh>
    <rPh sb="5" eb="8">
      <t>オオサカフ</t>
    </rPh>
    <rPh sb="10" eb="12">
      <t>キョテン</t>
    </rPh>
    <rPh sb="12" eb="14">
      <t>ビョウイン</t>
    </rPh>
    <rPh sb="16" eb="18">
      <t>ソウダン</t>
    </rPh>
    <rPh sb="18" eb="20">
      <t>シエン</t>
    </rPh>
    <rPh sb="24" eb="27">
      <t>ソウダンイン</t>
    </rPh>
    <rPh sb="27" eb="30">
      <t>ケンシュウカイ</t>
    </rPh>
    <phoneticPr fontId="13"/>
  </si>
  <si>
    <t>※がん相談支援センター相談員継続研修は令和５年度より廃止され、「相談支援センター相談員研修・基礎研修」（１）（２）に統一されています。</t>
    <rPh sb="3" eb="5">
      <t>ソウダン</t>
    </rPh>
    <rPh sb="5" eb="7">
      <t>シエン</t>
    </rPh>
    <rPh sb="11" eb="14">
      <t>ソウダンイン</t>
    </rPh>
    <rPh sb="14" eb="16">
      <t>ケイゾク</t>
    </rPh>
    <rPh sb="16" eb="18">
      <t>ケンシュウ</t>
    </rPh>
    <rPh sb="19" eb="21">
      <t>レイワ</t>
    </rPh>
    <rPh sb="22" eb="24">
      <t>ネンド</t>
    </rPh>
    <rPh sb="26" eb="28">
      <t>ハイシ</t>
    </rPh>
    <rPh sb="58" eb="60">
      <t>トウイツ</t>
    </rPh>
    <phoneticPr fontId="13"/>
  </si>
  <si>
    <t>■がん相談支援センターの体制について
　※以下の１～６に該当する人数は必ず記載すること。その他の体制についてはそれぞれ記載すること。
　※専従・専任・その他については、当該の相談支援に携わる者が８割以上当該業務に従事している場合には専従、５割以上８割未満の　
　　 場合には専任、５割未満の場合にはその他としてください。</t>
    <phoneticPr fontId="13"/>
  </si>
  <si>
    <r>
      <t>職種</t>
    </r>
    <r>
      <rPr>
        <sz val="11"/>
        <rFont val="ＭＳ Ｐゴシック"/>
        <family val="3"/>
        <charset val="128"/>
      </rPr>
      <t>等</t>
    </r>
    <rPh sb="0" eb="2">
      <t>ショクシュ</t>
    </rPh>
    <rPh sb="2" eb="3">
      <t>トウ</t>
    </rPh>
    <phoneticPr fontId="13"/>
  </si>
  <si>
    <r>
      <rPr>
        <sz val="11"/>
        <color rgb="FF000000"/>
        <rFont val="ＭＳ Ｐゴシック"/>
        <family val="3"/>
        <charset val="128"/>
      </rPr>
      <t>専従/専任/その他</t>
    </r>
    <r>
      <rPr>
        <sz val="11"/>
        <color rgb="FFFF0000"/>
        <rFont val="ＭＳ Ｐゴシック"/>
        <family val="3"/>
        <charset val="128"/>
      </rPr>
      <t>（注１）</t>
    </r>
  </si>
  <si>
    <r>
      <rPr>
        <sz val="11"/>
        <color rgb="FF000000"/>
        <rFont val="ＭＳ Ｐゴシック"/>
        <family val="3"/>
        <charset val="128"/>
      </rPr>
      <t>うち常勤の
人数</t>
    </r>
    <r>
      <rPr>
        <sz val="11"/>
        <color rgb="FFFF0000"/>
        <rFont val="ＭＳ Ｐゴシック"/>
        <family val="3"/>
        <charset val="128"/>
      </rPr>
      <t>（注２）</t>
    </r>
  </si>
  <si>
    <t>両立支援コーディネーター研修を受講した人数</t>
  </si>
  <si>
    <t>例</t>
    <phoneticPr fontId="13"/>
  </si>
  <si>
    <t>社会福祉士</t>
    <rPh sb="0" eb="2">
      <t>シャカイ</t>
    </rPh>
    <rPh sb="2" eb="5">
      <t>フクシシ</t>
    </rPh>
    <phoneticPr fontId="13"/>
  </si>
  <si>
    <t>専従</t>
    <phoneticPr fontId="13"/>
  </si>
  <si>
    <t>看護師</t>
    <rPh sb="0" eb="3">
      <t>カンゴシ</t>
    </rPh>
    <phoneticPr fontId="13"/>
  </si>
  <si>
    <t>専任</t>
    <phoneticPr fontId="13"/>
  </si>
  <si>
    <t>その他</t>
  </si>
  <si>
    <t>精神保健福祉士</t>
  </si>
  <si>
    <t>医療心理に携わる者</t>
  </si>
  <si>
    <t>■がん患者及びその家族が必ず一度はがん相談支援センターを訪問することができる体制</t>
    <phoneticPr fontId="13"/>
  </si>
  <si>
    <t>印刷範囲外</t>
    <phoneticPr fontId="13"/>
  </si>
  <si>
    <t>　整備していると回答した場合、記載すること。整備していない場合は、「整備していない」と記入すること。</t>
    <rPh sb="22" eb="24">
      <t>セイビ</t>
    </rPh>
    <rPh sb="29" eb="31">
      <t>バアイ</t>
    </rPh>
    <rPh sb="34" eb="36">
      <t>セイビ</t>
    </rPh>
    <rPh sb="43" eb="45">
      <t>キニュウ</t>
    </rPh>
    <phoneticPr fontId="13"/>
  </si>
  <si>
    <t>　※必ずしも具体的な相談を伴わない、場所等の確認も含む</t>
    <phoneticPr fontId="13"/>
  </si>
  <si>
    <t>がん患者及びその家族ががん相談支援センターを訪問できる体制に関する、具体的な取り組み状況を記入してください。</t>
    <rPh sb="2" eb="4">
      <t>カンジャ</t>
    </rPh>
    <rPh sb="4" eb="5">
      <t>オヨ</t>
    </rPh>
    <rPh sb="8" eb="10">
      <t>カゾク</t>
    </rPh>
    <rPh sb="13" eb="15">
      <t>ソウダン</t>
    </rPh>
    <rPh sb="15" eb="17">
      <t>シエン</t>
    </rPh>
    <rPh sb="22" eb="24">
      <t>ホウモン</t>
    </rPh>
    <rPh sb="27" eb="29">
      <t>タイセイ</t>
    </rPh>
    <rPh sb="30" eb="31">
      <t>カン</t>
    </rPh>
    <rPh sb="34" eb="37">
      <t>グタイテキ</t>
    </rPh>
    <rPh sb="38" eb="39">
      <t>ト</t>
    </rPh>
    <rPh sb="40" eb="41">
      <t>ク</t>
    </rPh>
    <rPh sb="42" eb="44">
      <t>ジョウキョウ</t>
    </rPh>
    <rPh sb="45" eb="47">
      <t>キニュウ</t>
    </rPh>
    <phoneticPr fontId="13"/>
  </si>
  <si>
    <t>・病棟や外来にがん相談支援センター案内ポスターの院内掲示を行っている。
・病棟や外来窓口、入退院支援センターにリーフレットを設置している。
・各相談窓口でがん相談支援センターの案内を行っている。
・入院時に全患者に配布する案内パンフレットや、外来初診時に全患者に配布する相談窓口の案内資料にがん相談支援センターの案内地図等を記載している。</t>
    <phoneticPr fontId="13"/>
  </si>
  <si>
    <t>■がん相談支援センターの業務内容について、相談者からフィードバックを得る体制</t>
    <rPh sb="3" eb="5">
      <t>ソウダン</t>
    </rPh>
    <rPh sb="5" eb="7">
      <t>シエン</t>
    </rPh>
    <rPh sb="12" eb="14">
      <t>ギョウム</t>
    </rPh>
    <rPh sb="14" eb="16">
      <t>ナイヨウ</t>
    </rPh>
    <rPh sb="21" eb="24">
      <t>ソウダンシャ</t>
    </rPh>
    <rPh sb="34" eb="35">
      <t>エ</t>
    </rPh>
    <rPh sb="36" eb="38">
      <t>タイセイ</t>
    </rPh>
    <phoneticPr fontId="13"/>
  </si>
  <si>
    <t>がん相談支援センターの業務内容について、相談者からフィードバックを得る体制に関する、具体的な取り組み状況を記入してください。</t>
    <rPh sb="2" eb="4">
      <t>ソウダン</t>
    </rPh>
    <rPh sb="4" eb="6">
      <t>シエン</t>
    </rPh>
    <rPh sb="11" eb="13">
      <t>ギョウム</t>
    </rPh>
    <rPh sb="13" eb="15">
      <t>ナイヨウ</t>
    </rPh>
    <rPh sb="20" eb="23">
      <t>ソウダンシャ</t>
    </rPh>
    <rPh sb="33" eb="34">
      <t>エ</t>
    </rPh>
    <rPh sb="35" eb="37">
      <t>タイセイ</t>
    </rPh>
    <rPh sb="38" eb="39">
      <t>カン</t>
    </rPh>
    <rPh sb="42" eb="45">
      <t>グタイテキ</t>
    </rPh>
    <rPh sb="46" eb="47">
      <t>ト</t>
    </rPh>
    <rPh sb="48" eb="49">
      <t>ク</t>
    </rPh>
    <rPh sb="50" eb="52">
      <t>ジョウキョウ</t>
    </rPh>
    <rPh sb="53" eb="55">
      <t>キニュウ</t>
    </rPh>
    <phoneticPr fontId="13"/>
  </si>
  <si>
    <t>がん相談に来られた患者に対し、任意でがん相談支援センターに関するアンケートの記入を依頼している。
アンケート集計を行い、がん相談支援センターの改善に努めている。</t>
    <phoneticPr fontId="13"/>
  </si>
  <si>
    <t>院内外のがん患者等からの相談に対応するための連携協力体制の状況</t>
    <rPh sb="0" eb="2">
      <t>インナイ</t>
    </rPh>
    <rPh sb="2" eb="3">
      <t>ガイ</t>
    </rPh>
    <rPh sb="6" eb="8">
      <t>カンジャ</t>
    </rPh>
    <rPh sb="8" eb="9">
      <t>ナド</t>
    </rPh>
    <rPh sb="12" eb="14">
      <t>ソウダン</t>
    </rPh>
    <rPh sb="15" eb="17">
      <t>タイオウ</t>
    </rPh>
    <rPh sb="22" eb="24">
      <t>レンケイ</t>
    </rPh>
    <rPh sb="24" eb="26">
      <t>キョウリョク</t>
    </rPh>
    <rPh sb="26" eb="28">
      <t>タイセイ</t>
    </rPh>
    <rPh sb="29" eb="31">
      <t>ジョウキョウ</t>
    </rPh>
    <phoneticPr fontId="13"/>
  </si>
  <si>
    <t>●就労に関する連携協力体制</t>
    <rPh sb="1" eb="3">
      <t>シュウロウ</t>
    </rPh>
    <rPh sb="4" eb="5">
      <t>カン</t>
    </rPh>
    <rPh sb="7" eb="9">
      <t>レンケイ</t>
    </rPh>
    <rPh sb="9" eb="11">
      <t>キョウリョク</t>
    </rPh>
    <rPh sb="11" eb="13">
      <t>タイセイ</t>
    </rPh>
    <phoneticPr fontId="13"/>
  </si>
  <si>
    <t>①専門家による相談会の開催回数</t>
  </si>
  <si>
    <t>②専門家の職種（例：社労士、キャリアコンサルタント等を全て記載）</t>
    <rPh sb="8" eb="9">
      <t>レイ</t>
    </rPh>
    <rPh sb="10" eb="13">
      <t>シャロウシ</t>
    </rPh>
    <rPh sb="25" eb="26">
      <t>ナド</t>
    </rPh>
    <rPh sb="27" eb="28">
      <t>スベ</t>
    </rPh>
    <rPh sb="29" eb="31">
      <t>キサイ</t>
    </rPh>
    <phoneticPr fontId="13"/>
  </si>
  <si>
    <t>実施なし</t>
    <rPh sb="0" eb="2">
      <t>ジッシ</t>
    </rPh>
    <phoneticPr fontId="13"/>
  </si>
  <si>
    <t>(複数回答可)</t>
    <rPh sb="1" eb="3">
      <t>フクスウ</t>
    </rPh>
    <rPh sb="3" eb="5">
      <t>カイトウ</t>
    </rPh>
    <rPh sb="5" eb="6">
      <t>カ</t>
    </rPh>
    <phoneticPr fontId="13"/>
  </si>
  <si>
    <t>●アピアランスケアに関する連携協力体制</t>
    <rPh sb="10" eb="11">
      <t>カン</t>
    </rPh>
    <rPh sb="13" eb="15">
      <t>レンケイ</t>
    </rPh>
    <rPh sb="15" eb="17">
      <t>キョウリョク</t>
    </rPh>
    <rPh sb="17" eb="19">
      <t>タイセイ</t>
    </rPh>
    <phoneticPr fontId="13"/>
  </si>
  <si>
    <t>　アピアランスに関する相談を院内で対応している</t>
    <rPh sb="8" eb="9">
      <t>カン</t>
    </rPh>
    <rPh sb="11" eb="13">
      <t>ソウダン</t>
    </rPh>
    <rPh sb="14" eb="16">
      <t>インナイ</t>
    </rPh>
    <rPh sb="17" eb="19">
      <t>タイオウ</t>
    </rPh>
    <phoneticPr fontId="13"/>
  </si>
  <si>
    <t>(はい/いいえ)</t>
    <phoneticPr fontId="13"/>
  </si>
  <si>
    <t>　院内でアピアランスケアに関する相談・支援を行っている部署</t>
    <rPh sb="1" eb="3">
      <t>インナイ</t>
    </rPh>
    <rPh sb="13" eb="14">
      <t>カン</t>
    </rPh>
    <rPh sb="16" eb="18">
      <t>ソウダン</t>
    </rPh>
    <rPh sb="19" eb="21">
      <t>シエン</t>
    </rPh>
    <rPh sb="22" eb="23">
      <t>オコナ</t>
    </rPh>
    <rPh sb="27" eb="29">
      <t>ブショ</t>
    </rPh>
    <phoneticPr fontId="13"/>
  </si>
  <si>
    <t>患者支援センタ―、化学療法センター、美容院</t>
    <rPh sb="0" eb="2">
      <t>カンジャ</t>
    </rPh>
    <rPh sb="2" eb="4">
      <t>シエン</t>
    </rPh>
    <rPh sb="9" eb="13">
      <t>カガクリョウホウ</t>
    </rPh>
    <rPh sb="18" eb="21">
      <t>ビヨウイン</t>
    </rPh>
    <phoneticPr fontId="13"/>
  </si>
  <si>
    <t>（複数回答可）</t>
    <rPh sb="1" eb="3">
      <t>フクスウ</t>
    </rPh>
    <rPh sb="3" eb="5">
      <t>カイトウ</t>
    </rPh>
    <rPh sb="5" eb="6">
      <t>カ</t>
    </rPh>
    <phoneticPr fontId="13"/>
  </si>
  <si>
    <t>　相談・支援の件数（がん相談支援センターでの件数は除く）</t>
    <rPh sb="1" eb="3">
      <t>ソウダン</t>
    </rPh>
    <rPh sb="4" eb="6">
      <t>シエン</t>
    </rPh>
    <rPh sb="7" eb="9">
      <t>ケンスウ</t>
    </rPh>
    <rPh sb="12" eb="14">
      <t>ソウダン</t>
    </rPh>
    <rPh sb="14" eb="16">
      <t>シエン</t>
    </rPh>
    <rPh sb="22" eb="24">
      <t>ケンスウ</t>
    </rPh>
    <rPh sb="25" eb="26">
      <t>ノゾ</t>
    </rPh>
    <phoneticPr fontId="13"/>
  </si>
  <si>
    <t>●がん患者の妊孕性温存に関する連携協力体制</t>
    <rPh sb="3" eb="5">
      <t>カンジャ</t>
    </rPh>
    <rPh sb="6" eb="9">
      <t>ニンヨウセイ</t>
    </rPh>
    <rPh sb="9" eb="11">
      <t>オンゾン</t>
    </rPh>
    <rPh sb="12" eb="13">
      <t>カン</t>
    </rPh>
    <rPh sb="15" eb="17">
      <t>レンケイ</t>
    </rPh>
    <rPh sb="17" eb="19">
      <t>キョウリョク</t>
    </rPh>
    <rPh sb="19" eb="21">
      <t>タイセイ</t>
    </rPh>
    <phoneticPr fontId="13"/>
  </si>
  <si>
    <t>　①相談に対応している部署（例：がん相談支援センター、化学療法室等）</t>
    <rPh sb="2" eb="4">
      <t>ソウダン</t>
    </rPh>
    <rPh sb="5" eb="7">
      <t>タイオウ</t>
    </rPh>
    <rPh sb="11" eb="13">
      <t>ブショ</t>
    </rPh>
    <rPh sb="14" eb="15">
      <t>レイ</t>
    </rPh>
    <rPh sb="18" eb="20">
      <t>ソウダン</t>
    </rPh>
    <rPh sb="20" eb="22">
      <t>シエン</t>
    </rPh>
    <rPh sb="27" eb="29">
      <t>カガク</t>
    </rPh>
    <rPh sb="29" eb="32">
      <t>リョウホウシツ</t>
    </rPh>
    <rPh sb="32" eb="33">
      <t>ナド</t>
    </rPh>
    <phoneticPr fontId="13"/>
  </si>
  <si>
    <t>がん相談支援センター、化学療法センター、婦人科外来</t>
    <rPh sb="2" eb="4">
      <t>ソウダン</t>
    </rPh>
    <rPh sb="4" eb="6">
      <t>シエン</t>
    </rPh>
    <rPh sb="11" eb="15">
      <t>カガクリョウホウ</t>
    </rPh>
    <rPh sb="20" eb="23">
      <t>フジンカ</t>
    </rPh>
    <rPh sb="23" eb="25">
      <t>ガイライ</t>
    </rPh>
    <phoneticPr fontId="13"/>
  </si>
  <si>
    <t>　　　①-1意思決定支援に関わる医療従事者による相談を院内で実施している</t>
    <phoneticPr fontId="13"/>
  </si>
  <si>
    <t>　　　①-2意思決定支援に関わる医療従事者による相談を院外に依頼している</t>
    <phoneticPr fontId="13"/>
  </si>
  <si>
    <t>　②がん患者の妊孕性温存のための生殖医療</t>
    <rPh sb="4" eb="6">
      <t>カンジャ</t>
    </rPh>
    <rPh sb="7" eb="10">
      <t>ニンヨウセイ</t>
    </rPh>
    <rPh sb="10" eb="12">
      <t>オンゾン</t>
    </rPh>
    <rPh sb="16" eb="18">
      <t>セイショク</t>
    </rPh>
    <rPh sb="18" eb="20">
      <t>イリョウ</t>
    </rPh>
    <phoneticPr fontId="13"/>
  </si>
  <si>
    <t>　　　②-1がん患者の妊孕性温存のための生殖医療を専門とする自施設内の部門へ紹介した患者の人数</t>
    <rPh sb="11" eb="14">
      <t>ニンヨウセイ</t>
    </rPh>
    <rPh sb="30" eb="31">
      <t>ジ</t>
    </rPh>
    <rPh sb="33" eb="34">
      <t>ウチ</t>
    </rPh>
    <rPh sb="35" eb="37">
      <t>ブモン</t>
    </rPh>
    <phoneticPr fontId="13"/>
  </si>
  <si>
    <t>　　　②-2がん患者の妊孕性温存のための生殖医療を専門とする他施設へ紹介した患者の人数</t>
    <rPh sb="11" eb="14">
      <t>ニンヨウセイ</t>
    </rPh>
    <rPh sb="30" eb="31">
      <t>ホカ</t>
    </rPh>
    <phoneticPr fontId="13"/>
  </si>
  <si>
    <t>　③自治体のがん・生殖医療ネットワークを通じて、生殖医療を専門とする施設に紹介している</t>
    <rPh sb="2" eb="5">
      <t>ジチタイ</t>
    </rPh>
    <rPh sb="9" eb="11">
      <t>セイショク</t>
    </rPh>
    <rPh sb="11" eb="13">
      <t>イリョウ</t>
    </rPh>
    <rPh sb="20" eb="21">
      <t>ツウ</t>
    </rPh>
    <rPh sb="24" eb="26">
      <t>セイショク</t>
    </rPh>
    <rPh sb="26" eb="28">
      <t>イリョウ</t>
    </rPh>
    <rPh sb="29" eb="31">
      <t>センモン</t>
    </rPh>
    <rPh sb="34" eb="36">
      <t>シセツ</t>
    </rPh>
    <rPh sb="37" eb="39">
      <t>ショウカイ</t>
    </rPh>
    <phoneticPr fontId="13"/>
  </si>
  <si>
    <t>　　　③-1紹介先施設名（複数回答可）</t>
    <phoneticPr fontId="13"/>
  </si>
  <si>
    <t>IVFなんば、IVF大阪、府中のぞみクリニック、大阪大学医学部附属病院、大阪急性期・総合医療センター、なかむらレディースクリニック</t>
    <rPh sb="10" eb="12">
      <t>オオサカ</t>
    </rPh>
    <phoneticPr fontId="13"/>
  </si>
  <si>
    <t>　④他の自治体のがん・生殖医療ネットワークを通じて、生殖医療を専門とする施設に紹介している</t>
    <phoneticPr fontId="13"/>
  </si>
  <si>
    <t>　　　④-1紹介先施設名（複数回答可）</t>
    <phoneticPr fontId="13"/>
  </si>
  <si>
    <t>　⑤意思決定支援に関わる人材育成を実施している（「いいえ」の場合は⑤-1、⑤-2は「いいえ」を記入ください。）</t>
    <rPh sb="47" eb="49">
      <t>キニュウ</t>
    </rPh>
    <phoneticPr fontId="13"/>
  </si>
  <si>
    <t>　　　⑤-1研修会を院内で実施している</t>
    <phoneticPr fontId="13"/>
  </si>
  <si>
    <t>　　　⑤-2学会等の研修会への参加を励行している</t>
    <phoneticPr fontId="13"/>
  </si>
  <si>
    <t>●がん患者の自殺リスクに対する体制</t>
    <rPh sb="3" eb="5">
      <t>カンジャ</t>
    </rPh>
    <rPh sb="6" eb="8">
      <t>ジサツ</t>
    </rPh>
    <rPh sb="12" eb="13">
      <t>タイ</t>
    </rPh>
    <rPh sb="15" eb="17">
      <t>タイセイ</t>
    </rPh>
    <phoneticPr fontId="13"/>
  </si>
  <si>
    <t>院内で自殺リスクに対する研修を開いている。</t>
    <rPh sb="0" eb="2">
      <t>インナイ</t>
    </rPh>
    <rPh sb="3" eb="5">
      <t>ジサツ</t>
    </rPh>
    <rPh sb="9" eb="10">
      <t>タイ</t>
    </rPh>
    <rPh sb="12" eb="14">
      <t>ケンシュウ</t>
    </rPh>
    <rPh sb="15" eb="16">
      <t>ヒラ</t>
    </rPh>
    <phoneticPr fontId="13"/>
  </si>
  <si>
    <t>●患者サロン等の開催状況</t>
  </si>
  <si>
    <t>　①患者サロンの開催件数</t>
    <rPh sb="2" eb="4">
      <t>カンジャ</t>
    </rPh>
    <rPh sb="8" eb="10">
      <t>カイサイ</t>
    </rPh>
    <rPh sb="10" eb="12">
      <t>ケンスウ</t>
    </rPh>
    <phoneticPr fontId="13"/>
  </si>
  <si>
    <t>　②患者会の開催件数</t>
    <rPh sb="2" eb="4">
      <t>カンジャ</t>
    </rPh>
    <rPh sb="4" eb="5">
      <t>カイ</t>
    </rPh>
    <rPh sb="6" eb="8">
      <t>カイサイ</t>
    </rPh>
    <rPh sb="8" eb="10">
      <t>ケンスウ</t>
    </rPh>
    <phoneticPr fontId="13"/>
  </si>
  <si>
    <t>②-1患者会のうち、オンラインで開催した件数</t>
    <rPh sb="3" eb="5">
      <t>カンジャ</t>
    </rPh>
    <rPh sb="5" eb="6">
      <t>カイ</t>
    </rPh>
    <rPh sb="16" eb="18">
      <t>カイサイ</t>
    </rPh>
    <rPh sb="20" eb="22">
      <t>ケンスウ</t>
    </rPh>
    <phoneticPr fontId="13"/>
  </si>
  <si>
    <t>　③サポートグループが主催した研修の開催件数</t>
  </si>
  <si>
    <t>●がん患者団体との連携協力体制</t>
    <rPh sb="3" eb="5">
      <t>カンジャ</t>
    </rPh>
    <rPh sb="5" eb="7">
      <t>ダンタイ</t>
    </rPh>
    <rPh sb="9" eb="11">
      <t>レンケイ</t>
    </rPh>
    <rPh sb="11" eb="13">
      <t>キョウリョク</t>
    </rPh>
    <rPh sb="13" eb="15">
      <t>タイセイ</t>
    </rPh>
    <phoneticPr fontId="13"/>
  </si>
  <si>
    <t>　①連携協力しているがん患者団体数</t>
  </si>
  <si>
    <t>　②連携協力しているがん患者団体</t>
    <rPh sb="2" eb="4">
      <t>レンケイ</t>
    </rPh>
    <rPh sb="4" eb="6">
      <t>キョウリョク</t>
    </rPh>
    <rPh sb="12" eb="14">
      <t>カンジャ</t>
    </rPh>
    <rPh sb="14" eb="16">
      <t>ダンタイ</t>
    </rPh>
    <phoneticPr fontId="13"/>
  </si>
  <si>
    <t>　　※代表的ながん患者団体のみ記載してください。</t>
    <rPh sb="3" eb="6">
      <t>ダイヒョウテキ</t>
    </rPh>
    <rPh sb="9" eb="11">
      <t>カンジャ</t>
    </rPh>
    <rPh sb="11" eb="13">
      <t>ダンタイ</t>
    </rPh>
    <rPh sb="15" eb="17">
      <t>キサイ</t>
    </rPh>
    <phoneticPr fontId="13"/>
  </si>
  <si>
    <r>
      <t>　　※患者団体の参加対象者が特定の疾患に限られていない場合には、「</t>
    </r>
    <r>
      <rPr>
        <b/>
        <sz val="10"/>
        <color rgb="FFFF0000"/>
        <rFont val="ＭＳ Ｐゴシック"/>
        <family val="3"/>
        <charset val="128"/>
      </rPr>
      <t>すべてのがん</t>
    </r>
    <r>
      <rPr>
        <sz val="10"/>
        <rFont val="ＭＳ Ｐゴシック"/>
        <family val="3"/>
        <charset val="128"/>
      </rPr>
      <t>」と記載してください。</t>
    </r>
    <rPh sb="3" eb="5">
      <t>カンジャ</t>
    </rPh>
    <rPh sb="5" eb="7">
      <t>ダンタイ</t>
    </rPh>
    <rPh sb="8" eb="10">
      <t>サンカ</t>
    </rPh>
    <rPh sb="10" eb="12">
      <t>タイショウ</t>
    </rPh>
    <rPh sb="12" eb="13">
      <t>シャ</t>
    </rPh>
    <rPh sb="14" eb="16">
      <t>トクテイ</t>
    </rPh>
    <rPh sb="17" eb="19">
      <t>シッカン</t>
    </rPh>
    <rPh sb="20" eb="21">
      <t>カギ</t>
    </rPh>
    <rPh sb="27" eb="29">
      <t>バアイ</t>
    </rPh>
    <rPh sb="41" eb="43">
      <t>キサイ</t>
    </rPh>
    <phoneticPr fontId="13"/>
  </si>
  <si>
    <t>　　※「紹介の可否」には、患者さんや家族から、その団体について問い合わせがあった際、具体的な紹介ができるかどうかについて記載してください。</t>
    <phoneticPr fontId="13"/>
  </si>
  <si>
    <t>連携協力しているがん患者団体</t>
    <rPh sb="0" eb="2">
      <t>レンケイ</t>
    </rPh>
    <rPh sb="2" eb="4">
      <t>キョウリョク</t>
    </rPh>
    <rPh sb="10" eb="12">
      <t>カンジャ</t>
    </rPh>
    <rPh sb="12" eb="14">
      <t>ダンタイ</t>
    </rPh>
    <phoneticPr fontId="13"/>
  </si>
  <si>
    <t>具体的な連携協力の内容</t>
    <rPh sb="0" eb="3">
      <t>グタイテキ</t>
    </rPh>
    <rPh sb="4" eb="6">
      <t>レンケイ</t>
    </rPh>
    <rPh sb="6" eb="8">
      <t>キョウリョク</t>
    </rPh>
    <rPh sb="9" eb="11">
      <t>ナイヨウ</t>
    </rPh>
    <phoneticPr fontId="13"/>
  </si>
  <si>
    <t>紹介の可否</t>
    <rPh sb="0" eb="2">
      <t>ショウカイ</t>
    </rPh>
    <rPh sb="3" eb="5">
      <t>カヒ</t>
    </rPh>
    <phoneticPr fontId="13"/>
  </si>
  <si>
    <t>団体名</t>
    <rPh sb="0" eb="3">
      <t>ダンタイメイ</t>
    </rPh>
    <phoneticPr fontId="13"/>
  </si>
  <si>
    <t>参加対象者
の疾患名</t>
    <rPh sb="0" eb="2">
      <t>サンカ</t>
    </rPh>
    <rPh sb="2" eb="5">
      <t>タイショウシャ</t>
    </rPh>
    <rPh sb="7" eb="9">
      <t>シッカン</t>
    </rPh>
    <rPh sb="9" eb="10">
      <t>ナ</t>
    </rPh>
    <phoneticPr fontId="13"/>
  </si>
  <si>
    <t>○○○○○会</t>
    <rPh sb="5" eb="6">
      <t>カイ</t>
    </rPh>
    <phoneticPr fontId="13"/>
  </si>
  <si>
    <t>造血器腫瘍</t>
    <rPh sb="0" eb="3">
      <t>ゾウケツキ</t>
    </rPh>
    <rPh sb="3" eb="5">
      <t>シュヨウ</t>
    </rPh>
    <phoneticPr fontId="13"/>
  </si>
  <si>
    <t>患者会と共同で、月1回、患者サロンを開催している。</t>
    <rPh sb="0" eb="2">
      <t>カンジャ</t>
    </rPh>
    <rPh sb="2" eb="3">
      <t>カイ</t>
    </rPh>
    <rPh sb="4" eb="6">
      <t>キョウドウ</t>
    </rPh>
    <rPh sb="8" eb="9">
      <t>ツキ</t>
    </rPh>
    <rPh sb="10" eb="11">
      <t>カイ</t>
    </rPh>
    <rPh sb="12" eb="14">
      <t>カンジャ</t>
    </rPh>
    <rPh sb="18" eb="20">
      <t>カイサイ</t>
    </rPh>
    <phoneticPr fontId="13"/>
  </si>
  <si>
    <t>可</t>
    <rPh sb="0" eb="1">
      <t>カ</t>
    </rPh>
    <phoneticPr fontId="13"/>
  </si>
  <si>
    <t>相談支援センターで、週1回、2名ずつ、ピアサポーターとして活動してもらっている。</t>
    <rPh sb="0" eb="2">
      <t>ソウダン</t>
    </rPh>
    <rPh sb="2" eb="4">
      <t>シエン</t>
    </rPh>
    <rPh sb="10" eb="11">
      <t>シュウ</t>
    </rPh>
    <rPh sb="12" eb="13">
      <t>カイ</t>
    </rPh>
    <rPh sb="15" eb="16">
      <t>ナ</t>
    </rPh>
    <rPh sb="29" eb="31">
      <t>カツドウ</t>
    </rPh>
    <phoneticPr fontId="13"/>
  </si>
  <si>
    <t>すべてのがん</t>
    <phoneticPr fontId="13"/>
  </si>
  <si>
    <t>年4回開催している市民講演会の開催への協力、また、演者として参加してもらっている。</t>
    <rPh sb="0" eb="1">
      <t>ネン</t>
    </rPh>
    <rPh sb="2" eb="3">
      <t>カイ</t>
    </rPh>
    <rPh sb="3" eb="5">
      <t>カイサイ</t>
    </rPh>
    <rPh sb="9" eb="11">
      <t>シミン</t>
    </rPh>
    <rPh sb="11" eb="14">
      <t>コウエンカイ</t>
    </rPh>
    <rPh sb="15" eb="17">
      <t>カイサイ</t>
    </rPh>
    <rPh sb="19" eb="21">
      <t>キョウリョク</t>
    </rPh>
    <rPh sb="25" eb="27">
      <t>エンジャ</t>
    </rPh>
    <rPh sb="30" eb="32">
      <t>サンカ</t>
    </rPh>
    <phoneticPr fontId="13"/>
  </si>
  <si>
    <t>不可</t>
    <rPh sb="0" eb="2">
      <t>フカ</t>
    </rPh>
    <phoneticPr fontId="13"/>
  </si>
  <si>
    <t>がん患者サポートの会
「ぎんなんの会」</t>
    <rPh sb="2" eb="4">
      <t>カンジャ</t>
    </rPh>
    <rPh sb="9" eb="10">
      <t>カイ</t>
    </rPh>
    <rPh sb="17" eb="18">
      <t>カイ</t>
    </rPh>
    <phoneticPr fontId="13"/>
  </si>
  <si>
    <t>患者会と共同で、月2回患者サロン・おしゃべり会と年2回程度の研修会の実施</t>
    <rPh sb="0" eb="2">
      <t>カンジャ</t>
    </rPh>
    <rPh sb="2" eb="3">
      <t>カイ</t>
    </rPh>
    <rPh sb="4" eb="6">
      <t>キョウドウ</t>
    </rPh>
    <rPh sb="8" eb="9">
      <t>ツキ</t>
    </rPh>
    <rPh sb="10" eb="11">
      <t>カイ</t>
    </rPh>
    <rPh sb="11" eb="13">
      <t>カンジャ</t>
    </rPh>
    <rPh sb="22" eb="23">
      <t>カイ</t>
    </rPh>
    <rPh sb="24" eb="25">
      <t>ネン</t>
    </rPh>
    <rPh sb="26" eb="27">
      <t>カイ</t>
    </rPh>
    <rPh sb="27" eb="29">
      <t>テイド</t>
    </rPh>
    <rPh sb="30" eb="33">
      <t>ケンシュウカイ</t>
    </rPh>
    <rPh sb="34" eb="36">
      <t>ジッシ</t>
    </rPh>
    <phoneticPr fontId="13"/>
  </si>
  <si>
    <t>７HIKARI</t>
    <phoneticPr fontId="13"/>
  </si>
  <si>
    <t>市候会</t>
    <rPh sb="0" eb="1">
      <t>シ</t>
    </rPh>
    <rPh sb="1" eb="2">
      <t>コウ</t>
    </rPh>
    <rPh sb="2" eb="3">
      <t>カイ</t>
    </rPh>
    <phoneticPr fontId="13"/>
  </si>
  <si>
    <t>頭頚部腫瘍</t>
    <rPh sb="0" eb="3">
      <t>トウケイブ</t>
    </rPh>
    <rPh sb="3" eb="5">
      <t>シュヨウ</t>
    </rPh>
    <phoneticPr fontId="13"/>
  </si>
  <si>
    <t>NPO法人脳腫瘍ネットワーク</t>
    <rPh sb="3" eb="5">
      <t>ホウジン</t>
    </rPh>
    <rPh sb="5" eb="8">
      <t>ノウシュヨウ</t>
    </rPh>
    <phoneticPr fontId="13"/>
  </si>
  <si>
    <t>HIKARI会</t>
    <rPh sb="6" eb="7">
      <t>カイ</t>
    </rPh>
    <phoneticPr fontId="13"/>
  </si>
  <si>
    <t>血液腫瘍</t>
    <rPh sb="0" eb="2">
      <t>ケツエキ</t>
    </rPh>
    <rPh sb="2" eb="4">
      <t>シュヨウ</t>
    </rPh>
    <phoneticPr fontId="13"/>
  </si>
  <si>
    <t>患者会主催で年に1回、セミナー・交流会を開催している。</t>
    <rPh sb="0" eb="3">
      <t>カンジャカイ</t>
    </rPh>
    <rPh sb="3" eb="5">
      <t>シュサイ</t>
    </rPh>
    <rPh sb="6" eb="7">
      <t>ネン</t>
    </rPh>
    <rPh sb="9" eb="10">
      <t>カイ</t>
    </rPh>
    <rPh sb="16" eb="19">
      <t>コウリュウカイ</t>
    </rPh>
    <rPh sb="20" eb="22">
      <t>カイサイ</t>
    </rPh>
    <phoneticPr fontId="13"/>
  </si>
  <si>
    <r>
      <t>がんの診療に関連した専門外来</t>
    </r>
    <r>
      <rPr>
        <b/>
        <u/>
        <sz val="14"/>
        <rFont val="ＭＳ Ｐゴシック"/>
        <family val="3"/>
        <charset val="128"/>
      </rPr>
      <t>の問い合わせ窓口</t>
    </r>
    <rPh sb="3" eb="5">
      <t>シンリョウ</t>
    </rPh>
    <rPh sb="6" eb="8">
      <t>カンレン</t>
    </rPh>
    <rPh sb="10" eb="12">
      <t>センモン</t>
    </rPh>
    <rPh sb="12" eb="14">
      <t>ガイライ</t>
    </rPh>
    <rPh sb="15" eb="16">
      <t>ト</t>
    </rPh>
    <rPh sb="17" eb="18">
      <t>ア</t>
    </rPh>
    <rPh sb="20" eb="22">
      <t>マドグチ</t>
    </rPh>
    <phoneticPr fontId="13"/>
  </si>
  <si>
    <r>
      <t>※ がん診療に関連した専門外来の「対象となる疾患名」の項目は、以下の表の疾患名を用いて記載してください。
　　表の中に、該当する病名がない場合は、その病名を直接記載してください。
　　また、すべてのがん種が対象となる場合は、「</t>
    </r>
    <r>
      <rPr>
        <b/>
        <sz val="11"/>
        <color rgb="FFFF0000"/>
        <rFont val="ＭＳ Ｐゴシック"/>
        <family val="3"/>
        <charset val="128"/>
      </rPr>
      <t>すべてのがん</t>
    </r>
    <r>
      <rPr>
        <sz val="11"/>
        <rFont val="ＭＳ Ｐゴシック"/>
        <family val="3"/>
        <charset val="128"/>
      </rPr>
      <t>」と記載してください。</t>
    </r>
    <rPh sb="4" eb="6">
      <t>シンリョウ</t>
    </rPh>
    <rPh sb="7" eb="9">
      <t>カンレン</t>
    </rPh>
    <rPh sb="11" eb="13">
      <t>センモン</t>
    </rPh>
    <rPh sb="13" eb="15">
      <t>ガイライ</t>
    </rPh>
    <rPh sb="17" eb="19">
      <t>タイショウ</t>
    </rPh>
    <rPh sb="22" eb="24">
      <t>シッカン</t>
    </rPh>
    <rPh sb="24" eb="25">
      <t>ナ</t>
    </rPh>
    <rPh sb="36" eb="38">
      <t>シッカン</t>
    </rPh>
    <rPh sb="43" eb="45">
      <t>キサイ</t>
    </rPh>
    <rPh sb="101" eb="102">
      <t>シュ</t>
    </rPh>
    <rPh sb="103" eb="105">
      <t>タイショウ</t>
    </rPh>
    <rPh sb="108" eb="110">
      <t>バアイ</t>
    </rPh>
    <rPh sb="121" eb="123">
      <t>キサイ</t>
    </rPh>
    <phoneticPr fontId="13"/>
  </si>
  <si>
    <t>頭部／頸部</t>
    <rPh sb="3" eb="4">
      <t>クビ</t>
    </rPh>
    <rPh sb="4" eb="5">
      <t>ブ</t>
    </rPh>
    <phoneticPr fontId="13"/>
  </si>
  <si>
    <t>消化管</t>
    <phoneticPr fontId="13"/>
  </si>
  <si>
    <t>泌尿器</t>
    <phoneticPr fontId="13"/>
  </si>
  <si>
    <t>女性</t>
    <phoneticPr fontId="13"/>
  </si>
  <si>
    <t>その他</t>
    <phoneticPr fontId="13"/>
  </si>
  <si>
    <t>脳腫瘍
脊髄腫瘍
眼・眼窩腫瘍
口腔がん
咽頭がん・喉頭がん甲状腺がん</t>
    <phoneticPr fontId="13"/>
  </si>
  <si>
    <t>食道がん
胃がん
小腸がん
大腸がん
GIST</t>
    <phoneticPr fontId="13"/>
  </si>
  <si>
    <t>腎がん
尿路がん
膀胱がん
副腎腫瘍</t>
    <phoneticPr fontId="13"/>
  </si>
  <si>
    <t>子宮頸がん・子宮体がん
卵巣がん
その他の女性生殖器がん</t>
    <phoneticPr fontId="13"/>
  </si>
  <si>
    <t>後腹膜・腹膜腫瘍
性腺外胚細胞腫瘍
原発不明がん</t>
    <rPh sb="0" eb="1">
      <t>ウシロ</t>
    </rPh>
    <rPh sb="1" eb="3">
      <t>フクマク</t>
    </rPh>
    <rPh sb="4" eb="6">
      <t>フクマク</t>
    </rPh>
    <rPh sb="6" eb="8">
      <t>シュヨウ</t>
    </rPh>
    <phoneticPr fontId="13"/>
  </si>
  <si>
    <t>胸部</t>
    <phoneticPr fontId="13"/>
  </si>
  <si>
    <t>肝臓
／胆道
／膵臓</t>
    <phoneticPr fontId="13"/>
  </si>
  <si>
    <t>男性</t>
    <phoneticPr fontId="13"/>
  </si>
  <si>
    <t>皮膚／骨と軟部組織</t>
    <phoneticPr fontId="13"/>
  </si>
  <si>
    <t>小児</t>
    <rPh sb="0" eb="2">
      <t>ショウニ</t>
    </rPh>
    <phoneticPr fontId="13"/>
  </si>
  <si>
    <t>肺がん
乳がん
縦隔腫瘍
中皮腫</t>
    <phoneticPr fontId="13"/>
  </si>
  <si>
    <t>肝がん
胆道がん
膵がん</t>
    <phoneticPr fontId="13"/>
  </si>
  <si>
    <t>前立腺がん
精巣がん
その他の男性生殖器がん</t>
    <phoneticPr fontId="13"/>
  </si>
  <si>
    <t>皮膚腫瘍
悪性骨軟部腫瘍</t>
    <phoneticPr fontId="13"/>
  </si>
  <si>
    <t>小児脳腫瘍
小児の眼・眼窩腫瘍
小児悪性骨軟部腫瘍
その他の小児固形腫瘍
小児造血器腫瘍</t>
    <rPh sb="39" eb="42">
      <t>ゾウケツキ</t>
    </rPh>
    <phoneticPr fontId="13"/>
  </si>
  <si>
    <t>血液・リンパ</t>
    <phoneticPr fontId="13"/>
  </si>
  <si>
    <t>造血器腫瘍</t>
    <rPh sb="0" eb="3">
      <t>ゾウケツキ</t>
    </rPh>
    <phoneticPr fontId="13"/>
  </si>
  <si>
    <t>１．</t>
    <phoneticPr fontId="13"/>
  </si>
  <si>
    <t>【 ストーマ外来 】の問い合わせ窓口</t>
    <rPh sb="11" eb="12">
      <t>ト</t>
    </rPh>
    <rPh sb="13" eb="14">
      <t>ア</t>
    </rPh>
    <rPh sb="16" eb="18">
      <t>マドグチ</t>
    </rPh>
    <phoneticPr fontId="13"/>
  </si>
  <si>
    <t>ストーマ外来が設定されている （はい/いいえ）</t>
    <rPh sb="7" eb="9">
      <t>セッテイ</t>
    </rPh>
    <phoneticPr fontId="13"/>
  </si>
  <si>
    <t>上記外来の名称</t>
    <rPh sb="0" eb="2">
      <t>ジョウキ</t>
    </rPh>
    <rPh sb="2" eb="4">
      <t>ガイライ</t>
    </rPh>
    <rPh sb="5" eb="7">
      <t>メイショウ</t>
    </rPh>
    <phoneticPr fontId="13"/>
  </si>
  <si>
    <t>ストーマケア外来（コロストーマ）</t>
    <phoneticPr fontId="13"/>
  </si>
  <si>
    <t>対象となるストーマの種類</t>
    <rPh sb="10" eb="12">
      <t>シュルイ</t>
    </rPh>
    <phoneticPr fontId="13"/>
  </si>
  <si>
    <t>結腸ストーマ</t>
  </si>
  <si>
    <t>対象となる疾患名</t>
    <rPh sb="5" eb="7">
      <t>シッカン</t>
    </rPh>
    <rPh sb="7" eb="8">
      <t>ナ</t>
    </rPh>
    <phoneticPr fontId="13"/>
  </si>
  <si>
    <t>大腸がん、炎症性腸疾患</t>
    <phoneticPr fontId="13"/>
  </si>
  <si>
    <t>他施設でがんの診療を受けている、または、診療を受けていた患者さんを受け入れている （はい/いいえ）</t>
    <rPh sb="0" eb="1">
      <t>タ</t>
    </rPh>
    <rPh sb="1" eb="3">
      <t>シセツ</t>
    </rPh>
    <phoneticPr fontId="13"/>
  </si>
  <si>
    <t>２．</t>
    <phoneticPr fontId="13"/>
  </si>
  <si>
    <t>【 リンパ浮腫外来 】の問い合わせ窓口</t>
    <rPh sb="12" eb="13">
      <t>ト</t>
    </rPh>
    <rPh sb="14" eb="15">
      <t>ア</t>
    </rPh>
    <rPh sb="17" eb="19">
      <t>マドグチ</t>
    </rPh>
    <phoneticPr fontId="13"/>
  </si>
  <si>
    <t>リンパ浮腫外来が設定されている</t>
    <rPh sb="8" eb="10">
      <t>セッテイ</t>
    </rPh>
    <phoneticPr fontId="13"/>
  </si>
  <si>
    <t>（はい/いいえ）</t>
    <phoneticPr fontId="13"/>
  </si>
  <si>
    <t>※リンパ浮腫の研修修了者とは、厚生労働省後援のがんのリハビリテーション研修におけるリンパ浮腫研修運営委員会が策定した、「専門的なリンパ浮腫研究に関する教育要綱」にそった研修（講義45時間以上）を修了した医療従事者のことをいう。</t>
    <phoneticPr fontId="13"/>
  </si>
  <si>
    <t>研修を修了した担当者が配置されている※</t>
    <rPh sb="0" eb="2">
      <t>ケンシュウ</t>
    </rPh>
    <rPh sb="3" eb="5">
      <t>シュウリョウ</t>
    </rPh>
    <rPh sb="7" eb="10">
      <t>タントウシャ</t>
    </rPh>
    <rPh sb="11" eb="13">
      <t>ハイチ</t>
    </rPh>
    <phoneticPr fontId="13"/>
  </si>
  <si>
    <t>リンパ浮腫外来</t>
    <rPh sb="3" eb="5">
      <t>フシュ</t>
    </rPh>
    <rPh sb="5" eb="7">
      <t>ガイライ</t>
    </rPh>
    <phoneticPr fontId="13"/>
  </si>
  <si>
    <t>対象となる疾患名</t>
    <phoneticPr fontId="13"/>
  </si>
  <si>
    <t>原発性リンパ浮腫、続発性リンパ浮腫</t>
    <rPh sb="0" eb="3">
      <t>ゲンパツセイ</t>
    </rPh>
    <rPh sb="6" eb="8">
      <t>フシュ</t>
    </rPh>
    <rPh sb="9" eb="12">
      <t>ゾクハツセイ</t>
    </rPh>
    <rPh sb="15" eb="17">
      <t>フシュ</t>
    </rPh>
    <phoneticPr fontId="13"/>
  </si>
  <si>
    <t>リンパ浮腫の診療担当科</t>
    <phoneticPr fontId="13"/>
  </si>
  <si>
    <t>形成外科</t>
    <rPh sb="0" eb="4">
      <t>ケイセイゲカ</t>
    </rPh>
    <phoneticPr fontId="13"/>
  </si>
  <si>
    <t>リンパ浮腫の入院治療に対応している</t>
    <phoneticPr fontId="13"/>
  </si>
  <si>
    <t>対応している</t>
  </si>
  <si>
    <t>（対応している/対応していない）</t>
    <phoneticPr fontId="13"/>
  </si>
  <si>
    <t>他施設でがんの診療を受けている、または診療を受けていた患者さんを受け入れている （はい/いいえ）</t>
    <rPh sb="0" eb="1">
      <t>タ</t>
    </rPh>
    <rPh sb="1" eb="3">
      <t>シセツ</t>
    </rPh>
    <rPh sb="19" eb="21">
      <t>シンリョウ</t>
    </rPh>
    <phoneticPr fontId="13"/>
  </si>
  <si>
    <t>３．</t>
    <phoneticPr fontId="13"/>
  </si>
  <si>
    <t>【 禁煙外来 】の問い合わせ窓口</t>
    <rPh sb="2" eb="4">
      <t>キンエン</t>
    </rPh>
    <rPh sb="4" eb="6">
      <t>ガイライ</t>
    </rPh>
    <rPh sb="9" eb="10">
      <t>ト</t>
    </rPh>
    <rPh sb="11" eb="12">
      <t>ア</t>
    </rPh>
    <rPh sb="14" eb="16">
      <t>マドグチ</t>
    </rPh>
    <phoneticPr fontId="13"/>
  </si>
  <si>
    <t>禁煙外来が設定されている （はい/いいえ）</t>
    <rPh sb="0" eb="2">
      <t>キンエン</t>
    </rPh>
    <rPh sb="5" eb="7">
      <t>セッテイ</t>
    </rPh>
    <phoneticPr fontId="13"/>
  </si>
  <si>
    <t>禁煙外来</t>
    <rPh sb="0" eb="2">
      <t>キンエン</t>
    </rPh>
    <rPh sb="2" eb="4">
      <t>ガイライ</t>
    </rPh>
    <phoneticPr fontId="13"/>
  </si>
  <si>
    <t>４．</t>
    <phoneticPr fontId="13"/>
  </si>
  <si>
    <t>【 アスベスト外来 】の問い合わせ窓口</t>
    <rPh sb="7" eb="9">
      <t>ガイライ</t>
    </rPh>
    <rPh sb="12" eb="13">
      <t>ト</t>
    </rPh>
    <rPh sb="14" eb="15">
      <t>ア</t>
    </rPh>
    <rPh sb="17" eb="19">
      <t>マドグチ</t>
    </rPh>
    <phoneticPr fontId="13"/>
  </si>
  <si>
    <t>アスベスト外来が設定されている （はい/いいえ）</t>
    <rPh sb="8" eb="10">
      <t>セッテイ</t>
    </rPh>
    <phoneticPr fontId="13"/>
  </si>
  <si>
    <t>５．</t>
    <phoneticPr fontId="13"/>
  </si>
  <si>
    <t>遺伝性腫瘍に関連した専門外来の問い合わせ窓口</t>
    <rPh sb="0" eb="3">
      <t>イデンセイ</t>
    </rPh>
    <rPh sb="3" eb="5">
      <t>シュヨウ</t>
    </rPh>
    <rPh sb="6" eb="8">
      <t>カンレン</t>
    </rPh>
    <rPh sb="10" eb="12">
      <t>センモン</t>
    </rPh>
    <rPh sb="12" eb="14">
      <t>ガイライ</t>
    </rPh>
    <rPh sb="15" eb="16">
      <t>ト</t>
    </rPh>
    <rPh sb="17" eb="18">
      <t>ア</t>
    </rPh>
    <rPh sb="20" eb="22">
      <t>マドグチ</t>
    </rPh>
    <phoneticPr fontId="13"/>
  </si>
  <si>
    <t>遺伝性腫瘍外来が設定されている （はい/いいえ）</t>
    <rPh sb="0" eb="3">
      <t>イデンセイ</t>
    </rPh>
    <rPh sb="3" eb="5">
      <t>シュヨウ</t>
    </rPh>
    <rPh sb="5" eb="7">
      <t>ガイライ</t>
    </rPh>
    <rPh sb="8" eb="10">
      <t>セッテイ</t>
    </rPh>
    <phoneticPr fontId="13"/>
  </si>
  <si>
    <t>ゲノム診療科</t>
    <rPh sb="3" eb="6">
      <t>シンリョウカ</t>
    </rPh>
    <phoneticPr fontId="13"/>
  </si>
  <si>
    <t>６．</t>
    <phoneticPr fontId="13"/>
  </si>
  <si>
    <t>追加で記載を希望する外来について</t>
    <rPh sb="0" eb="2">
      <t>ツイカ</t>
    </rPh>
    <rPh sb="3" eb="5">
      <t>キサイ</t>
    </rPh>
    <rPh sb="6" eb="8">
      <t>キボウ</t>
    </rPh>
    <rPh sb="10" eb="12">
      <t>ガイライ</t>
    </rPh>
    <phoneticPr fontId="13"/>
  </si>
  <si>
    <t>追加で記載を希望する外来がある場合には、以下に疾患名等の情報を自由に記載してください。</t>
    <rPh sb="0" eb="2">
      <t>ツイカ</t>
    </rPh>
    <rPh sb="3" eb="5">
      <t>キサイ</t>
    </rPh>
    <rPh sb="6" eb="8">
      <t>キボウ</t>
    </rPh>
    <rPh sb="10" eb="12">
      <t>ガイライ</t>
    </rPh>
    <rPh sb="15" eb="17">
      <t>バアイ</t>
    </rPh>
    <rPh sb="20" eb="22">
      <t>イカ</t>
    </rPh>
    <rPh sb="23" eb="25">
      <t>シッカン</t>
    </rPh>
    <rPh sb="25" eb="26">
      <t>メイ</t>
    </rPh>
    <rPh sb="26" eb="27">
      <t>ナド</t>
    </rPh>
    <rPh sb="28" eb="30">
      <t>ジョウホウ</t>
    </rPh>
    <rPh sb="31" eb="33">
      <t>ジユウ</t>
    </rPh>
    <rPh sb="34" eb="36">
      <t>キサイ</t>
    </rPh>
    <phoneticPr fontId="13"/>
  </si>
  <si>
    <t>〇　造血幹細胞移植前相談外来
（対象となる疾患名）
急性骨髄性白血病、急性リンパ性白血病、慢性骨髄性白血病、慢性リンパ性白血病、骨髄異形成症候群、非ホジキンリンパ腫、ホジキンリンパ腫、多発性骨髄腫
（主な診療内容・特色）
同種造血幹細胞移植やCAR-T細胞療法の適応、効果、合併症などについて患者及び家族に対して詳細に説明させていただき、意思決定支援を行います。また、移植意思のある患者コーディネートを行い、最も適切な時期に移植が行えるようにサポートします。ドナーコーディネート（採取の方法、合併症などの説明、意思決定支援、日程調整）を行います。
（上記の外来の説明が掲載されている見出しとアドレス）
見出し：造血幹細胞移植推進拠点病院
アドレス：https://isyokukyoten-ocu.jp/
（他施設でのがん診療を受け入れている、または診療を受け入れている）
はい
〇頭頸部腫瘍外来
（対象となる疾患名）
鼻腔・副鼻腔がん、口腔がん、咽頭がん、喉頭がん
耳鼻咽喉病態学　専門外来</t>
    <phoneticPr fontId="13"/>
  </si>
  <si>
    <t>院内がん登録部門の体制</t>
    <rPh sb="0" eb="2">
      <t>インナイ</t>
    </rPh>
    <rPh sb="4" eb="6">
      <t>トウロク</t>
    </rPh>
    <rPh sb="6" eb="8">
      <t>ブモン</t>
    </rPh>
    <rPh sb="9" eb="11">
      <t>タイセイ</t>
    </rPh>
    <phoneticPr fontId="13"/>
  </si>
  <si>
    <t xml:space="preserve"> </t>
  </si>
  <si>
    <t>※院内がん登録業務に携わっているスタッフを記載してください。</t>
    <rPh sb="1" eb="3">
      <t>インナイ</t>
    </rPh>
    <rPh sb="5" eb="7">
      <t>トウロク</t>
    </rPh>
    <rPh sb="7" eb="9">
      <t>ギョウム</t>
    </rPh>
    <rPh sb="10" eb="11">
      <t>タズサ</t>
    </rPh>
    <rPh sb="21" eb="23">
      <t>キサイ</t>
    </rPh>
    <phoneticPr fontId="13"/>
  </si>
  <si>
    <r>
      <rPr>
        <u/>
        <sz val="9"/>
        <color rgb="FF000000"/>
        <rFont val="ＭＳ Ｐゴシック"/>
        <family val="3"/>
        <charset val="128"/>
      </rPr>
      <t xml:space="preserve">注1）様式4の回答と齟齬がないようにすること。
</t>
    </r>
    <r>
      <rPr>
        <sz val="9"/>
        <color rgb="FF000000"/>
        <rFont val="ＭＳ Ｐゴシック"/>
        <family val="3"/>
        <charset val="128"/>
      </rPr>
      <t>注2）常勤とは原則として病院で定めた勤務時間の全てを勤務する者をいう。病院で定めた医師の１週間の勤務時間が、32時間未満の場合は、32時間以上勤務している者を常勤とし、その他は非常勤とする。
注3）「専従」および「専任」とは、当該医療機関における当該診療従事者が、「専従」については「8割以上」、「専任」については「5割以上」、当該業務に従事している者をいう。</t>
    </r>
  </si>
  <si>
    <t>資　　格</t>
    <rPh sb="0" eb="1">
      <t>シ</t>
    </rPh>
    <rPh sb="3" eb="4">
      <t>カク</t>
    </rPh>
    <phoneticPr fontId="13"/>
  </si>
  <si>
    <t>診療情報
管理業務の
経験年数
（年）</t>
    <rPh sb="0" eb="2">
      <t>シンリョウ</t>
    </rPh>
    <rPh sb="2" eb="4">
      <t>ジョウホウ</t>
    </rPh>
    <rPh sb="5" eb="7">
      <t>カンリ</t>
    </rPh>
    <rPh sb="7" eb="9">
      <t>ギョウム</t>
    </rPh>
    <rPh sb="11" eb="13">
      <t>ケイケン</t>
    </rPh>
    <rPh sb="13" eb="15">
      <t>ネンスウ</t>
    </rPh>
    <rPh sb="17" eb="18">
      <t>ネン</t>
    </rPh>
    <phoneticPr fontId="13"/>
  </si>
  <si>
    <t>院内がん
登録業務の
経験年数
（年）</t>
    <rPh sb="0" eb="2">
      <t>インナイ</t>
    </rPh>
    <rPh sb="5" eb="7">
      <t>トウロク</t>
    </rPh>
    <rPh sb="7" eb="9">
      <t>ギョウム</t>
    </rPh>
    <rPh sb="11" eb="13">
      <t>ケイケン</t>
    </rPh>
    <rPh sb="13" eb="15">
      <t>ネンスウ</t>
    </rPh>
    <rPh sb="17" eb="18">
      <t>ネン</t>
    </rPh>
    <phoneticPr fontId="13"/>
  </si>
  <si>
    <t>常勤
/非常勤</t>
    <rPh sb="0" eb="2">
      <t>ジョウキン</t>
    </rPh>
    <rPh sb="4" eb="7">
      <t>ヒジョウキン</t>
    </rPh>
    <phoneticPr fontId="13"/>
  </si>
  <si>
    <t>院内がん登録業務
についての
専従/専任/その他</t>
    <rPh sb="0" eb="2">
      <t>インナイ</t>
    </rPh>
    <rPh sb="4" eb="6">
      <t>トウロク</t>
    </rPh>
    <rPh sb="6" eb="8">
      <t>ギョウム</t>
    </rPh>
    <rPh sb="15" eb="17">
      <t>センジュウ</t>
    </rPh>
    <rPh sb="18" eb="20">
      <t>センニン</t>
    </rPh>
    <rPh sb="23" eb="24">
      <t>タ</t>
    </rPh>
    <phoneticPr fontId="13"/>
  </si>
  <si>
    <t>がん対策情報センターによる院内がん登録
実務 初級者研修会・中級者研修会の修了状況</t>
    <rPh sb="13" eb="15">
      <t>インナイ</t>
    </rPh>
    <rPh sb="17" eb="19">
      <t>トウロク</t>
    </rPh>
    <rPh sb="20" eb="22">
      <t>ジツム</t>
    </rPh>
    <rPh sb="23" eb="26">
      <t>ショキュウシャ</t>
    </rPh>
    <rPh sb="26" eb="28">
      <t>ケンシュウ</t>
    </rPh>
    <rPh sb="28" eb="29">
      <t>カイ</t>
    </rPh>
    <rPh sb="30" eb="31">
      <t>チュウ</t>
    </rPh>
    <rPh sb="37" eb="39">
      <t>シュウリョウ</t>
    </rPh>
    <phoneticPr fontId="13"/>
  </si>
  <si>
    <t>研修会名・受講状況</t>
    <rPh sb="0" eb="2">
      <t>ケンシュウ</t>
    </rPh>
    <rPh sb="2" eb="3">
      <t>カイ</t>
    </rPh>
    <rPh sb="3" eb="4">
      <t>メイ</t>
    </rPh>
    <rPh sb="5" eb="7">
      <t>ジュコウ</t>
    </rPh>
    <rPh sb="7" eb="9">
      <t>ジョウキョウ</t>
    </rPh>
    <phoneticPr fontId="13"/>
  </si>
  <si>
    <t>診療情報管理士</t>
  </si>
  <si>
    <t>専従(8割以上)</t>
    <rPh sb="0" eb="2">
      <t>センジュウ</t>
    </rPh>
    <rPh sb="4" eb="7">
      <t>ワリイジョウ</t>
    </rPh>
    <phoneticPr fontId="13"/>
  </si>
  <si>
    <t>初級認定者（みなし含む）</t>
    <phoneticPr fontId="13"/>
  </si>
  <si>
    <t>なし</t>
  </si>
  <si>
    <t>非常勤</t>
    <rPh sb="0" eb="1">
      <t>ヒ</t>
    </rPh>
    <rPh sb="1" eb="3">
      <t>ジョウキン</t>
    </rPh>
    <phoneticPr fontId="13"/>
  </si>
  <si>
    <t>専任(5割以上8割未満)</t>
    <rPh sb="0" eb="2">
      <t>センニン</t>
    </rPh>
    <rPh sb="4" eb="7">
      <t>ワリイジョウ</t>
    </rPh>
    <rPh sb="8" eb="9">
      <t>ワリ</t>
    </rPh>
    <rPh sb="9" eb="11">
      <t>ミマン</t>
    </rPh>
    <phoneticPr fontId="13"/>
  </si>
  <si>
    <t>初級認定試験・受験なし</t>
    <phoneticPr fontId="13"/>
  </si>
  <si>
    <t>専従</t>
  </si>
  <si>
    <t>中級認定者</t>
  </si>
  <si>
    <t>初級認定者（みなし含む）</t>
  </si>
  <si>
    <t>臨床試験・治験の実施状況および問い合わせ窓口</t>
    <rPh sb="8" eb="10">
      <t>ジッシ</t>
    </rPh>
    <rPh sb="10" eb="12">
      <t>ジョウキョウ</t>
    </rPh>
    <rPh sb="15" eb="16">
      <t>ト</t>
    </rPh>
    <rPh sb="17" eb="18">
      <t>ア</t>
    </rPh>
    <rPh sb="20" eb="22">
      <t>マドグチ</t>
    </rPh>
    <phoneticPr fontId="13"/>
  </si>
  <si>
    <t>臨床試験・治験の問い合わせ窓口</t>
    <rPh sb="0" eb="2">
      <t>リンショウ</t>
    </rPh>
    <rPh sb="2" eb="4">
      <t>シケン</t>
    </rPh>
    <rPh sb="5" eb="7">
      <t>チケン</t>
    </rPh>
    <rPh sb="8" eb="9">
      <t>ト</t>
    </rPh>
    <rPh sb="10" eb="11">
      <t>ア</t>
    </rPh>
    <rPh sb="13" eb="15">
      <t>マドグチ</t>
    </rPh>
    <phoneticPr fontId="13"/>
  </si>
  <si>
    <t>1）</t>
    <phoneticPr fontId="13"/>
  </si>
  <si>
    <t>【 臨床試験（治験を除く） 】の問い合わせ窓口</t>
    <rPh sb="2" eb="4">
      <t>リンショウ</t>
    </rPh>
    <rPh sb="4" eb="6">
      <t>シケン</t>
    </rPh>
    <rPh sb="7" eb="9">
      <t>チケン</t>
    </rPh>
    <rPh sb="10" eb="11">
      <t>ノゾ</t>
    </rPh>
    <rPh sb="16" eb="17">
      <t>ト</t>
    </rPh>
    <rPh sb="18" eb="19">
      <t>ア</t>
    </rPh>
    <rPh sb="21" eb="23">
      <t>マドグチ</t>
    </rPh>
    <phoneticPr fontId="13"/>
  </si>
  <si>
    <t>■臨床試験に参加していない、地域の患者さんやご家族向けの問い合わせ窓口の有無について</t>
    <rPh sb="1" eb="3">
      <t>リンショウ</t>
    </rPh>
    <rPh sb="3" eb="5">
      <t>シケン</t>
    </rPh>
    <rPh sb="6" eb="8">
      <t>サンカ</t>
    </rPh>
    <rPh sb="36" eb="38">
      <t>ウム</t>
    </rPh>
    <phoneticPr fontId="13"/>
  </si>
  <si>
    <t>担当している診療科が窓口となっている</t>
  </si>
  <si>
    <t>※臨床試験専用の窓がある場合に限り、以下の表に記載してください。</t>
    <rPh sb="1" eb="3">
      <t>リンショウ</t>
    </rPh>
    <rPh sb="3" eb="5">
      <t>シケン</t>
    </rPh>
    <rPh sb="5" eb="7">
      <t>センヨウ</t>
    </rPh>
    <rPh sb="8" eb="9">
      <t>マド</t>
    </rPh>
    <rPh sb="12" eb="14">
      <t>バアイ</t>
    </rPh>
    <rPh sb="15" eb="16">
      <t>カギ</t>
    </rPh>
    <rPh sb="18" eb="20">
      <t>イカ</t>
    </rPh>
    <rPh sb="21" eb="22">
      <t>ヒョウ</t>
    </rPh>
    <rPh sb="23" eb="25">
      <t>キサイ</t>
    </rPh>
    <phoneticPr fontId="13"/>
  </si>
  <si>
    <t>問い合わせへ対応している方法に○をつけてください。</t>
    <phoneticPr fontId="13"/>
  </si>
  <si>
    <t>窓口</t>
    <rPh sb="0" eb="2">
      <t>マドグチ</t>
    </rPh>
    <phoneticPr fontId="13"/>
  </si>
  <si>
    <t>電話</t>
    <rPh sb="0" eb="2">
      <t>デンワ</t>
    </rPh>
    <phoneticPr fontId="13"/>
  </si>
  <si>
    <t>FAX</t>
    <phoneticPr fontId="13"/>
  </si>
  <si>
    <t>電子メール</t>
    <rPh sb="0" eb="2">
      <t>デンシ</t>
    </rPh>
    <phoneticPr fontId="13"/>
  </si>
  <si>
    <r>
      <t xml:space="preserve">上記の窓口の説明が掲載されているページの見出しとアドレス
</t>
    </r>
    <r>
      <rPr>
        <sz val="8"/>
        <rFont val="ＭＳ Ｐゴシック"/>
        <family val="3"/>
        <charset val="128"/>
      </rPr>
      <t>※アドレスは、手入力せずにホームページからコピーしてください</t>
    </r>
    <rPh sb="0" eb="2">
      <t>ジョウキ</t>
    </rPh>
    <rPh sb="3" eb="5">
      <t>マドグチ</t>
    </rPh>
    <rPh sb="6" eb="8">
      <t>セツメイ</t>
    </rPh>
    <rPh sb="9" eb="11">
      <t>ケイサイ</t>
    </rPh>
    <rPh sb="20" eb="22">
      <t>ミダ</t>
    </rPh>
    <phoneticPr fontId="13"/>
  </si>
  <si>
    <t>■臨床試験に参加していない、地域の医療機関向けの問い合わせ窓口について</t>
    <rPh sb="1" eb="3">
      <t>リンショウ</t>
    </rPh>
    <rPh sb="3" eb="5">
      <t>シケン</t>
    </rPh>
    <rPh sb="14" eb="16">
      <t>チイキ</t>
    </rPh>
    <rPh sb="17" eb="19">
      <t>イリョウ</t>
    </rPh>
    <rPh sb="19" eb="21">
      <t>キカン</t>
    </rPh>
    <phoneticPr fontId="13"/>
  </si>
  <si>
    <t>窓口はない</t>
  </si>
  <si>
    <t>2）</t>
    <phoneticPr fontId="13"/>
  </si>
  <si>
    <t>【 治験 】の問い合わせ窓口</t>
    <rPh sb="2" eb="4">
      <t>チケン</t>
    </rPh>
    <rPh sb="7" eb="8">
      <t>ト</t>
    </rPh>
    <rPh sb="9" eb="10">
      <t>ア</t>
    </rPh>
    <rPh sb="12" eb="14">
      <t>マドグチ</t>
    </rPh>
    <phoneticPr fontId="13"/>
  </si>
  <si>
    <t>■治験に参加していない、地域の患者さんやご家族向けの問い合わせ窓口について</t>
    <rPh sb="1" eb="3">
      <t>チケン</t>
    </rPh>
    <rPh sb="4" eb="6">
      <t>サンカ</t>
    </rPh>
    <phoneticPr fontId="13"/>
  </si>
  <si>
    <t>※治験専用の窓がある場合に限り、以下の表に記載してください。</t>
    <rPh sb="1" eb="3">
      <t>チケン</t>
    </rPh>
    <rPh sb="3" eb="5">
      <t>センヨウ</t>
    </rPh>
    <rPh sb="6" eb="7">
      <t>マド</t>
    </rPh>
    <rPh sb="10" eb="12">
      <t>バアイ</t>
    </rPh>
    <rPh sb="13" eb="14">
      <t>カギ</t>
    </rPh>
    <rPh sb="16" eb="18">
      <t>イカ</t>
    </rPh>
    <rPh sb="19" eb="20">
      <t>ヒョウ</t>
    </rPh>
    <rPh sb="21" eb="23">
      <t>キサイ</t>
    </rPh>
    <phoneticPr fontId="13"/>
  </si>
  <si>
    <t>■治験に参加していない、地域の医療機関向けの問い合わせ窓口について</t>
    <rPh sb="12" eb="14">
      <t>チイキ</t>
    </rPh>
    <rPh sb="15" eb="17">
      <t>イリョウ</t>
    </rPh>
    <rPh sb="17" eb="19">
      <t>キカン</t>
    </rPh>
    <phoneticPr fontId="13"/>
  </si>
  <si>
    <t>政策的公衆衛生的に必要性の高い調査研究に対応する窓口</t>
    <rPh sb="0" eb="3">
      <t>セイサクテキ</t>
    </rPh>
    <rPh sb="3" eb="5">
      <t>コウシュウ</t>
    </rPh>
    <rPh sb="5" eb="8">
      <t>エイセイテキ</t>
    </rPh>
    <rPh sb="9" eb="12">
      <t>ヒツヨウセイ</t>
    </rPh>
    <rPh sb="13" eb="14">
      <t>タカ</t>
    </rPh>
    <rPh sb="15" eb="17">
      <t>チョウサ</t>
    </rPh>
    <rPh sb="17" eb="19">
      <t>ケンキュウ</t>
    </rPh>
    <rPh sb="20" eb="22">
      <t>タイオウ</t>
    </rPh>
    <rPh sb="24" eb="26">
      <t>マドグチ</t>
    </rPh>
    <phoneticPr fontId="13"/>
  </si>
  <si>
    <t>この別紙は、現況報告書としては公開せず、国立がん研究センターでの窓口登録にのみ活用いたします。</t>
    <rPh sb="2" eb="4">
      <t>ベッシ</t>
    </rPh>
    <rPh sb="6" eb="8">
      <t>ゲンキョウ</t>
    </rPh>
    <rPh sb="8" eb="11">
      <t>ホウコクショ</t>
    </rPh>
    <rPh sb="15" eb="17">
      <t>コウカイ</t>
    </rPh>
    <rPh sb="20" eb="22">
      <t>コクリツ</t>
    </rPh>
    <rPh sb="24" eb="26">
      <t>ケンキュウ</t>
    </rPh>
    <rPh sb="32" eb="34">
      <t>マドグチ</t>
    </rPh>
    <rPh sb="34" eb="36">
      <t>トウロク</t>
    </rPh>
    <rPh sb="39" eb="41">
      <t>カツヨウ</t>
    </rPh>
    <phoneticPr fontId="13"/>
  </si>
  <si>
    <t>調査研究の問い合わせ窓口</t>
    <rPh sb="0" eb="2">
      <t>チョウサ</t>
    </rPh>
    <rPh sb="2" eb="4">
      <t>ケンキュウ</t>
    </rPh>
    <rPh sb="5" eb="6">
      <t>ト</t>
    </rPh>
    <rPh sb="7" eb="8">
      <t>ア</t>
    </rPh>
    <rPh sb="10" eb="12">
      <t>マドグチ</t>
    </rPh>
    <phoneticPr fontId="13"/>
  </si>
  <si>
    <t>【 政策的公衆衛生的に必要性の高い調査研究 】に関する問い合わせ窓口</t>
  </si>
  <si>
    <t>※メールアドレスに関しては、一つは特定の個人に帰属するものではなく、共有で活用されているものを登録してください。</t>
    <rPh sb="9" eb="10">
      <t>カン</t>
    </rPh>
    <rPh sb="14" eb="15">
      <t>ヒト</t>
    </rPh>
    <rPh sb="17" eb="19">
      <t>トクテイ</t>
    </rPh>
    <rPh sb="20" eb="22">
      <t>コジン</t>
    </rPh>
    <rPh sb="23" eb="25">
      <t>キゾク</t>
    </rPh>
    <rPh sb="34" eb="36">
      <t>キョウユウ</t>
    </rPh>
    <rPh sb="37" eb="39">
      <t>カツヨウ</t>
    </rPh>
    <rPh sb="47" eb="49">
      <t>トウロク</t>
    </rPh>
    <phoneticPr fontId="13"/>
  </si>
  <si>
    <t>　共用のメールアドレスが存在しない場合には、２人以上の個人のメールアドレスを記載してください。</t>
    <rPh sb="1" eb="3">
      <t>キョウヨウ</t>
    </rPh>
    <rPh sb="12" eb="14">
      <t>ソンザイ</t>
    </rPh>
    <rPh sb="17" eb="19">
      <t>バアイ</t>
    </rPh>
    <rPh sb="23" eb="24">
      <t>ニン</t>
    </rPh>
    <rPh sb="24" eb="26">
      <t>イジョウ</t>
    </rPh>
    <rPh sb="27" eb="29">
      <t>コジン</t>
    </rPh>
    <rPh sb="38" eb="40">
      <t>キサイ</t>
    </rPh>
    <phoneticPr fontId="13"/>
  </si>
  <si>
    <t>　（職員の異動・退職等で連絡が取れなくなる懸念があるためです。）</t>
    <rPh sb="2" eb="4">
      <t>ショクイン</t>
    </rPh>
    <rPh sb="5" eb="7">
      <t>イドウ</t>
    </rPh>
    <rPh sb="8" eb="10">
      <t>タイショク</t>
    </rPh>
    <rPh sb="10" eb="11">
      <t>ナド</t>
    </rPh>
    <rPh sb="12" eb="14">
      <t>レンラク</t>
    </rPh>
    <rPh sb="15" eb="16">
      <t>ト</t>
    </rPh>
    <rPh sb="21" eb="23">
      <t>ケネン</t>
    </rPh>
    <phoneticPr fontId="13"/>
  </si>
  <si>
    <t>政策的公衆衛生的に必要性の高い調査研究に対応する窓口についての情報</t>
    <rPh sb="31" eb="33">
      <t>ジョウホウ</t>
    </rPh>
    <phoneticPr fontId="13"/>
  </si>
  <si>
    <t>窓口の名称（〇〇係等）</t>
    <rPh sb="3" eb="5">
      <t>メイショウ</t>
    </rPh>
    <rPh sb="8" eb="9">
      <t>カカリ</t>
    </rPh>
    <rPh sb="9" eb="10">
      <t>ナド</t>
    </rPh>
    <phoneticPr fontId="13"/>
  </si>
  <si>
    <t>総務企画課総務企画担当</t>
    <rPh sb="0" eb="2">
      <t>ソウム</t>
    </rPh>
    <rPh sb="2" eb="4">
      <t>キカク</t>
    </rPh>
    <rPh sb="4" eb="5">
      <t>カ</t>
    </rPh>
    <rPh sb="5" eb="7">
      <t>ソウム</t>
    </rPh>
    <rPh sb="7" eb="9">
      <t>キカク</t>
    </rPh>
    <rPh sb="9" eb="11">
      <t>タントウ</t>
    </rPh>
    <phoneticPr fontId="13"/>
  </si>
  <si>
    <t>メールアドレス※</t>
    <phoneticPr fontId="13"/>
  </si>
  <si>
    <t>gr-a-shomu-ishomu@omu.ac.jp</t>
    <phoneticPr fontId="13"/>
  </si>
  <si>
    <t>２）</t>
    <phoneticPr fontId="13"/>
  </si>
  <si>
    <t>QI研究への参加状況</t>
    <rPh sb="2" eb="4">
      <t>ケンキュウ</t>
    </rPh>
    <rPh sb="6" eb="8">
      <t>サンカ</t>
    </rPh>
    <rPh sb="8" eb="10">
      <t>ジョウキョウ</t>
    </rPh>
    <phoneticPr fontId="13"/>
  </si>
  <si>
    <t>国立がん研究センターのQI研究に参加している</t>
  </si>
  <si>
    <t>院内のチーム医療の提供体制</t>
    <rPh sb="0" eb="2">
      <t>インナイ</t>
    </rPh>
    <rPh sb="6" eb="8">
      <t>イリョウ</t>
    </rPh>
    <rPh sb="9" eb="11">
      <t>テイキョウ</t>
    </rPh>
    <rPh sb="11" eb="13">
      <t>タイセイ</t>
    </rPh>
    <phoneticPr fontId="12"/>
  </si>
  <si>
    <t>院内に緩和ケアチームが設置されている。
（がん患者の身体的苦痛や精神心理的苦痛、社会的な問題等の把握及びそれらに対する適切な対応を、診断時から一貫して行っており、緩和ケアに関する診療報酬の項目が算定できる体制であること。）</t>
    <rPh sb="0" eb="2">
      <t>インナイ</t>
    </rPh>
    <rPh sb="3" eb="5">
      <t>カンワ</t>
    </rPh>
    <rPh sb="11" eb="13">
      <t>セッチ</t>
    </rPh>
    <rPh sb="89" eb="91">
      <t>シンリョウ</t>
    </rPh>
    <rPh sb="91" eb="93">
      <t>ホウシュウ</t>
    </rPh>
    <rPh sb="94" eb="96">
      <t>コウモク</t>
    </rPh>
    <rPh sb="102" eb="104">
      <t>タイセイ</t>
    </rPh>
    <phoneticPr fontId="13"/>
  </si>
  <si>
    <t>院内に口腔ケアチームが設置されている。
（周術期等口腔機能管理に関する項目が算定できる体制であること。）</t>
    <rPh sb="0" eb="2">
      <t>インナイ</t>
    </rPh>
    <rPh sb="3" eb="5">
      <t>コウクウ</t>
    </rPh>
    <rPh sb="11" eb="13">
      <t>セッチ</t>
    </rPh>
    <phoneticPr fontId="13"/>
  </si>
  <si>
    <t>院内に栄養サポートチームが設置されている。
（診療報酬の栄養サポートチーム加算が算定できる体制であること。）</t>
    <rPh sb="0" eb="2">
      <t>インナイ</t>
    </rPh>
    <rPh sb="3" eb="5">
      <t>エイヨウ</t>
    </rPh>
    <rPh sb="13" eb="15">
      <t>セッチ</t>
    </rPh>
    <rPh sb="28" eb="30">
      <t>エイヨウ</t>
    </rPh>
    <rPh sb="37" eb="39">
      <t>カサン</t>
    </rPh>
    <rPh sb="40" eb="42">
      <t>サンテイ</t>
    </rPh>
    <rPh sb="45" eb="47">
      <t>タイセイ</t>
    </rPh>
    <phoneticPr fontId="13"/>
  </si>
  <si>
    <t>はい</t>
    <phoneticPr fontId="13"/>
  </si>
  <si>
    <t>院内に感染防止対策チーム（感染制御チーム）が設置されている。
（感染対策に関する診療報酬の項目が算定できる体制であること。）</t>
    <rPh sb="0" eb="2">
      <t>インナイ</t>
    </rPh>
    <rPh sb="3" eb="5">
      <t>カンセン</t>
    </rPh>
    <rPh sb="5" eb="7">
      <t>ボウシ</t>
    </rPh>
    <rPh sb="7" eb="9">
      <t>タイサク</t>
    </rPh>
    <rPh sb="13" eb="15">
      <t>カンセン</t>
    </rPh>
    <rPh sb="15" eb="17">
      <t>セイギョ</t>
    </rPh>
    <rPh sb="22" eb="24">
      <t>セッチ</t>
    </rPh>
    <rPh sb="32" eb="34">
      <t>カンセン</t>
    </rPh>
    <rPh sb="34" eb="36">
      <t>タイサク</t>
    </rPh>
    <rPh sb="37" eb="38">
      <t>カン</t>
    </rPh>
    <rPh sb="45" eb="47">
      <t>コウモク</t>
    </rPh>
    <rPh sb="48" eb="50">
      <t>サンテイ</t>
    </rPh>
    <rPh sb="53" eb="55">
      <t>タイセイ</t>
    </rPh>
    <phoneticPr fontId="13"/>
  </si>
  <si>
    <t>院内に摂食嚥下支援チームが設置されている。
（診療報酬の摂食嚥下機能回復体制加算等が算定できる体制であること。）</t>
    <rPh sb="0" eb="2">
      <t>インナイ</t>
    </rPh>
    <rPh sb="3" eb="5">
      <t>セッショク</t>
    </rPh>
    <rPh sb="5" eb="7">
      <t>エンゲ</t>
    </rPh>
    <rPh sb="7" eb="9">
      <t>シエン</t>
    </rPh>
    <rPh sb="13" eb="15">
      <t>セッチ</t>
    </rPh>
    <rPh sb="28" eb="30">
      <t>セッショク</t>
    </rPh>
    <rPh sb="30" eb="32">
      <t>エンゲ</t>
    </rPh>
    <rPh sb="32" eb="34">
      <t>キノウ</t>
    </rPh>
    <rPh sb="34" eb="36">
      <t>カイフク</t>
    </rPh>
    <rPh sb="36" eb="38">
      <t>タイセイ</t>
    </rPh>
    <rPh sb="38" eb="40">
      <t>カサン</t>
    </rPh>
    <rPh sb="40" eb="41">
      <t>トウ</t>
    </rPh>
    <rPh sb="42" eb="44">
      <t>サンテイ</t>
    </rPh>
    <rPh sb="47" eb="49">
      <t>タイセイ</t>
    </rPh>
    <phoneticPr fontId="13"/>
  </si>
  <si>
    <t>いいえ</t>
    <phoneticPr fontId="13"/>
  </si>
  <si>
    <t>院内にリハビリテーションチームが設置されている。
（診療報酬のがん患者リハビリテーション料が算定できる体制であること。）</t>
    <rPh sb="0" eb="2">
      <t>インナイ</t>
    </rPh>
    <rPh sb="16" eb="18">
      <t>セッチ</t>
    </rPh>
    <rPh sb="33" eb="35">
      <t>カンジャ</t>
    </rPh>
    <rPh sb="44" eb="45">
      <t>リョウ</t>
    </rPh>
    <rPh sb="46" eb="48">
      <t>サンテイ</t>
    </rPh>
    <rPh sb="51" eb="53">
      <t>タイセイ</t>
    </rPh>
    <phoneticPr fontId="13"/>
  </si>
  <si>
    <t>院内に排尿ケアチームが設置されている。
（診療報酬の外来排尿自立指導料が算定できる体制であること。）</t>
    <rPh sb="0" eb="2">
      <t>インナイ</t>
    </rPh>
    <rPh sb="3" eb="5">
      <t>ハイニョウ</t>
    </rPh>
    <rPh sb="11" eb="13">
      <t>セッチ</t>
    </rPh>
    <rPh sb="26" eb="28">
      <t>ガイライ</t>
    </rPh>
    <rPh sb="28" eb="30">
      <t>ハイニョウ</t>
    </rPh>
    <rPh sb="30" eb="32">
      <t>ジリツ</t>
    </rPh>
    <rPh sb="32" eb="35">
      <t>シドウリョウ</t>
    </rPh>
    <rPh sb="36" eb="38">
      <t>サンテイ</t>
    </rPh>
    <rPh sb="41" eb="43">
      <t>タイセイ</t>
    </rPh>
    <phoneticPr fontId="13"/>
  </si>
  <si>
    <t>院内に精神科リエゾンチームが設置されている。
（診療報酬の精神科リエゾンチーム加算が算定できる体制であること。）</t>
    <rPh sb="0" eb="2">
      <t>インナイ</t>
    </rPh>
    <rPh sb="3" eb="6">
      <t>セイシンカ</t>
    </rPh>
    <rPh sb="14" eb="16">
      <t>セッチ</t>
    </rPh>
    <rPh sb="29" eb="32">
      <t>セイシンカ</t>
    </rPh>
    <rPh sb="39" eb="41">
      <t>カサン</t>
    </rPh>
    <rPh sb="42" eb="44">
      <t>サンテイ</t>
    </rPh>
    <rPh sb="47" eb="49">
      <t>タイセイ</t>
    </rPh>
    <phoneticPr fontId="13"/>
  </si>
  <si>
    <t>医療安全管理等の体制について</t>
    <rPh sb="0" eb="2">
      <t>イリョウ</t>
    </rPh>
    <rPh sb="2" eb="4">
      <t>アンゼン</t>
    </rPh>
    <rPh sb="4" eb="6">
      <t>カンリ</t>
    </rPh>
    <rPh sb="6" eb="7">
      <t>ナド</t>
    </rPh>
    <rPh sb="8" eb="10">
      <t>タイセイ</t>
    </rPh>
    <phoneticPr fontId="0"/>
  </si>
  <si>
    <t>病院名：</t>
    <rPh sb="0" eb="2">
      <t>ビョウイン</t>
    </rPh>
    <rPh sb="2" eb="3">
      <t>メイ</t>
    </rPh>
    <phoneticPr fontId="0"/>
  </si>
  <si>
    <t>①－１　医療安全管理部門が配置されている。</t>
    <rPh sb="4" eb="6">
      <t>イリョウ</t>
    </rPh>
    <rPh sb="6" eb="8">
      <t>アンゼン</t>
    </rPh>
    <rPh sb="8" eb="10">
      <t>カンリ</t>
    </rPh>
    <rPh sb="10" eb="12">
      <t>ブモン</t>
    </rPh>
    <rPh sb="13" eb="15">
      <t>ハイチ</t>
    </rPh>
    <phoneticPr fontId="13"/>
  </si>
  <si>
    <t>①－２　医療安全管理部門がある場合に、そのメンバーについて記載してください。（①－１が”はい”の場合のみ、①－２に回答してください。）</t>
    <rPh sb="4" eb="6">
      <t>イリョウ</t>
    </rPh>
    <rPh sb="6" eb="8">
      <t>アンゼン</t>
    </rPh>
    <rPh sb="8" eb="10">
      <t>カンリ</t>
    </rPh>
    <rPh sb="10" eb="12">
      <t>ブモン</t>
    </rPh>
    <rPh sb="15" eb="17">
      <t>バアイ</t>
    </rPh>
    <rPh sb="48" eb="50">
      <t>バアイ</t>
    </rPh>
    <rPh sb="57" eb="59">
      <t>カイトウ</t>
    </rPh>
    <phoneticPr fontId="13"/>
  </si>
  <si>
    <t>注1）研修医は除いてください。</t>
    <phoneticPr fontId="13"/>
  </si>
  <si>
    <t>注2）常勤とは、原則として病院で定めた勤務時間の全てを勤務する者をいう。病院で定めた医師の１週間の勤務時間が、32時間未満の場合は、32時間以上勤務している者を常勤とし、その他は非常勤とする。</t>
    <rPh sb="3" eb="5">
      <t>ジョウキン</t>
    </rPh>
    <phoneticPr fontId="13"/>
  </si>
  <si>
    <t>注3）「専従」および「専任」とは、当該医療機関における当該診療従事者が「専従」については「8割以上」、「専任」については「5割以上」、当該業務に従事している者をいいます。</t>
    <phoneticPr fontId="13"/>
  </si>
  <si>
    <t>注4)「医療安全管理者の業務指針および養成のための研修プログラム作成指針」（平成19年３月30日付け医政発0330019号厚生労働省医政局長通知及び薬食発第0330009号厚生労働省医薬食品局長通知）に基づく研修を想定しています。</t>
    <rPh sb="0" eb="1">
      <t>チュウ</t>
    </rPh>
    <phoneticPr fontId="13"/>
  </si>
  <si>
    <r>
      <rPr>
        <sz val="9"/>
        <color rgb="FF000000"/>
        <rFont val="ＭＳ Ｐゴシック"/>
        <family val="3"/>
        <charset val="128"/>
      </rPr>
      <t>職種</t>
    </r>
    <r>
      <rPr>
        <sz val="9"/>
        <color rgb="FFFF0000"/>
        <rFont val="ＭＳ Ｐゴシック"/>
        <family val="3"/>
        <charset val="128"/>
      </rPr>
      <t>（注１）</t>
    </r>
  </si>
  <si>
    <r>
      <rPr>
        <sz val="9"/>
        <color rgb="FF000000"/>
        <rFont val="ＭＳ Ｐゴシック"/>
        <family val="3"/>
        <charset val="128"/>
      </rPr>
      <t>常勤
/非常勤</t>
    </r>
    <r>
      <rPr>
        <sz val="9"/>
        <color rgb="FFFF0000"/>
        <rFont val="ＭＳ Ｐゴシック"/>
        <family val="3"/>
        <charset val="128"/>
      </rPr>
      <t>（注２）</t>
    </r>
  </si>
  <si>
    <r>
      <rPr>
        <sz val="9"/>
        <color rgb="FF000000"/>
        <rFont val="ＭＳ Ｐゴシック"/>
        <family val="3"/>
        <charset val="128"/>
      </rPr>
      <t>専従/専任
/その他</t>
    </r>
    <r>
      <rPr>
        <sz val="9"/>
        <color rgb="FFFF0000"/>
        <rFont val="ＭＳ Ｐゴシック"/>
        <family val="3"/>
        <charset val="128"/>
      </rPr>
      <t>（注３）</t>
    </r>
  </si>
  <si>
    <r>
      <t>医療安全に関する研修の受講状況</t>
    </r>
    <r>
      <rPr>
        <sz val="9"/>
        <color rgb="FFFF0000"/>
        <rFont val="ＭＳ Ｐゴシック"/>
        <family val="3"/>
        <charset val="128"/>
      </rPr>
      <t>（注４）</t>
    </r>
    <rPh sb="0" eb="2">
      <t>イリョウ</t>
    </rPh>
    <rPh sb="2" eb="4">
      <t>アンゼン</t>
    </rPh>
    <rPh sb="5" eb="6">
      <t>カン</t>
    </rPh>
    <rPh sb="8" eb="10">
      <t>ケンシュウ</t>
    </rPh>
    <rPh sb="11" eb="13">
      <t>ジュコウ</t>
    </rPh>
    <rPh sb="13" eb="15">
      <t>ジョウキョウ</t>
    </rPh>
    <rPh sb="16" eb="17">
      <t>チュウ</t>
    </rPh>
    <phoneticPr fontId="13"/>
  </si>
  <si>
    <t>受講した研修名</t>
    <rPh sb="0" eb="2">
      <t>ジュコウ</t>
    </rPh>
    <rPh sb="4" eb="6">
      <t>ケンシュウ</t>
    </rPh>
    <rPh sb="6" eb="7">
      <t>メイ</t>
    </rPh>
    <phoneticPr fontId="13"/>
  </si>
  <si>
    <t>研修主催者名</t>
    <rPh sb="0" eb="2">
      <t>ケンシュウ</t>
    </rPh>
    <rPh sb="2" eb="5">
      <t>シュサイシャ</t>
    </rPh>
    <rPh sb="5" eb="6">
      <t>メイ</t>
    </rPh>
    <phoneticPr fontId="13"/>
  </si>
  <si>
    <t>修了日</t>
    <rPh sb="0" eb="2">
      <t>シュウリョウ</t>
    </rPh>
    <rPh sb="2" eb="3">
      <t>ビ</t>
    </rPh>
    <phoneticPr fontId="13"/>
  </si>
  <si>
    <t>部門長</t>
    <rPh sb="0" eb="3">
      <t>ブモンチョウ</t>
    </rPh>
    <phoneticPr fontId="13"/>
  </si>
  <si>
    <t>専従（8割以上）</t>
  </si>
  <si>
    <t>平成25年度第2回医療安全管理者養成研修会</t>
    <phoneticPr fontId="13"/>
  </si>
  <si>
    <t>医療の質・安全学会</t>
    <phoneticPr fontId="13"/>
  </si>
  <si>
    <t>2021年度医療安全管理者養成講座</t>
    <phoneticPr fontId="13"/>
  </si>
  <si>
    <t>セコム医療システム株式会社</t>
    <phoneticPr fontId="13"/>
  </si>
  <si>
    <t>2023年度医療安全管理者養成講座</t>
    <phoneticPr fontId="13"/>
  </si>
  <si>
    <t>2022年度医療安全管理者養成講座</t>
    <phoneticPr fontId="13"/>
  </si>
  <si>
    <t>日本看護協会</t>
    <phoneticPr fontId="13"/>
  </si>
  <si>
    <t>2021年度医療安全管理者養成研修</t>
    <phoneticPr fontId="13"/>
  </si>
  <si>
    <t>2024年度医療安全管理者養成講座</t>
    <phoneticPr fontId="13"/>
  </si>
  <si>
    <t>修了証発行待ち</t>
    <rPh sb="0" eb="3">
      <t>シュウリョウショウ</t>
    </rPh>
    <rPh sb="3" eb="5">
      <t>ハッコウ</t>
    </rPh>
    <rPh sb="5" eb="6">
      <t>マ</t>
    </rPh>
    <phoneticPr fontId="13"/>
  </si>
  <si>
    <r>
      <t xml:space="preserve">②第三者による評価に関する状況について記載してください。
 　要件充足としては、JCI、ISO9001、日本医療機能評価機構 病院機能評価のみ該当と整理している。
　 </t>
    </r>
    <r>
      <rPr>
        <sz val="11"/>
        <color rgb="FFFF0000"/>
        <rFont val="ＭＳ Ｐゴシック"/>
        <family val="3"/>
        <charset val="128"/>
      </rPr>
      <t>第三者による評価を受けていない場合は、「受審なし」と記入ください。また、最終評価日は最終受審年月日（初日のみで構いません）を記入ください。</t>
    </r>
    <rPh sb="1" eb="4">
      <t>ダイサンシャ</t>
    </rPh>
    <rPh sb="7" eb="9">
      <t>ヒョウカ</t>
    </rPh>
    <rPh sb="10" eb="11">
      <t>カン</t>
    </rPh>
    <rPh sb="13" eb="15">
      <t>ジョウキョウ</t>
    </rPh>
    <rPh sb="19" eb="21">
      <t>キサイ</t>
    </rPh>
    <rPh sb="84" eb="87">
      <t>ダイサンシャ</t>
    </rPh>
    <rPh sb="90" eb="92">
      <t>ヒョウカ</t>
    </rPh>
    <rPh sb="93" eb="94">
      <t>ウ</t>
    </rPh>
    <rPh sb="99" eb="101">
      <t>バアイ</t>
    </rPh>
    <rPh sb="104" eb="106">
      <t>ジュシン</t>
    </rPh>
    <rPh sb="110" eb="112">
      <t>キニュウ</t>
    </rPh>
    <rPh sb="120" eb="122">
      <t>サイシュウ</t>
    </rPh>
    <rPh sb="122" eb="124">
      <t>ヒョウカ</t>
    </rPh>
    <rPh sb="124" eb="125">
      <t>ニチ</t>
    </rPh>
    <rPh sb="126" eb="128">
      <t>サイシュウ</t>
    </rPh>
    <rPh sb="130" eb="131">
      <t>ネン</t>
    </rPh>
    <rPh sb="146" eb="148">
      <t>キニュウ</t>
    </rPh>
    <phoneticPr fontId="13"/>
  </si>
  <si>
    <t>活用した第三者評価</t>
    <rPh sb="0" eb="2">
      <t>カツヨウ</t>
    </rPh>
    <rPh sb="4" eb="7">
      <t>ダイサンシャ</t>
    </rPh>
    <rPh sb="7" eb="9">
      <t>ヒョウカ</t>
    </rPh>
    <phoneticPr fontId="13"/>
  </si>
  <si>
    <t>最終評価日</t>
    <rPh sb="0" eb="2">
      <t>サイシュウ</t>
    </rPh>
    <rPh sb="2" eb="4">
      <t>ヒョウカ</t>
    </rPh>
    <rPh sb="4" eb="5">
      <t>ビ</t>
    </rPh>
    <phoneticPr fontId="13"/>
  </si>
  <si>
    <t>有効期間
（定められている場合のみ記載）</t>
    <rPh sb="0" eb="2">
      <t>ユウコウ</t>
    </rPh>
    <rPh sb="2" eb="4">
      <t>キカン</t>
    </rPh>
    <rPh sb="6" eb="7">
      <t>サダ</t>
    </rPh>
    <rPh sb="13" eb="15">
      <t>バアイ</t>
    </rPh>
    <rPh sb="17" eb="19">
      <t>キサイ</t>
    </rPh>
    <phoneticPr fontId="13"/>
  </si>
  <si>
    <t>JCI</t>
    <phoneticPr fontId="13"/>
  </si>
  <si>
    <t>平成31年○月○○日</t>
    <rPh sb="0" eb="2">
      <t>ヘイセイ</t>
    </rPh>
    <rPh sb="4" eb="5">
      <t>ネン</t>
    </rPh>
    <rPh sb="5" eb="6">
      <t>ヘイネン</t>
    </rPh>
    <rPh sb="6" eb="7">
      <t>ガツ</t>
    </rPh>
    <rPh sb="9" eb="10">
      <t>ニチ</t>
    </rPh>
    <phoneticPr fontId="13"/>
  </si>
  <si>
    <t>令和７年○月○○日</t>
    <rPh sb="3" eb="4">
      <t>ネン</t>
    </rPh>
    <rPh sb="4" eb="5">
      <t>ヘイネン</t>
    </rPh>
    <rPh sb="5" eb="6">
      <t>ガツ</t>
    </rPh>
    <rPh sb="8" eb="9">
      <t>ニチ</t>
    </rPh>
    <phoneticPr fontId="13"/>
  </si>
  <si>
    <t>ISO9001</t>
    <phoneticPr fontId="13"/>
  </si>
  <si>
    <t>令和２年○月○○日</t>
    <rPh sb="0" eb="2">
      <t>レイワ</t>
    </rPh>
    <rPh sb="3" eb="4">
      <t>ネン</t>
    </rPh>
    <rPh sb="4" eb="5">
      <t>ヘイネン</t>
    </rPh>
    <rPh sb="5" eb="6">
      <t>ガツ</t>
    </rPh>
    <rPh sb="8" eb="9">
      <t>ニチ</t>
    </rPh>
    <phoneticPr fontId="13"/>
  </si>
  <si>
    <t>令和７年○月○○日</t>
    <rPh sb="0" eb="2">
      <t>レイワ</t>
    </rPh>
    <rPh sb="3" eb="4">
      <t>ネン</t>
    </rPh>
    <rPh sb="4" eb="5">
      <t>ヘイネン</t>
    </rPh>
    <rPh sb="5" eb="6">
      <t>ガツ</t>
    </rPh>
    <rPh sb="8" eb="9">
      <t>ニチ</t>
    </rPh>
    <phoneticPr fontId="13"/>
  </si>
  <si>
    <t>日本医療機能評価機構
病院機能評価</t>
    <rPh sb="0" eb="2">
      <t>ニホン</t>
    </rPh>
    <rPh sb="2" eb="4">
      <t>イリョウ</t>
    </rPh>
    <rPh sb="4" eb="6">
      <t>キノウ</t>
    </rPh>
    <rPh sb="6" eb="8">
      <t>ヒョウカ</t>
    </rPh>
    <rPh sb="8" eb="10">
      <t>キコウ</t>
    </rPh>
    <rPh sb="11" eb="13">
      <t>ビョウイン</t>
    </rPh>
    <rPh sb="13" eb="15">
      <t>キノウ</t>
    </rPh>
    <rPh sb="15" eb="17">
      <t>ヒョウカ</t>
    </rPh>
    <phoneticPr fontId="13"/>
  </si>
  <si>
    <t>平成30年○月○○日</t>
    <rPh sb="0" eb="2">
      <t>ヘイセイ</t>
    </rPh>
    <rPh sb="4" eb="5">
      <t>ネン</t>
    </rPh>
    <rPh sb="5" eb="6">
      <t>ヘイネン</t>
    </rPh>
    <rPh sb="6" eb="7">
      <t>ガツ</t>
    </rPh>
    <rPh sb="9" eb="10">
      <t>ニチ</t>
    </rPh>
    <phoneticPr fontId="13"/>
  </si>
  <si>
    <t>日本医療機能評価機構病院機能評価</t>
    <phoneticPr fontId="13"/>
  </si>
  <si>
    <t>緩和ケアセンターのメンバー（医師および医師以外の診療従事者）</t>
    <rPh sb="0" eb="2">
      <t>カンワ</t>
    </rPh>
    <rPh sb="14" eb="16">
      <t>イシ</t>
    </rPh>
    <rPh sb="19" eb="21">
      <t>イシ</t>
    </rPh>
    <rPh sb="21" eb="23">
      <t>イガイ</t>
    </rPh>
    <rPh sb="24" eb="26">
      <t>シンリョウ</t>
    </rPh>
    <rPh sb="26" eb="29">
      <t>ジュウジシャ</t>
    </rPh>
    <phoneticPr fontId="0"/>
  </si>
  <si>
    <t>緩和ケアセンターのメンバーについて記載してください。なお、別紙8緩和ケアチームのメンバーを含めて記載して構いません。</t>
    <rPh sb="52" eb="53">
      <t>カマ</t>
    </rPh>
    <phoneticPr fontId="13"/>
  </si>
  <si>
    <t>※様式4の回答と齟齬がないように記載してください。</t>
  </si>
  <si>
    <t>注１）研修医は除いてください。</t>
  </si>
  <si>
    <t>注２）常勤とは、原則として病院で定めた勤務時間の全てを勤務する者をいう。病院で定めた医師の１週間の勤務時間が、32時間未満の場合は、32時間以上勤務している者を常勤とし、その他は非常勤とする。</t>
  </si>
  <si>
    <t>注３）「専従」および「専任」とは、当該医療機関における当該診療従事者が「専従」については「8割以上」、「専任」については「5割以上」、当該業務に従事している者をいいます。</t>
  </si>
  <si>
    <t>注４）ジェネラルマネージャーは、緩和ケアセンターの機能を管理・調整する常勤・専従、かつ院内において管理的立場の看護師であること。
注５）相談支援に携わる者については、相談支援センターの相談支援に携わる者との兼任および、相談支援センター内にて当該業務に従事することを可とする。ただし、この場合の専任とは、緩和ケアセンターにおける相談支援業務を中心となって担当していればよく、その就業時間の５割以上を緩和ケアセンターにおける相談支援業務に従事していることは求めない。</t>
  </si>
  <si>
    <t>１．緩和ケアセンターが設定されている　（はい/いいえ）</t>
    <rPh sb="2" eb="4">
      <t>カンワ</t>
    </rPh>
    <rPh sb="11" eb="13">
      <t>セッテイ</t>
    </rPh>
    <phoneticPr fontId="61"/>
  </si>
  <si>
    <r>
      <rPr>
        <b/>
        <sz val="10"/>
        <color rgb="FF000000"/>
        <rFont val="ＭＳ Ｐゴシック"/>
        <family val="3"/>
        <charset val="128"/>
      </rPr>
      <t>２．緩和ケアセンターの医師について</t>
    </r>
    <r>
      <rPr>
        <b/>
        <sz val="10"/>
        <color rgb="FFFF0000"/>
        <rFont val="ＭＳ Ｐゴシック"/>
        <family val="3"/>
        <charset val="128"/>
      </rPr>
      <t>（注１）</t>
    </r>
  </si>
  <si>
    <t>役割</t>
    <rPh sb="0" eb="2">
      <t>ヤクワリ</t>
    </rPh>
    <phoneticPr fontId="13"/>
  </si>
  <si>
    <t>人数</t>
    <rPh sb="0" eb="2">
      <t>ニンズウ</t>
    </rPh>
    <phoneticPr fontId="61"/>
  </si>
  <si>
    <t>診療科の内訳</t>
    <rPh sb="0" eb="3">
      <t>シンリョウカ</t>
    </rPh>
    <rPh sb="4" eb="6">
      <t>ウチワケ</t>
    </rPh>
    <phoneticPr fontId="12"/>
  </si>
  <si>
    <t>身体症状の緩和に携わる医師</t>
    <rPh sb="0" eb="2">
      <t>シンタイ</t>
    </rPh>
    <rPh sb="2" eb="4">
      <t>ショウジョウ</t>
    </rPh>
    <rPh sb="5" eb="7">
      <t>カンワ</t>
    </rPh>
    <rPh sb="8" eb="9">
      <t>タズサ</t>
    </rPh>
    <rPh sb="11" eb="13">
      <t>イシ</t>
    </rPh>
    <phoneticPr fontId="12"/>
  </si>
  <si>
    <t>麻酔科2名（※内1名は緩和ケアセンター長）、消化器外科1名</t>
    <rPh sb="0" eb="2">
      <t>マスイ</t>
    </rPh>
    <rPh sb="2" eb="3">
      <t>カ</t>
    </rPh>
    <rPh sb="4" eb="5">
      <t>メイ</t>
    </rPh>
    <rPh sb="7" eb="8">
      <t>ウチ</t>
    </rPh>
    <rPh sb="9" eb="10">
      <t>メイ</t>
    </rPh>
    <rPh sb="11" eb="13">
      <t>カンワ</t>
    </rPh>
    <rPh sb="19" eb="20">
      <t>チョウ</t>
    </rPh>
    <rPh sb="22" eb="25">
      <t>ショウカキ</t>
    </rPh>
    <rPh sb="25" eb="27">
      <t>ゲカ</t>
    </rPh>
    <rPh sb="28" eb="29">
      <t>メイ</t>
    </rPh>
    <phoneticPr fontId="61"/>
  </si>
  <si>
    <t>血液内科医師1名、麻酔科医師2名</t>
    <rPh sb="0" eb="2">
      <t>ケツエキ</t>
    </rPh>
    <rPh sb="2" eb="4">
      <t>ナイカ</t>
    </rPh>
    <rPh sb="4" eb="6">
      <t>イシ</t>
    </rPh>
    <rPh sb="7" eb="8">
      <t>メイ</t>
    </rPh>
    <rPh sb="9" eb="12">
      <t>マスイカ</t>
    </rPh>
    <rPh sb="12" eb="14">
      <t>イシ</t>
    </rPh>
    <rPh sb="15" eb="16">
      <t>メイ</t>
    </rPh>
    <phoneticPr fontId="13"/>
  </si>
  <si>
    <t>※都道府県がん診療連携拠点病院は、１名以上配置必須</t>
    <rPh sb="18" eb="19">
      <t>メイ</t>
    </rPh>
    <rPh sb="19" eb="21">
      <t>イジョウ</t>
    </rPh>
    <rPh sb="21" eb="23">
      <t>ハイチ</t>
    </rPh>
    <rPh sb="23" eb="25">
      <t>ヒッス</t>
    </rPh>
    <phoneticPr fontId="13"/>
  </si>
  <si>
    <t>精神症状の緩和に携わる医師</t>
    <rPh sb="0" eb="2">
      <t>セイシン</t>
    </rPh>
    <rPh sb="2" eb="4">
      <t>ショウジョウ</t>
    </rPh>
    <rPh sb="5" eb="7">
      <t>カンワ</t>
    </rPh>
    <rPh sb="8" eb="9">
      <t>タズサ</t>
    </rPh>
    <rPh sb="11" eb="13">
      <t>イシ</t>
    </rPh>
    <phoneticPr fontId="12"/>
  </si>
  <si>
    <t>神経精神科医師1名</t>
    <rPh sb="0" eb="2">
      <t>シンケイ</t>
    </rPh>
    <rPh sb="2" eb="5">
      <t>セイシンカ</t>
    </rPh>
    <rPh sb="5" eb="7">
      <t>イシ</t>
    </rPh>
    <rPh sb="8" eb="9">
      <t>メイ</t>
    </rPh>
    <phoneticPr fontId="13"/>
  </si>
  <si>
    <t>３．緩和ケアセンターの看護師について（ジェネラルマネージャーおよび専門資格を有する者のみ記載してください。）</t>
    <rPh sb="2" eb="4">
      <t>カンワ</t>
    </rPh>
    <rPh sb="11" eb="14">
      <t>カンゴシ</t>
    </rPh>
    <rPh sb="33" eb="35">
      <t>センモン</t>
    </rPh>
    <rPh sb="35" eb="37">
      <t>シカク</t>
    </rPh>
    <rPh sb="38" eb="39">
      <t>ユウ</t>
    </rPh>
    <rPh sb="41" eb="42">
      <t>モノ</t>
    </rPh>
    <rPh sb="44" eb="46">
      <t>キサイ</t>
    </rPh>
    <phoneticPr fontId="61"/>
  </si>
  <si>
    <t>センターでの役割</t>
    <rPh sb="6" eb="8">
      <t>ヤクワリ</t>
    </rPh>
    <phoneticPr fontId="0"/>
  </si>
  <si>
    <r>
      <rPr>
        <sz val="8"/>
        <color rgb="FF000000"/>
        <rFont val="ＭＳ Ｐゴシック"/>
        <family val="3"/>
        <charset val="128"/>
      </rPr>
      <t>常勤/
非常勤</t>
    </r>
    <r>
      <rPr>
        <sz val="8"/>
        <color rgb="FFFF0000"/>
        <rFont val="ＭＳ Ｐゴシック"/>
        <family val="3"/>
        <charset val="128"/>
      </rPr>
      <t>（注２）</t>
    </r>
  </si>
  <si>
    <r>
      <rPr>
        <sz val="8"/>
        <color rgb="FF000000"/>
        <rFont val="ＭＳ Ｐゴシック"/>
        <family val="3"/>
        <charset val="128"/>
      </rPr>
      <t>専従/専任
/その他</t>
    </r>
    <r>
      <rPr>
        <sz val="8"/>
        <color rgb="FFFF0000"/>
        <rFont val="ＭＳ Ｐゴシック"/>
        <family val="3"/>
        <charset val="128"/>
      </rPr>
      <t>（注３）</t>
    </r>
  </si>
  <si>
    <t>専門資格
(がん看護専門看護師、緩和ケア認定看護師等)</t>
    <rPh sb="8" eb="10">
      <t>カンゴ</t>
    </rPh>
    <rPh sb="10" eb="12">
      <t>センモン</t>
    </rPh>
    <rPh sb="12" eb="15">
      <t>カンゴシ</t>
    </rPh>
    <rPh sb="16" eb="18">
      <t>カンワ</t>
    </rPh>
    <rPh sb="20" eb="22">
      <t>ニンテイ</t>
    </rPh>
    <rPh sb="22" eb="25">
      <t>カンゴシ</t>
    </rPh>
    <rPh sb="25" eb="26">
      <t>トウ</t>
    </rPh>
    <phoneticPr fontId="13"/>
  </si>
  <si>
    <r>
      <rPr>
        <sz val="10"/>
        <color rgb="FF000000"/>
        <rFont val="ＭＳ Ｐゴシック"/>
        <family val="3"/>
        <charset val="128"/>
      </rPr>
      <t>ジェネラルマネージャー</t>
    </r>
    <r>
      <rPr>
        <sz val="10"/>
        <color rgb="FFFF0000"/>
        <rFont val="ＭＳ Ｐゴシック"/>
        <family val="3"/>
        <charset val="128"/>
      </rPr>
      <t>（注４）</t>
    </r>
  </si>
  <si>
    <t>専従(8割以上)</t>
  </si>
  <si>
    <t>師長/がん看護専門看護師</t>
    <rPh sb="0" eb="2">
      <t>シチョウ</t>
    </rPh>
    <rPh sb="5" eb="7">
      <t>カンゴ</t>
    </rPh>
    <rPh sb="7" eb="9">
      <t>センモン</t>
    </rPh>
    <rPh sb="9" eb="12">
      <t>カンゴシ</t>
    </rPh>
    <phoneticPr fontId="13"/>
  </si>
  <si>
    <t>ジェネラルマネージャーではない看護師</t>
    <rPh sb="15" eb="18">
      <t>カンゴシ</t>
    </rPh>
    <phoneticPr fontId="13"/>
  </si>
  <si>
    <t>※都道府県がん診療連携拠点病院は、２名以上配置必須</t>
    <rPh sb="18" eb="19">
      <t>メイ</t>
    </rPh>
    <rPh sb="19" eb="21">
      <t>イジョウ</t>
    </rPh>
    <rPh sb="21" eb="23">
      <t>ハイチ</t>
    </rPh>
    <rPh sb="23" eb="25">
      <t>ヒッス</t>
    </rPh>
    <phoneticPr fontId="13"/>
  </si>
  <si>
    <t>その他（5割未満）</t>
  </si>
  <si>
    <t>緩和ケア認定看護師</t>
    <rPh sb="0" eb="2">
      <t>カンワ</t>
    </rPh>
    <rPh sb="4" eb="6">
      <t>ニンテイ</t>
    </rPh>
    <rPh sb="6" eb="9">
      <t>カンゴシ</t>
    </rPh>
    <phoneticPr fontId="13"/>
  </si>
  <si>
    <t>４．薬剤師について</t>
    <rPh sb="2" eb="5">
      <t>ヤクザイシ</t>
    </rPh>
    <phoneticPr fontId="61"/>
  </si>
  <si>
    <t>専門資格
(がん専門薬剤師、がん薬物療法認定薬剤師、緩和薬物療法認定薬剤師等)</t>
    <phoneticPr fontId="13"/>
  </si>
  <si>
    <t>専任(5割以上8割未満)</t>
  </si>
  <si>
    <r>
      <rPr>
        <b/>
        <sz val="10"/>
        <color rgb="FF000000"/>
        <rFont val="ＭＳ Ｐゴシック"/>
        <family val="3"/>
        <charset val="128"/>
      </rPr>
      <t>５．専任の緩和ケアセンターにおける相談支援業務に携わる者について</t>
    </r>
    <r>
      <rPr>
        <b/>
        <sz val="10"/>
        <color rgb="FFFF0000"/>
        <rFont val="ＭＳ Ｐゴシック"/>
        <family val="3"/>
        <charset val="128"/>
      </rPr>
      <t>（注５）</t>
    </r>
  </si>
  <si>
    <t>専門資格</t>
    <phoneticPr fontId="13"/>
  </si>
  <si>
    <t>専任の緩和ケアセンターにおける相談支援業務に携わる者</t>
    <phoneticPr fontId="13"/>
  </si>
  <si>
    <t>専任</t>
    <rPh sb="0" eb="2">
      <t>センニン</t>
    </rPh>
    <phoneticPr fontId="13"/>
  </si>
  <si>
    <t>MSW</t>
    <phoneticPr fontId="13"/>
  </si>
  <si>
    <t>６．緩和ケアセンターの医師・看護師・薬剤師・専任の緩和ケアセンターにおける相談支援業務に携わる者以外の診療従事者について</t>
    <rPh sb="2" eb="4">
      <t>カンワ</t>
    </rPh>
    <rPh sb="11" eb="13">
      <t>イシ</t>
    </rPh>
    <rPh sb="14" eb="17">
      <t>カンゴシ</t>
    </rPh>
    <rPh sb="18" eb="21">
      <t>ヤクザイシ</t>
    </rPh>
    <rPh sb="37" eb="39">
      <t>ソウダン</t>
    </rPh>
    <rPh sb="39" eb="43">
      <t>シエンギョウム</t>
    </rPh>
    <rPh sb="44" eb="45">
      <t>タズサ</t>
    </rPh>
    <rPh sb="47" eb="48">
      <t>モノ</t>
    </rPh>
    <rPh sb="48" eb="50">
      <t>イガイ</t>
    </rPh>
    <rPh sb="51" eb="53">
      <t>シンリョウ</t>
    </rPh>
    <rPh sb="53" eb="56">
      <t>ジュウジシャ</t>
    </rPh>
    <phoneticPr fontId="13"/>
  </si>
  <si>
    <t>職種</t>
    <rPh sb="0" eb="2">
      <t>ショクシュ</t>
    </rPh>
    <phoneticPr fontId="0"/>
  </si>
  <si>
    <t>専門資格（取得している場合）</t>
    <rPh sb="5" eb="7">
      <t>シュトク</t>
    </rPh>
    <rPh sb="11" eb="13">
      <t>バアイ</t>
    </rPh>
    <phoneticPr fontId="13"/>
  </si>
  <si>
    <t>管理栄養士</t>
  </si>
  <si>
    <t>静脈経腸栄養（TNT-D）管理栄養士
病態栄養専門（認定）管理栄養士</t>
    <phoneticPr fontId="13"/>
  </si>
  <si>
    <t>特定のがん種に対する集学的治療提供体制について</t>
  </si>
  <si>
    <t>記載の有無：入力済／未入力あり／不要</t>
    <phoneticPr fontId="13"/>
  </si>
  <si>
    <t>期間：</t>
    <rPh sb="0" eb="2">
      <t>キカン</t>
    </rPh>
    <phoneticPr fontId="13"/>
  </si>
  <si>
    <r>
      <t>特定のがん種に対する集学的治療提供体制について、都道府県内で最も多くの患者を診療していることを明記し、必要に応じ図等を用いわかりやすく説明してください。
このシートのほかに資料がある場合は、</t>
    </r>
    <r>
      <rPr>
        <b/>
        <u/>
        <sz val="10"/>
        <color indexed="10"/>
        <rFont val="ＭＳ Ｐゴシック"/>
        <family val="3"/>
        <charset val="128"/>
      </rPr>
      <t>ファイル名の頭に別紙22を付けた</t>
    </r>
    <r>
      <rPr>
        <sz val="10"/>
        <rFont val="ＭＳ Ｐゴシック"/>
        <family val="3"/>
        <charset val="128"/>
      </rPr>
      <t>電子ファイル、別添資料を提出すること。</t>
    </r>
    <rPh sb="47" eb="49">
      <t>メイキ</t>
    </rPh>
    <rPh sb="51" eb="53">
      <t>ヒツヨウ</t>
    </rPh>
    <rPh sb="86" eb="88">
      <t>シリョウ</t>
    </rPh>
    <rPh sb="101" eb="102">
      <t>アタマ</t>
    </rPh>
    <rPh sb="108" eb="109">
      <t>ツ</t>
    </rPh>
    <phoneticPr fontId="13"/>
  </si>
  <si>
    <t>別添資料の提出有無</t>
    <rPh sb="7" eb="9">
      <t>ウム</t>
    </rPh>
    <phoneticPr fontId="13"/>
  </si>
  <si>
    <t>ファイル形式</t>
    <rPh sb="4" eb="6">
      <t>ケイシキ</t>
    </rPh>
    <phoneticPr fontId="13"/>
  </si>
  <si>
    <t>（ワード／エクセル／パワーポイント／その他）</t>
    <rPh sb="20" eb="21">
      <t>タ</t>
    </rPh>
    <phoneticPr fontId="13"/>
  </si>
  <si>
    <t>その他の場合ファイル形式を記載してください。</t>
    <rPh sb="2" eb="3">
      <t>タ</t>
    </rPh>
    <rPh sb="4" eb="6">
      <t>バアイ</t>
    </rPh>
    <rPh sb="10" eb="12">
      <t>ケイシキ</t>
    </rPh>
    <rPh sb="13" eb="15">
      <t>キサイ</t>
    </rPh>
    <phoneticPr fontId="13"/>
  </si>
  <si>
    <t>特定のがん種</t>
    <rPh sb="0" eb="2">
      <t>トクテイ</t>
    </rPh>
    <rPh sb="5" eb="6">
      <t>シュ</t>
    </rPh>
    <phoneticPr fontId="13"/>
  </si>
  <si>
    <t>年間新入院患者数</t>
    <rPh sb="0" eb="2">
      <t>ネンカン</t>
    </rPh>
    <rPh sb="2" eb="3">
      <t>シン</t>
    </rPh>
    <rPh sb="3" eb="5">
      <t>ニュウイン</t>
    </rPh>
    <rPh sb="5" eb="8">
      <t>カンジャスウ</t>
    </rPh>
    <rPh sb="7" eb="8">
      <t>カズ</t>
    </rPh>
    <phoneticPr fontId="13"/>
  </si>
  <si>
    <t>年間新入院当該がん患者数</t>
    <rPh sb="0" eb="2">
      <t>ネンカン</t>
    </rPh>
    <rPh sb="2" eb="3">
      <t>シン</t>
    </rPh>
    <rPh sb="3" eb="5">
      <t>ニュウイン</t>
    </rPh>
    <rPh sb="5" eb="7">
      <t>トウガイ</t>
    </rPh>
    <rPh sb="9" eb="12">
      <t>カンジャスウ</t>
    </rPh>
    <rPh sb="11" eb="12">
      <t>カズ</t>
    </rPh>
    <phoneticPr fontId="13"/>
  </si>
  <si>
    <t>年間新入院患者数に占める当該がん患者の割合</t>
    <rPh sb="0" eb="2">
      <t>ネンカン</t>
    </rPh>
    <rPh sb="2" eb="3">
      <t>シン</t>
    </rPh>
    <rPh sb="3" eb="5">
      <t>ニュウイン</t>
    </rPh>
    <rPh sb="5" eb="7">
      <t>カンジャ</t>
    </rPh>
    <rPh sb="7" eb="8">
      <t>スウ</t>
    </rPh>
    <rPh sb="9" eb="10">
      <t>シ</t>
    </rPh>
    <rPh sb="12" eb="14">
      <t>トウガイ</t>
    </rPh>
    <rPh sb="16" eb="18">
      <t>カンジャ</t>
    </rPh>
    <rPh sb="19" eb="21">
      <t>ワリアイ</t>
    </rPh>
    <phoneticPr fontId="13"/>
  </si>
  <si>
    <t>年間外来当該がん患者のべ数</t>
    <rPh sb="0" eb="2">
      <t>ネンカン</t>
    </rPh>
    <rPh sb="2" eb="4">
      <t>ガイライ</t>
    </rPh>
    <rPh sb="4" eb="6">
      <t>トウガイ</t>
    </rPh>
    <rPh sb="8" eb="10">
      <t>カンジャ</t>
    </rPh>
    <rPh sb="12" eb="13">
      <t>カズ</t>
    </rPh>
    <phoneticPr fontId="13"/>
  </si>
  <si>
    <t>年間院内死亡当該がん患者数</t>
    <rPh sb="0" eb="2">
      <t>ネンカン</t>
    </rPh>
    <rPh sb="2" eb="4">
      <t>インナイ</t>
    </rPh>
    <rPh sb="4" eb="6">
      <t>シボウ</t>
    </rPh>
    <rPh sb="6" eb="8">
      <t>トウガイ</t>
    </rPh>
    <rPh sb="10" eb="12">
      <t>カンジャ</t>
    </rPh>
    <rPh sb="12" eb="13">
      <t>カズ</t>
    </rPh>
    <phoneticPr fontId="13"/>
  </si>
  <si>
    <t>当該がんに係る年間の手術件数</t>
    <rPh sb="0" eb="2">
      <t>トウガイ</t>
    </rPh>
    <rPh sb="5" eb="6">
      <t>カカワ</t>
    </rPh>
    <rPh sb="7" eb="9">
      <t>ネンカン</t>
    </rPh>
    <rPh sb="10" eb="12">
      <t>シュジュツ</t>
    </rPh>
    <rPh sb="12" eb="14">
      <t>ケンスウ</t>
    </rPh>
    <rPh sb="13" eb="14">
      <t>カズ</t>
    </rPh>
    <phoneticPr fontId="13"/>
  </si>
  <si>
    <t>当該がんに対する年間の化学療法件数</t>
    <rPh sb="5" eb="6">
      <t>タイ</t>
    </rPh>
    <rPh sb="11" eb="13">
      <t>カガク</t>
    </rPh>
    <rPh sb="13" eb="15">
      <t>リョウホウ</t>
    </rPh>
    <phoneticPr fontId="13"/>
  </si>
  <si>
    <t>　　※経口、静注または皮下注射による全身投与を対象とし、件数については１レジメンあたりを１件として計上する。</t>
    <rPh sb="18" eb="20">
      <t>ゼンシン</t>
    </rPh>
    <rPh sb="20" eb="22">
      <t>トウヨ</t>
    </rPh>
    <rPh sb="23" eb="25">
      <t>タイショウ</t>
    </rPh>
    <rPh sb="28" eb="30">
      <t>ケンスウ</t>
    </rPh>
    <rPh sb="45" eb="46">
      <t>ケン</t>
    </rPh>
    <rPh sb="49" eb="51">
      <t>ケイジョウ</t>
    </rPh>
    <phoneticPr fontId="13"/>
  </si>
  <si>
    <t>当該がんに係る年間の放射線治療件数</t>
    <rPh sb="5" eb="6">
      <t>カカ</t>
    </rPh>
    <rPh sb="10" eb="13">
      <t>ホウシャセン</t>
    </rPh>
    <rPh sb="13" eb="15">
      <t>チリョウ</t>
    </rPh>
    <rPh sb="15" eb="17">
      <t>ケンスウ</t>
    </rPh>
    <phoneticPr fontId="13"/>
  </si>
  <si>
    <t>　　※複数部位照射する場合でも、一連の治療計画であれば１件として計上する。</t>
    <rPh sb="3" eb="5">
      <t>フクスウ</t>
    </rPh>
    <rPh sb="5" eb="7">
      <t>ブイ</t>
    </rPh>
    <rPh sb="7" eb="9">
      <t>ショウシャ</t>
    </rPh>
    <rPh sb="11" eb="13">
      <t>バアイ</t>
    </rPh>
    <rPh sb="16" eb="18">
      <t>イチレン</t>
    </rPh>
    <rPh sb="19" eb="21">
      <t>チリョウ</t>
    </rPh>
    <rPh sb="21" eb="23">
      <t>ケイカク</t>
    </rPh>
    <rPh sb="28" eb="29">
      <t>ケン</t>
    </rPh>
    <rPh sb="32" eb="34">
      <t>ケイジョウ</t>
    </rPh>
    <phoneticPr fontId="13"/>
  </si>
  <si>
    <t>がん診療連携拠点病院等との連携診療体制について</t>
    <rPh sb="2" eb="4">
      <t>シンリョウ</t>
    </rPh>
    <rPh sb="4" eb="6">
      <t>レンケイ</t>
    </rPh>
    <rPh sb="6" eb="8">
      <t>キョテン</t>
    </rPh>
    <rPh sb="8" eb="10">
      <t>ビョウイン</t>
    </rPh>
    <rPh sb="10" eb="11">
      <t>ナド</t>
    </rPh>
    <rPh sb="13" eb="15">
      <t>レンケイ</t>
    </rPh>
    <rPh sb="15" eb="17">
      <t>シンリョウ</t>
    </rPh>
    <rPh sb="17" eb="19">
      <t>タイセイ</t>
    </rPh>
    <phoneticPr fontId="12"/>
  </si>
  <si>
    <t>記載の有無：入力済／未入力あり／不要</t>
    <rPh sb="0" eb="2">
      <t>キサイ</t>
    </rPh>
    <rPh sb="3" eb="5">
      <t>ウム</t>
    </rPh>
    <rPh sb="6" eb="8">
      <t>ニュウリョク</t>
    </rPh>
    <rPh sb="8" eb="9">
      <t>スミ</t>
    </rPh>
    <rPh sb="10" eb="13">
      <t>ミニュウリョク</t>
    </rPh>
    <rPh sb="16" eb="18">
      <t>フヨウ</t>
    </rPh>
    <phoneticPr fontId="13"/>
  </si>
  <si>
    <r>
      <t>緊急な治療が必要な患者や合併症を持ち高度な周術期管理が必要な患者に対するがん診療連携拠点病院等と連携による診療体制について、必要に応じ図等を用いわかりやすく説明してください。
このシートに貼付することが難しい場合、</t>
    </r>
    <r>
      <rPr>
        <b/>
        <u/>
        <sz val="10"/>
        <color indexed="10"/>
        <rFont val="ＭＳ Ｐゴシック"/>
        <family val="3"/>
        <charset val="128"/>
      </rPr>
      <t>ファイル名の頭に</t>
    </r>
    <r>
      <rPr>
        <b/>
        <u/>
        <sz val="10"/>
        <color rgb="FFFF0000"/>
        <rFont val="ＭＳ Ｐゴシック"/>
        <family val="3"/>
        <charset val="128"/>
      </rPr>
      <t>別紙23を付け</t>
    </r>
    <r>
      <rPr>
        <b/>
        <u/>
        <sz val="10"/>
        <color indexed="10"/>
        <rFont val="ＭＳ Ｐゴシック"/>
        <family val="3"/>
        <charset val="128"/>
      </rPr>
      <t>た</t>
    </r>
    <r>
      <rPr>
        <sz val="10"/>
        <rFont val="ＭＳ Ｐゴシック"/>
        <family val="3"/>
        <charset val="128"/>
      </rPr>
      <t>電子ファイル、別添資料を提出すること。</t>
    </r>
    <rPh sb="53" eb="55">
      <t>シンリョウ</t>
    </rPh>
    <rPh sb="62" eb="64">
      <t>ヒツヨウ</t>
    </rPh>
    <rPh sb="113" eb="114">
      <t>アタマ</t>
    </rPh>
    <rPh sb="120" eb="121">
      <t>ツ</t>
    </rPh>
    <phoneticPr fontId="13"/>
  </si>
  <si>
    <t>【緊急な治療が必要な患者や合併症を持ち高度な周術期管理が必要な患者に対するがん診療連携拠点病院等と連携による診療体制】</t>
    <phoneticPr fontId="13"/>
  </si>
  <si>
    <t>特定領域がん診療連携拠点病院の人材交流について</t>
    <rPh sb="0" eb="2">
      <t>トクテイ</t>
    </rPh>
    <rPh sb="2" eb="4">
      <t>リョウイキ</t>
    </rPh>
    <rPh sb="6" eb="8">
      <t>シンリョウ</t>
    </rPh>
    <rPh sb="8" eb="10">
      <t>レンケイ</t>
    </rPh>
    <rPh sb="10" eb="12">
      <t>キョテン</t>
    </rPh>
    <rPh sb="12" eb="14">
      <t>ビョウイン</t>
    </rPh>
    <rPh sb="15" eb="17">
      <t>ジンザイ</t>
    </rPh>
    <rPh sb="17" eb="19">
      <t>コウリュウ</t>
    </rPh>
    <phoneticPr fontId="12"/>
  </si>
  <si>
    <t>※他の拠点病院等との人材交流計画について記載してください。</t>
    <rPh sb="1" eb="2">
      <t>ホカ</t>
    </rPh>
    <rPh sb="3" eb="5">
      <t>キョテン</t>
    </rPh>
    <rPh sb="5" eb="7">
      <t>ビョウイン</t>
    </rPh>
    <rPh sb="7" eb="8">
      <t>ナド</t>
    </rPh>
    <rPh sb="10" eb="12">
      <t>ジンザイ</t>
    </rPh>
    <rPh sb="12" eb="14">
      <t>コウリュウ</t>
    </rPh>
    <rPh sb="14" eb="16">
      <t>ケイカク</t>
    </rPh>
    <rPh sb="20" eb="22">
      <t>キサイ</t>
    </rPh>
    <phoneticPr fontId="13"/>
  </si>
  <si>
    <t>※個人名やPHSの番号が記載されていないことをご確認ください。</t>
    <rPh sb="9" eb="11">
      <t>バンゴウ</t>
    </rPh>
    <phoneticPr fontId="13"/>
  </si>
  <si>
    <t>受入／派遣</t>
    <phoneticPr fontId="13"/>
  </si>
  <si>
    <t>期間</t>
    <phoneticPr fontId="13"/>
  </si>
  <si>
    <t>職種</t>
    <rPh sb="0" eb="2">
      <t>ショクシュ</t>
    </rPh>
    <phoneticPr fontId="13"/>
  </si>
  <si>
    <t>（受入元／派遣先）医療機関名</t>
    <phoneticPr fontId="13"/>
  </si>
  <si>
    <t>専門分野</t>
    <phoneticPr fontId="13"/>
  </si>
  <si>
    <t>受入</t>
  </si>
  <si>
    <t>令和５年４月１日～９月30日</t>
  </si>
  <si>
    <t>XX病院</t>
    <rPh sb="2" eb="4">
      <t>ビョウイン</t>
    </rPh>
    <phoneticPr fontId="13"/>
  </si>
  <si>
    <t>がん看護認定看護師</t>
    <rPh sb="2" eb="4">
      <t>カンゴ</t>
    </rPh>
    <rPh sb="4" eb="6">
      <t>ニンテイ</t>
    </rPh>
    <rPh sb="6" eb="9">
      <t>カンゴシ</t>
    </rPh>
    <phoneticPr fontId="13"/>
  </si>
  <si>
    <t>派遣</t>
  </si>
  <si>
    <t>令和５年10月１日～12月31日</t>
  </si>
  <si>
    <t>医師</t>
    <rPh sb="0" eb="2">
      <t>イシ</t>
    </rPh>
    <phoneticPr fontId="13"/>
  </si>
  <si>
    <t>YY病院</t>
    <rPh sb="2" eb="4">
      <t>ビョウイン</t>
    </rPh>
    <phoneticPr fontId="13"/>
  </si>
  <si>
    <t>上部消化器外科</t>
    <rPh sb="0" eb="2">
      <t>ジョウブ</t>
    </rPh>
    <rPh sb="2" eb="5">
      <t>ショウカキ</t>
    </rPh>
    <rPh sb="5" eb="7">
      <t>ゲカ</t>
    </rPh>
    <phoneticPr fontId="13"/>
  </si>
  <si>
    <t>■グループ指定のがん診療連携拠点病院との定期的なカンファレンスの開催実施件数</t>
    <phoneticPr fontId="13"/>
  </si>
  <si>
    <t>■グループ指定を受けるがん診療連携拠点病院との連携と役割分担の状況</t>
    <rPh sb="5" eb="7">
      <t>シテイ</t>
    </rPh>
    <rPh sb="8" eb="9">
      <t>ウ</t>
    </rPh>
    <rPh sb="13" eb="15">
      <t>シンリョウ</t>
    </rPh>
    <rPh sb="15" eb="17">
      <t>レンケイ</t>
    </rPh>
    <rPh sb="17" eb="19">
      <t>キョテン</t>
    </rPh>
    <rPh sb="19" eb="21">
      <t>ビョウイン</t>
    </rPh>
    <rPh sb="23" eb="25">
      <t>レンケイ</t>
    </rPh>
    <rPh sb="26" eb="28">
      <t>ヤクワリ</t>
    </rPh>
    <rPh sb="28" eb="30">
      <t>ブンタン</t>
    </rPh>
    <rPh sb="31" eb="33">
      <t>ジョウキョウ</t>
    </rPh>
    <phoneticPr fontId="13"/>
  </si>
  <si>
    <t>時期：</t>
    <rPh sb="0" eb="2">
      <t>ジキ</t>
    </rPh>
    <phoneticPr fontId="13"/>
  </si>
  <si>
    <t>がん医療圏名</t>
    <phoneticPr fontId="13"/>
  </si>
  <si>
    <t>医療機関名</t>
    <phoneticPr fontId="13"/>
  </si>
  <si>
    <t>連携内容（がんの種類と役割分担）</t>
    <phoneticPr fontId="13"/>
  </si>
  <si>
    <t>グループ間の人材交流計画について</t>
    <rPh sb="4" eb="5">
      <t>アイダ</t>
    </rPh>
    <rPh sb="6" eb="8">
      <t>ジンザイ</t>
    </rPh>
    <rPh sb="8" eb="10">
      <t>コウリュウ</t>
    </rPh>
    <rPh sb="10" eb="12">
      <t>ケイカク</t>
    </rPh>
    <phoneticPr fontId="12"/>
  </si>
  <si>
    <t>※グループ指定施設間での人材交流計画について記載してください。</t>
    <rPh sb="5" eb="7">
      <t>シテイ</t>
    </rPh>
    <rPh sb="7" eb="9">
      <t>シセツ</t>
    </rPh>
    <rPh sb="9" eb="10">
      <t>アイダ</t>
    </rPh>
    <rPh sb="12" eb="14">
      <t>ジンザイ</t>
    </rPh>
    <rPh sb="14" eb="16">
      <t>コウリュウ</t>
    </rPh>
    <rPh sb="16" eb="18">
      <t>ケイカク</t>
    </rPh>
    <rPh sb="22" eb="24">
      <t>キサイ</t>
    </rPh>
    <phoneticPr fontId="13"/>
  </si>
  <si>
    <t>令和５年４月１日～９月30日</t>
    <phoneticPr fontId="13"/>
  </si>
  <si>
    <t>消化器外科</t>
    <rPh sb="0" eb="3">
      <t>ショウカキ</t>
    </rPh>
    <rPh sb="3" eb="5">
      <t>ゲカ</t>
    </rPh>
    <phoneticPr fontId="13"/>
  </si>
  <si>
    <t>■グループ指定を受ける地域がん診療病院との連携と役割分担の状況</t>
    <rPh sb="5" eb="7">
      <t>シテイ</t>
    </rPh>
    <rPh sb="8" eb="9">
      <t>ウ</t>
    </rPh>
    <rPh sb="11" eb="13">
      <t>チイキ</t>
    </rPh>
    <rPh sb="15" eb="17">
      <t>シンリョウ</t>
    </rPh>
    <rPh sb="17" eb="19">
      <t>ビョウイン</t>
    </rPh>
    <rPh sb="21" eb="23">
      <t>レンケイ</t>
    </rPh>
    <rPh sb="24" eb="26">
      <t>ヤクワリ</t>
    </rPh>
    <rPh sb="26" eb="28">
      <t>ブンタン</t>
    </rPh>
    <rPh sb="29" eb="31">
      <t>ジョウキョウ</t>
    </rPh>
    <phoneticPr fontId="13"/>
  </si>
  <si>
    <t>時期・期間：</t>
    <rPh sb="0" eb="2">
      <t>ジキ</t>
    </rPh>
    <phoneticPr fontId="13"/>
  </si>
  <si>
    <t>都道府県協議会の内容</t>
    <rPh sb="0" eb="4">
      <t>トドウフケン</t>
    </rPh>
    <rPh sb="4" eb="7">
      <t>キョウギカイ</t>
    </rPh>
    <rPh sb="8" eb="10">
      <t>ナイヨウ</t>
    </rPh>
    <phoneticPr fontId="13"/>
  </si>
  <si>
    <t>※同一都道府県に複数の都道府県がん診療連携拠点病院が整備されている場合は、都道府県内で回答内容に齟齬が生じないようご調整ください。</t>
    <rPh sb="17" eb="25">
      <t>シンリョウレンケイキョテンビョウイン</t>
    </rPh>
    <rPh sb="26" eb="28">
      <t>セイビ</t>
    </rPh>
    <rPh sb="48" eb="50">
      <t>ソゴ</t>
    </rPh>
    <rPh sb="51" eb="52">
      <t>ショウ</t>
    </rPh>
    <rPh sb="58" eb="60">
      <t>チョウセイ</t>
    </rPh>
    <phoneticPr fontId="13"/>
  </si>
  <si>
    <t>令和５年４月１日～令和６年３月31日</t>
  </si>
  <si>
    <t>●令和５年度に開催した都道府県協議会について記載してください。</t>
  </si>
  <si>
    <t>（１）患者本位のがん医療を実現する等の観点から、当該都道府県における対策を強力に推進するための議論を行った。</t>
  </si>
  <si>
    <t>（２）都道府県全体のがん医療等の質の向上のために、都道府県内のどこに住んでいても適切な診断や治療にスムーズにアクセスできる体制を確保すべく、以下の議論を行った。</t>
    <rPh sb="70" eb="72">
      <t>イカ</t>
    </rPh>
    <rPh sb="73" eb="75">
      <t>ギロン</t>
    </rPh>
    <rPh sb="76" eb="77">
      <t>オコナ</t>
    </rPh>
    <phoneticPr fontId="13"/>
  </si>
  <si>
    <t>① 地域の実状に応じて、医療機関間の連携が必要な医療等について、都道府県内の各拠点病院等及び他のがん診療を担う医療機関における役割分担を整理・明確化し、
　　その内容を関係者間で共有するとともに広く周知した。</t>
    <phoneticPr fontId="13"/>
  </si>
  <si>
    <t>都道府県レベルで役割分担すべき項目（※）について議論した。</t>
    <rPh sb="0" eb="4">
      <t>トドウフケン</t>
    </rPh>
    <rPh sb="8" eb="10">
      <t>ヤクワリ</t>
    </rPh>
    <rPh sb="10" eb="12">
      <t>ブンタン</t>
    </rPh>
    <rPh sb="15" eb="17">
      <t>コウモク</t>
    </rPh>
    <rPh sb="24" eb="26">
      <t>ギロン</t>
    </rPh>
    <phoneticPr fontId="13"/>
  </si>
  <si>
    <t>② 地域がん診療病院とがん診療連携拠点病院とのグループ指定の組み合わせを調整・決定した。</t>
    <phoneticPr fontId="13"/>
  </si>
  <si>
    <t>③ 都道府県内の拠点病院等の院内がん登録のデータやがん診療、緩和ケア、相談支援等の実績等を共有、分析、評価、公表等を行った。</t>
  </si>
  <si>
    <t>　　各都道府県とも連携し、Quality Indicatorを積極的に利用するなど、都道府県全体のがん医療の質を向上させるための具体的な計画を立案・実行した。</t>
  </si>
  <si>
    <t>　　院内がん登録実務者の支援を含めて都道府県内のがん関連情報収集や利活用等の推進に取り組んだ。</t>
    <phoneticPr fontId="13"/>
  </si>
  <si>
    <t>④ 地域における相談支援や緩和ケアの提供体制・連携体制について協議を行い、拠点病院等の間で情報共有や役割分担を含む連携体制を整備した。</t>
    <phoneticPr fontId="13"/>
  </si>
  <si>
    <t>⑤ 当該都道府県における特定機能病院である拠点病院等と連携し、地域におけるがん診療に従事する診療従事者の育成及び適正配置に向けた調整を行った。</t>
    <phoneticPr fontId="13"/>
  </si>
  <si>
    <t>⑥ 整備指針Ⅱの４の（３）に基づき当該都道府県における拠点病院等が実施するがん医療に携わる医師等を対象とした緩和ケアに関する研修や
　　その他各種研修に関する計画を作成している。</t>
    <rPh sb="2" eb="4">
      <t>セイビ</t>
    </rPh>
    <rPh sb="4" eb="6">
      <t>シシン</t>
    </rPh>
    <phoneticPr fontId="13"/>
  </si>
  <si>
    <t>⑦ 当該都道府県内の医療機関における診療、緩和ケア外来、がん相談支援センター、セカンドオピニオン、患者サロン、患者支援団体、在宅医療等への
　　アクセスについて情報を集約し医療機関間で共有するとともに、冊子やホームページ等でわかりやすく広報している。</t>
    <phoneticPr fontId="13"/>
  </si>
  <si>
    <t>⑧ 国協議会との体系的な連携体制を構築している。</t>
    <phoneticPr fontId="13"/>
  </si>
  <si>
    <t>⑨ 国立がん研究センターによる研修に関する情報や国協議会での協議事項が確実に都道府県内で共有・実践される体制を整備している。</t>
    <phoneticPr fontId="13"/>
  </si>
  <si>
    <t>⑩ 感染症のまん延や災害等の状況においても必要ながん医療を提供する体制を確保するため、当該都道府県や各がん医療圏におけるＢＣＰについて議論を行った。</t>
    <phoneticPr fontId="13"/>
  </si>
  <si>
    <t>⑪ 地域における医療情報の共有の取組について、がんの分野からも検討し、体制整備に取り組んでいる。</t>
    <phoneticPr fontId="13"/>
  </si>
  <si>
    <t>【参考】</t>
    <rPh sb="1" eb="3">
      <t>サンコウ</t>
    </rPh>
    <phoneticPr fontId="13"/>
  </si>
  <si>
    <t>●令和５年４月１日～令和６年３月31日に開催した都道府県協議会の参加者について</t>
  </si>
  <si>
    <t>　同一都道府県内の全ての拠点病院等が参加した</t>
    <rPh sb="1" eb="3">
      <t>ドウイツ</t>
    </rPh>
    <rPh sb="3" eb="7">
      <t>トドウフケン</t>
    </rPh>
    <rPh sb="7" eb="8">
      <t>ナイ</t>
    </rPh>
    <rPh sb="9" eb="10">
      <t>スベ</t>
    </rPh>
    <rPh sb="12" eb="14">
      <t>キョテン</t>
    </rPh>
    <rPh sb="14" eb="16">
      <t>ビョウイン</t>
    </rPh>
    <rPh sb="16" eb="17">
      <t>ナド</t>
    </rPh>
    <rPh sb="18" eb="20">
      <t>サンカ</t>
    </rPh>
    <phoneticPr fontId="13"/>
  </si>
  <si>
    <t>　都道府県庁等の行政の参加があった</t>
    <rPh sb="1" eb="5">
      <t>トドウフケン</t>
    </rPh>
    <rPh sb="4" eb="6">
      <t>ケンチョウ</t>
    </rPh>
    <rPh sb="6" eb="7">
      <t>ナド</t>
    </rPh>
    <rPh sb="8" eb="10">
      <t>ギョウセイ</t>
    </rPh>
    <rPh sb="11" eb="13">
      <t>サンカ</t>
    </rPh>
    <phoneticPr fontId="13"/>
  </si>
  <si>
    <t>　拠点病院等以外の地域のがん診療を行う者の参加があった</t>
    <rPh sb="9" eb="11">
      <t>チイキ</t>
    </rPh>
    <rPh sb="14" eb="16">
      <t>シンリョウ</t>
    </rPh>
    <rPh sb="17" eb="18">
      <t>オコナ</t>
    </rPh>
    <rPh sb="19" eb="20">
      <t>モノ</t>
    </rPh>
    <rPh sb="21" eb="23">
      <t>サンカ</t>
    </rPh>
    <phoneticPr fontId="13"/>
  </si>
  <si>
    <t>　小児がん診療の立場から、小児がん拠点病院等（小児がん拠点病院、小児がん連携病院）の参加があった</t>
    <rPh sb="1" eb="3">
      <t>ショウニ</t>
    </rPh>
    <rPh sb="5" eb="7">
      <t>シンリョウ</t>
    </rPh>
    <rPh sb="8" eb="10">
      <t>タチバ</t>
    </rPh>
    <rPh sb="13" eb="15">
      <t>ショウニ</t>
    </rPh>
    <rPh sb="17" eb="19">
      <t>キョテン</t>
    </rPh>
    <rPh sb="19" eb="21">
      <t>ビョウイン</t>
    </rPh>
    <rPh sb="21" eb="22">
      <t>ナド</t>
    </rPh>
    <rPh sb="23" eb="25">
      <t>ショウニ</t>
    </rPh>
    <rPh sb="27" eb="29">
      <t>キョテン</t>
    </rPh>
    <rPh sb="29" eb="31">
      <t>ビョウイン</t>
    </rPh>
    <rPh sb="32" eb="34">
      <t>ショウニ</t>
    </rPh>
    <rPh sb="36" eb="38">
      <t>レンケイ</t>
    </rPh>
    <rPh sb="38" eb="40">
      <t>ビョウイン</t>
    </rPh>
    <rPh sb="42" eb="44">
      <t>サンカ</t>
    </rPh>
    <phoneticPr fontId="13"/>
  </si>
  <si>
    <t>　がん患者・経験者やその家族や患者団体等の意見を代表する者の参加があった</t>
    <rPh sb="6" eb="9">
      <t>ケイケンシャ</t>
    </rPh>
    <rPh sb="15" eb="17">
      <t>カンジャ</t>
    </rPh>
    <rPh sb="17" eb="19">
      <t>ダンタイ</t>
    </rPh>
    <rPh sb="19" eb="20">
      <t>ナド</t>
    </rPh>
    <rPh sb="21" eb="23">
      <t>イケン</t>
    </rPh>
    <rPh sb="24" eb="26">
      <t>ダイヒョウ</t>
    </rPh>
    <rPh sb="28" eb="29">
      <t>モノ</t>
    </rPh>
    <rPh sb="30" eb="32">
      <t>サンカ</t>
    </rPh>
    <phoneticPr fontId="13"/>
  </si>
  <si>
    <t>●都道府県協議会の広報体制について</t>
    <rPh sb="1" eb="5">
      <t>トドウフケン</t>
    </rPh>
    <rPh sb="5" eb="8">
      <t>キョウギカイ</t>
    </rPh>
    <rPh sb="9" eb="11">
      <t>コウホウ</t>
    </rPh>
    <rPh sb="11" eb="13">
      <t>タイセイ</t>
    </rPh>
    <phoneticPr fontId="13"/>
  </si>
  <si>
    <t>　都道府県協議会についてわかりやすく広報を行うためのWebサイトがある。</t>
    <rPh sb="1" eb="5">
      <t>トドウフケン</t>
    </rPh>
    <rPh sb="5" eb="8">
      <t>キョウギカイ</t>
    </rPh>
    <rPh sb="18" eb="20">
      <t>コウホウ</t>
    </rPh>
    <rPh sb="21" eb="22">
      <t>オコナ</t>
    </rPh>
    <phoneticPr fontId="13"/>
  </si>
  <si>
    <t>　Webサイトや、冊子等で、都道府県協議会で議論された内容を広報している。</t>
    <rPh sb="9" eb="11">
      <t>サッシ</t>
    </rPh>
    <rPh sb="11" eb="12">
      <t>ナド</t>
    </rPh>
    <rPh sb="14" eb="18">
      <t>トドウフケン</t>
    </rPh>
    <rPh sb="18" eb="21">
      <t>キョウギカイ</t>
    </rPh>
    <rPh sb="22" eb="24">
      <t>ギロン</t>
    </rPh>
    <rPh sb="27" eb="29">
      <t>ナイヨウ</t>
    </rPh>
    <rPh sb="30" eb="32">
      <t>コウホウ</t>
    </rPh>
    <phoneticPr fontId="13"/>
  </si>
  <si>
    <t>　WebサイトのURL</t>
    <phoneticPr fontId="13"/>
  </si>
  <si>
    <t>●令和５年４月１日～令和６年３月31日に開催した都道府県協議会での議論の内容について</t>
  </si>
  <si>
    <r>
      <rPr>
        <sz val="11"/>
        <color rgb="FF000000"/>
        <rFont val="ＭＳ Ｐゴシック"/>
        <family val="3"/>
        <charset val="128"/>
      </rPr>
      <t>　</t>
    </r>
    <r>
      <rPr>
        <u/>
        <sz val="11"/>
        <color rgb="FF000000"/>
        <rFont val="ＭＳ Ｐゴシック"/>
        <family val="3"/>
        <charset val="128"/>
      </rPr>
      <t>都道府県協議会の議題や議事録等、議論の内容がわかる資料を提出すること。（ファイル名の頭に別紙28を付けること）</t>
    </r>
    <phoneticPr fontId="13"/>
  </si>
  <si>
    <t>（※）都道府県レベルで役割分担すべき項目は以下である。</t>
    <rPh sb="3" eb="7">
      <t>トドウフケン</t>
    </rPh>
    <rPh sb="11" eb="13">
      <t>ヤクワリ</t>
    </rPh>
    <rPh sb="13" eb="15">
      <t>ブンタン</t>
    </rPh>
    <rPh sb="18" eb="20">
      <t>コウモク</t>
    </rPh>
    <rPh sb="21" eb="23">
      <t>イカ</t>
    </rPh>
    <phoneticPr fontId="13"/>
  </si>
  <si>
    <t>●以下の例のうち、都道府県協議会での議論の有無について</t>
    <rPh sb="1" eb="3">
      <t>イカ</t>
    </rPh>
    <phoneticPr fontId="13"/>
  </si>
  <si>
    <t>ア　一部の限定的な医療機関でのみ実施される薬物療法</t>
  </si>
  <si>
    <t>イ　集約化することにより予後の改善が見込まれる手術療法</t>
  </si>
  <si>
    <t>ウ　強度変調放射線療法や密封小線源療法、専用治療病室を要する核医学治療等の放射線治療、高度で特殊な画像下治療（ＩＶＲ）</t>
  </si>
  <si>
    <t>エ　緩和ケアセンター、緩和ケア病棟、ホスピス、神経ブロック、緊急　　緩和放射線治療等の緩和医療</t>
  </si>
  <si>
    <t>オ　分野別に希少がん・難治がんの対応を行う体制</t>
  </si>
  <si>
    <t>カ　小児がんの長期フォローアップを行う体制</t>
  </si>
  <si>
    <t>キ　ＡＹＡ世代のがんの支援体制</t>
    <phoneticPr fontId="13"/>
  </si>
  <si>
    <t>ク　がん・生殖医療（別途実施されている｢小児・ＡＹＡ世代のがん患者等の妊孕性温存療法研究促進事業」におけるがん・生殖医療ネットワークと協働して実施。）</t>
  </si>
  <si>
    <t>ケ　がんゲノム医療</t>
  </si>
  <si>
    <t>地域連携の推進体制（歯科との連携）について</t>
  </si>
  <si>
    <t>記載の有無：入力済／未入力あり</t>
    <rPh sb="0" eb="2">
      <t>キサイ</t>
    </rPh>
    <rPh sb="3" eb="5">
      <t>ウム</t>
    </rPh>
    <rPh sb="6" eb="8">
      <t>ニュウリョク</t>
    </rPh>
    <rPh sb="8" eb="9">
      <t>スミ</t>
    </rPh>
    <rPh sb="10" eb="11">
      <t>ミ</t>
    </rPh>
    <rPh sb="11" eb="13">
      <t>ニュウリョク</t>
    </rPh>
    <phoneticPr fontId="13"/>
  </si>
  <si>
    <t>地域連携の推進体制のうち、歯科との連携について、必要に応じて図等を用いてわかりやすく説明してください。</t>
    <rPh sb="0" eb="2">
      <t>チイキ</t>
    </rPh>
    <rPh sb="2" eb="4">
      <t>レンケイ</t>
    </rPh>
    <rPh sb="5" eb="7">
      <t>スイシン</t>
    </rPh>
    <rPh sb="7" eb="9">
      <t>タイセイ</t>
    </rPh>
    <rPh sb="13" eb="15">
      <t>シカ</t>
    </rPh>
    <rPh sb="17" eb="19">
      <t>レンケイ</t>
    </rPh>
    <rPh sb="24" eb="26">
      <t>ヒツヨウ</t>
    </rPh>
    <rPh sb="27" eb="28">
      <t>オウ</t>
    </rPh>
    <rPh sb="30" eb="31">
      <t>ズ</t>
    </rPh>
    <rPh sb="31" eb="32">
      <t>トウ</t>
    </rPh>
    <rPh sb="33" eb="34">
      <t>モチ</t>
    </rPh>
    <rPh sb="42" eb="44">
      <t>セツメイ</t>
    </rPh>
    <phoneticPr fontId="13"/>
  </si>
  <si>
    <r>
      <t>このシートのほかに資料がある場合は、</t>
    </r>
    <r>
      <rPr>
        <b/>
        <u/>
        <sz val="11"/>
        <color rgb="FFFF0000"/>
        <rFont val="ＭＳ Ｐゴシック"/>
        <family val="3"/>
        <charset val="128"/>
      </rPr>
      <t>ファイル名の頭に別紙○を付けた</t>
    </r>
    <r>
      <rPr>
        <sz val="11"/>
        <rFont val="ＭＳ Ｐゴシック"/>
        <family val="3"/>
        <charset val="128"/>
      </rPr>
      <t>電子ファイル、別添資料を提出すること。</t>
    </r>
    <rPh sb="9" eb="11">
      <t>シリョウ</t>
    </rPh>
    <rPh sb="14" eb="16">
      <t>バアイ</t>
    </rPh>
    <rPh sb="22" eb="23">
      <t>メイ</t>
    </rPh>
    <rPh sb="24" eb="25">
      <t>アタマ</t>
    </rPh>
    <rPh sb="26" eb="28">
      <t>ベッシ</t>
    </rPh>
    <rPh sb="30" eb="31">
      <t>ツ</t>
    </rPh>
    <rPh sb="33" eb="35">
      <t>デンシ</t>
    </rPh>
    <rPh sb="40" eb="42">
      <t>ベッテン</t>
    </rPh>
    <rPh sb="42" eb="44">
      <t>シリョウ</t>
    </rPh>
    <rPh sb="45" eb="47">
      <t>テイシュツ</t>
    </rPh>
    <phoneticPr fontId="13"/>
  </si>
  <si>
    <t>１．院内の口腔ケアチームのメンバーの職種及び人数について</t>
    <rPh sb="2" eb="4">
      <t>インナイ</t>
    </rPh>
    <rPh sb="5" eb="7">
      <t>コウクウ</t>
    </rPh>
    <rPh sb="18" eb="20">
      <t>ショクシュ</t>
    </rPh>
    <rPh sb="20" eb="21">
      <t>オヨ</t>
    </rPh>
    <rPh sb="22" eb="24">
      <t>ニンズウ</t>
    </rPh>
    <phoneticPr fontId="13"/>
  </si>
  <si>
    <t>院内に口腔ケアチームを設置している場合、記入すること。</t>
    <phoneticPr fontId="13"/>
  </si>
  <si>
    <t>地域の歯科医師等と連携している際は、そのことがわかるように備考欄に記入をお願いします。</t>
    <rPh sb="0" eb="2">
      <t>チイキ</t>
    </rPh>
    <rPh sb="3" eb="5">
      <t>シカ</t>
    </rPh>
    <rPh sb="5" eb="7">
      <t>イシ</t>
    </rPh>
    <rPh sb="7" eb="8">
      <t>トウ</t>
    </rPh>
    <rPh sb="9" eb="11">
      <t>レンケイ</t>
    </rPh>
    <rPh sb="15" eb="16">
      <t>サイ</t>
    </rPh>
    <rPh sb="29" eb="31">
      <t>ビコウ</t>
    </rPh>
    <rPh sb="31" eb="32">
      <t>ラン</t>
    </rPh>
    <rPh sb="33" eb="35">
      <t>キニュウ</t>
    </rPh>
    <rPh sb="37" eb="38">
      <t>ネガ</t>
    </rPh>
    <phoneticPr fontId="13"/>
  </si>
  <si>
    <t>備考欄：院外との連携の際は連携先を記載ください（例：郡市歯科医師会と連携／近隣の歯科医師と個別に連携　等）
なお、特段記載事項がない場合は空欄としてください。</t>
    <rPh sb="0" eb="3">
      <t>ビコウラン</t>
    </rPh>
    <rPh sb="57" eb="59">
      <t>トクダン</t>
    </rPh>
    <rPh sb="59" eb="61">
      <t>キサイ</t>
    </rPh>
    <rPh sb="61" eb="63">
      <t>ジコウ</t>
    </rPh>
    <rPh sb="66" eb="68">
      <t>バアイ</t>
    </rPh>
    <rPh sb="69" eb="71">
      <t>クウラン</t>
    </rPh>
    <phoneticPr fontId="12"/>
  </si>
  <si>
    <t>歯科医師</t>
    <rPh sb="0" eb="4">
      <t>シカイシ</t>
    </rPh>
    <phoneticPr fontId="13"/>
  </si>
  <si>
    <t>近隣の歯科医師と個別に連携</t>
    <phoneticPr fontId="13"/>
  </si>
  <si>
    <t>歯科医師(院内)</t>
  </si>
  <si>
    <t>近隣歯科医院（AKIデンタル：６６２８－１１２２）、阿倍野区歯科医師会、大阪府歯科医師会（6772－2600）</t>
    <phoneticPr fontId="13"/>
  </si>
  <si>
    <t>２．歯科との連携体制の有無について</t>
    <rPh sb="2" eb="4">
      <t>シカ</t>
    </rPh>
    <rPh sb="6" eb="8">
      <t>レンケイ</t>
    </rPh>
    <rPh sb="8" eb="10">
      <t>タイセイ</t>
    </rPh>
    <rPh sb="11" eb="13">
      <t>ウム</t>
    </rPh>
    <phoneticPr fontId="13"/>
  </si>
  <si>
    <r>
      <t>（１）　院内に歯科の診療科がある。
　　　　</t>
    </r>
    <r>
      <rPr>
        <sz val="9"/>
        <rFont val="ＭＳ Ｐゴシック"/>
        <family val="3"/>
        <charset val="128"/>
      </rPr>
      <t>（はい／いいえ）</t>
    </r>
    <rPh sb="4" eb="6">
      <t>インナイ</t>
    </rPh>
    <rPh sb="7" eb="9">
      <t>シカ</t>
    </rPh>
    <rPh sb="10" eb="12">
      <t>シンリョウ</t>
    </rPh>
    <rPh sb="12" eb="13">
      <t>カ</t>
    </rPh>
    <phoneticPr fontId="13"/>
  </si>
  <si>
    <r>
      <t>（２）　口腔機能が低下したがん患者に対して口腔機能の評価や改善のために歯科との連携体制を構築している。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6">
      <t>コウクウ</t>
    </rPh>
    <rPh sb="6" eb="8">
      <t>キノウ</t>
    </rPh>
    <rPh sb="9" eb="11">
      <t>テイカ</t>
    </rPh>
    <rPh sb="15" eb="17">
      <t>カンジャ</t>
    </rPh>
    <rPh sb="18" eb="19">
      <t>タイ</t>
    </rPh>
    <rPh sb="21" eb="23">
      <t>コウクウ</t>
    </rPh>
    <rPh sb="23" eb="25">
      <t>キノウ</t>
    </rPh>
    <rPh sb="26" eb="28">
      <t>ヒョウカ</t>
    </rPh>
    <rPh sb="29" eb="31">
      <t>カイゼン</t>
    </rPh>
    <rPh sb="35" eb="37">
      <t>シカ</t>
    </rPh>
    <rPh sb="39" eb="41">
      <t>レンケイ</t>
    </rPh>
    <rPh sb="41" eb="43">
      <t>タイセイ</t>
    </rPh>
    <rPh sb="44" eb="46">
      <t>コウチク</t>
    </rPh>
    <rPh sb="74" eb="76">
      <t>チイキ</t>
    </rPh>
    <rPh sb="77" eb="79">
      <t>シカ</t>
    </rPh>
    <rPh sb="79" eb="81">
      <t>イシ</t>
    </rPh>
    <rPh sb="82" eb="84">
      <t>レンケイ</t>
    </rPh>
    <rPh sb="84" eb="86">
      <t>タイセイ</t>
    </rPh>
    <rPh sb="87" eb="89">
      <t>コウチク</t>
    </rPh>
    <rPh sb="90" eb="92">
      <t>インナイ</t>
    </rPh>
    <rPh sb="92" eb="93">
      <t>オヨ</t>
    </rPh>
    <rPh sb="94" eb="96">
      <t>チイキ</t>
    </rPh>
    <rPh sb="97" eb="99">
      <t>シカ</t>
    </rPh>
    <rPh sb="99" eb="101">
      <t>イシ</t>
    </rPh>
    <rPh sb="102" eb="104">
      <t>レンケイ</t>
    </rPh>
    <rPh sb="104" eb="106">
      <t>タイセイ</t>
    </rPh>
    <rPh sb="107" eb="109">
      <t>コウチク</t>
    </rPh>
    <rPh sb="110" eb="112">
      <t>レンケイ</t>
    </rPh>
    <rPh sb="112" eb="114">
      <t>タイセイ</t>
    </rPh>
    <rPh sb="115" eb="117">
      <t>コウチク</t>
    </rPh>
    <phoneticPr fontId="13"/>
  </si>
  <si>
    <t>地域の歯科医師と連携体制を構築</t>
  </si>
  <si>
    <r>
      <t>（３）　周術期におけるがん患者の口腔健康管理について歯科との連携体制を構築している。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7">
      <t>シュウジュツキ</t>
    </rPh>
    <rPh sb="13" eb="15">
      <t>カンジャ</t>
    </rPh>
    <rPh sb="16" eb="18">
      <t>コウクウ</t>
    </rPh>
    <rPh sb="18" eb="20">
      <t>ケンコウ</t>
    </rPh>
    <rPh sb="20" eb="22">
      <t>カンリ</t>
    </rPh>
    <rPh sb="26" eb="28">
      <t>シカ</t>
    </rPh>
    <rPh sb="30" eb="32">
      <t>レンケイ</t>
    </rPh>
    <rPh sb="32" eb="34">
      <t>タイセイ</t>
    </rPh>
    <rPh sb="35" eb="37">
      <t>コウチク</t>
    </rPh>
    <phoneticPr fontId="13"/>
  </si>
  <si>
    <t>院内の歯科医師と連携体制を構築</t>
  </si>
  <si>
    <r>
      <t xml:space="preserve">（４）　栄養サポートチームに歯科が参加する連携体制を構築している。
</t>
    </r>
    <r>
      <rPr>
        <sz val="9"/>
        <rFont val="ＭＳ Ｐゴシック"/>
        <family val="3"/>
        <charset val="128"/>
      </rPr>
      <t>　　　</t>
    </r>
    <r>
      <rPr>
        <sz val="8"/>
        <rFont val="ＭＳ Ｐゴシック"/>
        <family val="3"/>
        <charset val="128"/>
      </rPr>
      <t>　　（院内の歯科医師と連携体制を構築／地域の歯科医師と連携体制を構築／院内及び地域の歯科医師と連携体制を構築／連携体制を構築していない）</t>
    </r>
    <rPh sb="14" eb="16">
      <t>シカ</t>
    </rPh>
    <rPh sb="17" eb="19">
      <t>サンカ</t>
    </rPh>
    <rPh sb="21" eb="23">
      <t>レンケイ</t>
    </rPh>
    <rPh sb="23" eb="25">
      <t>タイセイ</t>
    </rPh>
    <rPh sb="26" eb="28">
      <t>コウチク</t>
    </rPh>
    <phoneticPr fontId="13"/>
  </si>
  <si>
    <r>
      <t xml:space="preserve">（５）　緩和ケアチームに歯科が参加する連携体制を構築している。
</t>
    </r>
    <r>
      <rPr>
        <sz val="9"/>
        <rFont val="ＭＳ Ｐゴシック"/>
        <family val="3"/>
        <charset val="128"/>
      </rPr>
      <t>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6">
      <t>カンワ</t>
    </rPh>
    <rPh sb="12" eb="14">
      <t>シカ</t>
    </rPh>
    <rPh sb="15" eb="17">
      <t>サンカ</t>
    </rPh>
    <rPh sb="19" eb="21">
      <t>レンケイ</t>
    </rPh>
    <rPh sb="21" eb="23">
      <t>タイセイ</t>
    </rPh>
    <rPh sb="24" eb="26">
      <t>コウチク</t>
    </rPh>
    <phoneticPr fontId="13"/>
  </si>
  <si>
    <t>（６）　上記（２）～（５）において地域の歯科医師と連携体制を構築している場合、連携している地域（院外）の歯科医療機関数</t>
    <rPh sb="17" eb="19">
      <t>チイキ</t>
    </rPh>
    <rPh sb="22" eb="24">
      <t>イシ</t>
    </rPh>
    <rPh sb="45" eb="47">
      <t>チイキ</t>
    </rPh>
    <phoneticPr fontId="13"/>
  </si>
  <si>
    <t>施設</t>
    <rPh sb="0" eb="2">
      <t>シセツ</t>
    </rPh>
    <phoneticPr fontId="13"/>
  </si>
  <si>
    <t>（７）　上記（２）～（５）において歯科と連携体制を構築している場合、どのような連携体制を構築しているかそれぞれ記載してください。</t>
    <rPh sb="4" eb="6">
      <t>ジョウキ</t>
    </rPh>
    <rPh sb="17" eb="19">
      <t>シカ</t>
    </rPh>
    <rPh sb="20" eb="22">
      <t>レンケイ</t>
    </rPh>
    <rPh sb="22" eb="24">
      <t>タイセイ</t>
    </rPh>
    <rPh sb="25" eb="27">
      <t>コウチク</t>
    </rPh>
    <rPh sb="31" eb="33">
      <t>バアイ</t>
    </rPh>
    <rPh sb="39" eb="41">
      <t>レンケイ</t>
    </rPh>
    <rPh sb="41" eb="43">
      <t>タイセイ</t>
    </rPh>
    <rPh sb="44" eb="46">
      <t>コウチク</t>
    </rPh>
    <rPh sb="55" eb="57">
      <t>キサイ</t>
    </rPh>
    <phoneticPr fontId="13"/>
  </si>
  <si>
    <t>院内の歯科医師が歯科口腔外科外来にて口腔機能低下患者に対応している。同様に周術期口腔機能管理も外来診療室で行っている。栄養サポートチームは院内では消化器外科の術後患者を中心に置かなっている。週2回のNSTカンファに歯科医師が参加している。緩和ケアチームに関しては必要時依頼を受ければ、参加するようにしている。</t>
    <phoneticPr fontId="13"/>
  </si>
  <si>
    <t>（８）　上記（２）～（５）以外において歯科と連携体制を構築している場合、どのような連携体制を構築しているか記載してください。</t>
    <rPh sb="4" eb="6">
      <t>ジョウキ</t>
    </rPh>
    <rPh sb="13" eb="15">
      <t>イガイ</t>
    </rPh>
    <rPh sb="19" eb="21">
      <t>シカ</t>
    </rPh>
    <rPh sb="22" eb="24">
      <t>レンケイ</t>
    </rPh>
    <rPh sb="24" eb="26">
      <t>タイセイ</t>
    </rPh>
    <rPh sb="27" eb="29">
      <t>コウチク</t>
    </rPh>
    <rPh sb="33" eb="35">
      <t>バアイ</t>
    </rPh>
    <rPh sb="41" eb="43">
      <t>レンケイ</t>
    </rPh>
    <rPh sb="43" eb="45">
      <t>タイセイ</t>
    </rPh>
    <rPh sb="46" eb="48">
      <t>コウチク</t>
    </rPh>
    <rPh sb="53" eb="55">
      <t>キサイ</t>
    </rPh>
    <phoneticPr fontId="1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</si>
</sst>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 "/>
    <numFmt numFmtId="177" formatCode="[&lt;=999]000;[&lt;=9999]000\-00;000\-0000"/>
    <numFmt numFmtId="178" formatCode="[$-411]ggge&quot;年&quot;m&quot;月&quot;d&quot;日&quot;;@"/>
    <numFmt numFmtId="179" formatCode=";;;"/>
    <numFmt numFmtId="180" formatCode="#,###"/>
    <numFmt numFmtId="181" formatCode="0.0_ "/>
    <numFmt numFmtId="182" formatCode="0.0%"/>
    <numFmt numFmtId="183" formatCode="#,##0.0_);[Red]\(#,##0.0\)"/>
    <numFmt numFmtId="184" formatCode="0_ "/>
    <numFmt numFmtId="185" formatCode="#,##0.0;[Red]\-#,##0.0"/>
  </numFmts>
  <fonts count="113">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indexed="8"/>
      <name val="ＭＳ Ｐゴシック"/>
      <family val="3"/>
      <charset val="128"/>
    </font>
    <font>
      <sz val="11"/>
      <name val="ＭＳ Ｐゴシック"/>
      <family val="3"/>
      <charset val="128"/>
    </font>
    <font>
      <sz val="6"/>
      <name val="ＭＳ Ｐゴシック"/>
      <family val="3"/>
      <charset val="128"/>
    </font>
    <font>
      <sz val="14"/>
      <name val="ＭＳ Ｐゴシック"/>
      <family val="3"/>
      <charset val="128"/>
    </font>
    <font>
      <sz val="12"/>
      <name val="ＭＳ Ｐゴシック"/>
      <family val="3"/>
      <charset val="128"/>
    </font>
    <font>
      <sz val="18"/>
      <name val="ＭＳ Ｐゴシック"/>
      <family val="3"/>
      <charset val="128"/>
    </font>
    <font>
      <sz val="16"/>
      <name val="ＭＳ Ｐゴシック"/>
      <family val="3"/>
      <charset val="128"/>
    </font>
    <font>
      <b/>
      <sz val="22"/>
      <name val="ＭＳ Ｐゴシック"/>
      <family val="3"/>
      <charset val="128"/>
    </font>
    <font>
      <sz val="10"/>
      <name val="ＭＳ Ｐゴシック"/>
      <family val="3"/>
      <charset val="128"/>
    </font>
    <font>
      <sz val="9"/>
      <name val="ＭＳ Ｐゴシック"/>
      <family val="3"/>
      <charset val="128"/>
    </font>
    <font>
      <b/>
      <u/>
      <sz val="14"/>
      <name val="ＭＳ Ｐゴシック"/>
      <family val="3"/>
      <charset val="128"/>
    </font>
    <font>
      <sz val="8"/>
      <name val="ＭＳ Ｐゴシック"/>
      <family val="3"/>
      <charset val="128"/>
    </font>
    <font>
      <strike/>
      <sz val="10"/>
      <name val="ＭＳ Ｐゴシック"/>
      <family val="3"/>
      <charset val="128"/>
    </font>
    <font>
      <b/>
      <sz val="14"/>
      <name val="ＭＳ Ｐゴシック"/>
      <family val="3"/>
      <charset val="128"/>
    </font>
    <font>
      <sz val="10"/>
      <color indexed="8"/>
      <name val="ＭＳ Ｐゴシック"/>
      <family val="3"/>
      <charset val="128"/>
    </font>
    <font>
      <strike/>
      <sz val="14"/>
      <name val="ＭＳ Ｐゴシック"/>
      <family val="3"/>
      <charset val="128"/>
    </font>
    <font>
      <b/>
      <sz val="11"/>
      <name val="ＭＳ Ｐゴシック"/>
      <family val="3"/>
      <charset val="128"/>
    </font>
    <font>
      <sz val="12"/>
      <color indexed="8"/>
      <name val="ＭＳ Ｐゴシック"/>
      <family val="3"/>
      <charset val="128"/>
    </font>
    <font>
      <u/>
      <sz val="11"/>
      <color indexed="8"/>
      <name val="ＭＳ Ｐゴシック"/>
      <family val="3"/>
      <charset val="128"/>
    </font>
    <font>
      <sz val="9"/>
      <color indexed="8"/>
      <name val="ＭＳ Ｐゴシック"/>
      <family val="3"/>
      <charset val="128"/>
    </font>
    <font>
      <b/>
      <sz val="10"/>
      <name val="ＭＳ Ｐゴシック"/>
      <family val="3"/>
      <charset val="128"/>
    </font>
    <font>
      <sz val="8"/>
      <color indexed="10"/>
      <name val="ＭＳ Ｐゴシック"/>
      <family val="3"/>
      <charset val="128"/>
    </font>
    <font>
      <u/>
      <sz val="11"/>
      <name val="ＭＳ Ｐゴシック"/>
      <family val="3"/>
      <charset val="128"/>
    </font>
    <font>
      <sz val="11"/>
      <color indexed="10"/>
      <name val="ＭＳ Ｐゴシック"/>
      <family val="3"/>
      <charset val="128"/>
    </font>
    <font>
      <sz val="10"/>
      <color indexed="10"/>
      <name val="ＭＳ Ｐゴシック"/>
      <family val="3"/>
      <charset val="128"/>
    </font>
    <font>
      <sz val="10"/>
      <color indexed="60"/>
      <name val="ＭＳ Ｐゴシック"/>
      <family val="3"/>
      <charset val="128"/>
    </font>
    <font>
      <b/>
      <u/>
      <sz val="10"/>
      <color indexed="10"/>
      <name val="ＭＳ Ｐゴシック"/>
      <family val="3"/>
      <charset val="128"/>
    </font>
    <font>
      <u/>
      <sz val="8"/>
      <color indexed="12"/>
      <name val="ＭＳ Ｐゴシック"/>
      <family val="3"/>
      <charset val="128"/>
    </font>
    <font>
      <sz val="11"/>
      <color theme="1"/>
      <name val="ＭＳ Ｐゴシック"/>
      <family val="3"/>
      <charset val="128"/>
      <scheme val="minor"/>
    </font>
    <font>
      <sz val="11"/>
      <color rgb="FF9C6500"/>
      <name val="ＭＳ Ｐゴシック"/>
      <family val="3"/>
      <charset val="128"/>
      <scheme val="minor"/>
    </font>
    <font>
      <sz val="10"/>
      <color rgb="FF000000"/>
      <name val="Arial"/>
      <family val="2"/>
    </font>
    <font>
      <sz val="12"/>
      <color theme="1"/>
      <name val="ＭＳ Ｐゴシック"/>
      <family val="3"/>
      <charset val="128"/>
      <scheme val="minor"/>
    </font>
    <font>
      <b/>
      <sz val="11"/>
      <color rgb="FFFF0000"/>
      <name val="ＭＳ Ｐゴシック"/>
      <family val="3"/>
      <charset val="128"/>
    </font>
    <font>
      <sz val="10"/>
      <color rgb="FFFF0000"/>
      <name val="ＭＳ Ｐゴシック"/>
      <family val="3"/>
      <charset val="128"/>
    </font>
    <font>
      <sz val="14"/>
      <color rgb="FFFF0000"/>
      <name val="ＭＳ Ｐゴシック"/>
      <family val="3"/>
      <charset val="128"/>
    </font>
    <font>
      <sz val="11"/>
      <color rgb="FFFF0000"/>
      <name val="ＭＳ Ｐゴシック"/>
      <family val="3"/>
      <charset val="128"/>
    </font>
    <font>
      <sz val="8"/>
      <color rgb="FFFF0000"/>
      <name val="ＭＳ Ｐゴシック"/>
      <family val="3"/>
      <charset val="128"/>
    </font>
    <font>
      <sz val="12"/>
      <color rgb="FFFF0000"/>
      <name val="ＭＳ Ｐゴシック"/>
      <family val="3"/>
      <charset val="128"/>
    </font>
    <font>
      <sz val="13"/>
      <name val="ＭＳ Ｐゴシック"/>
      <family val="3"/>
      <charset val="128"/>
    </font>
    <font>
      <b/>
      <sz val="14"/>
      <name val="ＭＳ Ｐゴシック"/>
      <family val="3"/>
      <charset val="128"/>
      <scheme val="minor"/>
    </font>
    <font>
      <b/>
      <sz val="13"/>
      <color rgb="FFFF0000"/>
      <name val="ＭＳ Ｐゴシック"/>
      <family val="3"/>
      <charset val="128"/>
      <scheme val="minor"/>
    </font>
    <font>
      <b/>
      <sz val="11"/>
      <color theme="1"/>
      <name val="ＭＳ Ｐゴシック"/>
      <family val="3"/>
      <charset val="128"/>
      <scheme val="minor"/>
    </font>
    <font>
      <sz val="11"/>
      <name val="ＭＳ Ｐゴシック"/>
      <family val="3"/>
      <charset val="128"/>
      <scheme val="minor"/>
    </font>
    <font>
      <b/>
      <u/>
      <sz val="11"/>
      <color rgb="FFFF0000"/>
      <name val="ＭＳ Ｐゴシック"/>
      <family val="3"/>
      <charset val="128"/>
    </font>
    <font>
      <u/>
      <sz val="11"/>
      <color theme="1"/>
      <name val="ＭＳ Ｐゴシック"/>
      <family val="3"/>
      <charset val="128"/>
      <scheme val="minor"/>
    </font>
    <font>
      <b/>
      <sz val="11"/>
      <color indexed="10"/>
      <name val="ＭＳ Ｐゴシック"/>
      <family val="3"/>
      <charset val="128"/>
    </font>
    <font>
      <b/>
      <sz val="11"/>
      <color rgb="FFFF0000"/>
      <name val="ＭＳ Ｐゴシック"/>
      <family val="3"/>
      <charset val="128"/>
      <scheme val="minor"/>
    </font>
    <font>
      <sz val="11"/>
      <color rgb="FF000000"/>
      <name val="游ゴシック"/>
      <family val="2"/>
      <charset val="128"/>
    </font>
    <font>
      <sz val="11"/>
      <color rgb="FF000000"/>
      <name val="ＭＳ Ｐゴシック"/>
      <family val="3"/>
      <charset val="128"/>
    </font>
    <font>
      <sz val="10"/>
      <color rgb="FF993300"/>
      <name val="ＭＳ Ｐゴシック"/>
      <family val="3"/>
      <charset val="128"/>
    </font>
    <font>
      <sz val="6"/>
      <name val="游ゴシック"/>
      <family val="2"/>
      <charset val="128"/>
    </font>
    <font>
      <sz val="11"/>
      <color theme="0"/>
      <name val="ＭＳ Ｐゴシック"/>
      <family val="2"/>
      <charset val="128"/>
      <scheme val="minor"/>
    </font>
    <font>
      <b/>
      <u/>
      <sz val="14"/>
      <color indexed="8"/>
      <name val="ＭＳ Ｐゴシック"/>
      <family val="3"/>
      <charset val="128"/>
    </font>
    <font>
      <b/>
      <sz val="10"/>
      <color rgb="FFFF0000"/>
      <name val="ＭＳ Ｐゴシック"/>
      <family val="3"/>
      <charset val="128"/>
    </font>
    <font>
      <sz val="10"/>
      <color theme="1"/>
      <name val="ＭＳ Ｐゴシック"/>
      <family val="3"/>
      <charset val="128"/>
    </font>
    <font>
      <u/>
      <sz val="9"/>
      <name val="ＭＳ Ｐゴシック"/>
      <family val="3"/>
      <charset val="128"/>
    </font>
    <font>
      <sz val="11"/>
      <color rgb="FF9C0006"/>
      <name val="ＭＳ Ｐゴシック"/>
      <family val="3"/>
      <charset val="128"/>
      <scheme val="minor"/>
    </font>
    <font>
      <b/>
      <sz val="9"/>
      <name val="ＭＳ Ｐゴシック"/>
      <family val="3"/>
      <charset val="128"/>
    </font>
    <font>
      <sz val="11"/>
      <color theme="1"/>
      <name val="ＭＳ Ｐゴシック"/>
      <family val="3"/>
      <charset val="128"/>
    </font>
    <font>
      <i/>
      <sz val="12"/>
      <color theme="0"/>
      <name val="ＭＳ Ｐゴシック"/>
      <family val="3"/>
      <charset val="128"/>
    </font>
    <font>
      <b/>
      <u/>
      <sz val="12"/>
      <color rgb="FFFF0000"/>
      <name val="ＭＳ Ｐゴシック"/>
      <family val="3"/>
      <charset val="128"/>
    </font>
    <font>
      <sz val="11"/>
      <color rgb="FFFF0000"/>
      <name val="ＭＳ Ｐゴシック"/>
      <family val="3"/>
      <charset val="128"/>
      <scheme val="minor"/>
    </font>
    <font>
      <sz val="10"/>
      <color theme="5"/>
      <name val="ＭＳ Ｐゴシック"/>
      <family val="3"/>
      <charset val="128"/>
    </font>
    <font>
      <sz val="9"/>
      <color rgb="FFFF0000"/>
      <name val="ＭＳ Ｐゴシック"/>
      <family val="3"/>
      <charset val="128"/>
    </font>
    <font>
      <b/>
      <u/>
      <sz val="10"/>
      <color rgb="FFFF0000"/>
      <name val="ＭＳ Ｐゴシック"/>
      <family val="3"/>
      <charset val="128"/>
    </font>
    <font>
      <u/>
      <sz val="18"/>
      <color rgb="FFFF0000"/>
      <name val="ＭＳ Ｐゴシック"/>
      <family val="3"/>
      <charset val="128"/>
    </font>
    <font>
      <sz val="14"/>
      <color theme="1"/>
      <name val="ＭＳ Ｐゴシック"/>
      <family val="3"/>
      <charset val="128"/>
    </font>
    <font>
      <sz val="6"/>
      <name val="ＭＳ Ｐゴシック"/>
      <family val="2"/>
      <charset val="128"/>
      <scheme val="minor"/>
    </font>
    <font>
      <b/>
      <sz val="11"/>
      <name val="ＭＳ Ｐゴシック"/>
      <family val="3"/>
      <charset val="128"/>
      <scheme val="minor"/>
    </font>
    <font>
      <sz val="11"/>
      <color theme="0"/>
      <name val="ＭＳ Ｐゴシック"/>
      <family val="3"/>
      <charset val="128"/>
    </font>
    <font>
      <sz val="24"/>
      <name val="ＭＳ Ｐゴシック"/>
      <family val="3"/>
      <charset val="128"/>
    </font>
    <font>
      <u/>
      <sz val="10"/>
      <name val="ＭＳ Ｐゴシック"/>
      <family val="3"/>
      <charset val="128"/>
    </font>
    <font>
      <u/>
      <sz val="10"/>
      <color indexed="8"/>
      <name val="ＭＳ Ｐゴシック"/>
      <family val="3"/>
      <charset val="128"/>
    </font>
    <font>
      <u/>
      <sz val="10"/>
      <color rgb="FFFF0000"/>
      <name val="ＭＳ Ｐゴシック"/>
      <family val="3"/>
      <charset val="128"/>
    </font>
    <font>
      <sz val="8"/>
      <color theme="1"/>
      <name val="ＭＳ Ｐゴシック"/>
      <family val="3"/>
      <charset val="128"/>
    </font>
    <font>
      <sz val="9"/>
      <color rgb="FF000000"/>
      <name val="ＭＳ Ｐゴシック"/>
      <family val="3"/>
      <charset val="128"/>
    </font>
    <font>
      <sz val="10"/>
      <color rgb="FF000000"/>
      <name val="ＭＳ Ｐゴシック"/>
      <family val="3"/>
      <charset val="128"/>
    </font>
    <font>
      <sz val="8"/>
      <color rgb="FF000000"/>
      <name val="ＭＳ Ｐゴシック"/>
      <family val="3"/>
      <charset val="128"/>
    </font>
    <font>
      <u/>
      <sz val="9"/>
      <color rgb="FF000000"/>
      <name val="ＭＳ Ｐゴシック"/>
      <family val="3"/>
      <charset val="128"/>
    </font>
    <font>
      <b/>
      <u/>
      <sz val="14"/>
      <color rgb="FFFF0000"/>
      <name val="ＭＳ Ｐゴシック"/>
      <family val="3"/>
      <charset val="128"/>
    </font>
    <font>
      <b/>
      <u/>
      <sz val="11"/>
      <color rgb="FFFF0000"/>
      <name val="ＭＳ Ｐゴシック"/>
      <family val="3"/>
      <charset val="128"/>
      <scheme val="minor"/>
    </font>
    <font>
      <sz val="12"/>
      <color rgb="FF000000"/>
      <name val="ＭＳ Ｐゴシック"/>
      <family val="3"/>
      <charset val="128"/>
    </font>
    <font>
      <sz val="14"/>
      <color rgb="FF000000"/>
      <name val="ＭＳ Ｐゴシック "/>
      <family val="3"/>
      <charset val="128"/>
    </font>
    <font>
      <sz val="14"/>
      <color rgb="FF000000"/>
      <name val="ＭＳ Ｐゴシック"/>
      <family val="3"/>
      <charset val="128"/>
    </font>
    <font>
      <sz val="14"/>
      <color rgb="FF000000"/>
      <name val="ＭＳ Ｐゴシック"/>
      <family val="3"/>
      <charset val="128"/>
      <scheme val="minor"/>
    </font>
    <font>
      <u/>
      <sz val="14"/>
      <color rgb="FF000000"/>
      <name val="ＭＳ Ｐゴシック"/>
      <family val="3"/>
      <charset val="128"/>
    </font>
    <font>
      <sz val="13"/>
      <color rgb="FF000000"/>
      <name val="ＭＳ Ｐゴシック"/>
      <family val="3"/>
      <charset val="128"/>
    </font>
    <font>
      <u/>
      <sz val="11"/>
      <color rgb="FF000000"/>
      <name val="ＭＳ Ｐゴシック"/>
      <family val="3"/>
      <charset val="128"/>
    </font>
    <font>
      <b/>
      <sz val="11"/>
      <color theme="0"/>
      <name val="ＭＳ Ｐゴシック"/>
      <family val="3"/>
      <charset val="128"/>
    </font>
    <font>
      <sz val="10"/>
      <color theme="0"/>
      <name val="ＭＳ Ｐゴシック"/>
      <family val="3"/>
      <charset val="128"/>
    </font>
    <font>
      <b/>
      <u/>
      <sz val="14"/>
      <name val="ＭＳ Ｐゴシック"/>
      <family val="3"/>
      <charset val="128"/>
      <scheme val="minor"/>
    </font>
    <font>
      <b/>
      <sz val="14"/>
      <color rgb="FFFF0000"/>
      <name val="ＭＳ Ｐゴシック"/>
      <family val="3"/>
      <charset val="128"/>
    </font>
    <font>
      <sz val="11"/>
      <color rgb="FF000000"/>
      <name val="ＭＳ Ｐゴシック"/>
      <family val="3"/>
      <charset val="128"/>
      <scheme val="major"/>
    </font>
    <font>
      <sz val="11"/>
      <name val="ＭＳ Ｐゴシック"/>
      <family val="3"/>
      <charset val="128"/>
      <scheme val="major"/>
    </font>
    <font>
      <u/>
      <sz val="12"/>
      <color indexed="12"/>
      <name val="ＭＳ Ｐゴシック"/>
      <family val="3"/>
      <charset val="128"/>
    </font>
    <font>
      <strike/>
      <sz val="11"/>
      <color rgb="FFFF0000"/>
      <name val="ＭＳ Ｐゴシック"/>
      <family val="3"/>
      <charset val="128"/>
    </font>
    <font>
      <b/>
      <u/>
      <sz val="8"/>
      <color rgb="FFFF0000"/>
      <name val="ＭＳ Ｐゴシック"/>
      <family val="3"/>
      <charset val="128"/>
    </font>
    <font>
      <u/>
      <sz val="14"/>
      <name val="ＭＳ Ｐゴシック"/>
      <family val="3"/>
      <charset val="128"/>
    </font>
    <font>
      <sz val="11"/>
      <color rgb="FF3333FF"/>
      <name val="ＭＳ Ｐゴシック"/>
      <family val="3"/>
      <charset val="128"/>
    </font>
    <font>
      <u/>
      <sz val="9"/>
      <color rgb="FFFF0000"/>
      <name val="ＭＳ Ｐゴシック"/>
      <family val="3"/>
      <charset val="128"/>
    </font>
    <font>
      <b/>
      <sz val="10"/>
      <color rgb="FF000000"/>
      <name val="ＭＳ Ｐゴシック"/>
      <family val="3"/>
      <charset val="128"/>
    </font>
    <font>
      <sz val="10"/>
      <color theme="1"/>
      <name val="ＭＳ Ｐゴシック"/>
      <family val="3"/>
      <charset val="128"/>
      <scheme val="minor"/>
    </font>
  </fonts>
  <fills count="57">
    <fill>
      <patternFill patternType="none"/>
    </fill>
    <fill>
      <patternFill patternType="gray125"/>
    </fill>
    <fill>
      <patternFill patternType="solid">
        <fgColor indexed="42"/>
      </patternFill>
    </fill>
    <fill>
      <patternFill patternType="solid">
        <fgColor indexed="27"/>
      </patternFill>
    </fill>
    <fill>
      <patternFill patternType="solid">
        <fgColor indexed="47"/>
      </patternFill>
    </fill>
    <fill>
      <patternFill patternType="solid">
        <fgColor indexed="26"/>
      </patternFill>
    </fill>
    <fill>
      <patternFill patternType="solid">
        <fgColor indexed="47"/>
        <bgColor indexed="26"/>
      </patternFill>
    </fill>
    <fill>
      <patternFill patternType="solid">
        <fgColor indexed="47"/>
        <bgColor indexed="64"/>
      </patternFill>
    </fill>
    <fill>
      <patternFill patternType="solid">
        <fgColor indexed="9"/>
        <bgColor indexed="64"/>
      </patternFill>
    </fill>
    <fill>
      <patternFill patternType="solid">
        <fgColor indexed="42"/>
        <bgColor indexed="64"/>
      </patternFill>
    </fill>
    <fill>
      <patternFill patternType="solid">
        <fgColor indexed="26"/>
        <bgColor indexed="64"/>
      </patternFill>
    </fill>
    <fill>
      <patternFill patternType="solid">
        <fgColor indexed="47"/>
        <bgColor indexed="9"/>
      </patternFill>
    </fill>
    <fill>
      <patternFill patternType="solid">
        <fgColor indexed="65"/>
      </patternFill>
    </fill>
    <fill>
      <patternFill patternType="solid">
        <fgColor indexed="9"/>
      </patternFill>
    </fill>
    <fill>
      <patternFill patternType="solid">
        <fgColor indexed="26"/>
        <bgColor indexed="42"/>
      </patternFill>
    </fill>
    <fill>
      <patternFill patternType="solid">
        <fgColor rgb="FFFFEB9C"/>
      </patternFill>
    </fill>
    <fill>
      <patternFill patternType="solid">
        <fgColor rgb="FFFFFFCC"/>
      </patternFill>
    </fill>
    <fill>
      <patternFill patternType="solid">
        <fgColor rgb="FFFFFFCC"/>
        <bgColor indexed="64"/>
      </patternFill>
    </fill>
    <fill>
      <patternFill patternType="solid">
        <fgColor rgb="FFCCFFFF"/>
        <bgColor indexed="64"/>
      </patternFill>
    </fill>
    <fill>
      <patternFill patternType="solid">
        <fgColor rgb="FFFFCC99"/>
        <bgColor indexed="64"/>
      </patternFill>
    </fill>
    <fill>
      <patternFill patternType="solid">
        <fgColor rgb="FFFFCC99"/>
        <bgColor indexed="42"/>
      </patternFill>
    </fill>
    <fill>
      <patternFill patternType="solid">
        <fgColor rgb="FFCCFFCC"/>
        <bgColor indexed="64"/>
      </patternFill>
    </fill>
    <fill>
      <patternFill patternType="solid">
        <fgColor rgb="FF99CCFF"/>
        <bgColor indexed="64"/>
      </patternFill>
    </fill>
    <fill>
      <patternFill patternType="solid">
        <fgColor theme="0"/>
        <bgColor indexed="64"/>
      </patternFill>
    </fill>
    <fill>
      <patternFill patternType="solid">
        <fgColor rgb="FFFFFFFF"/>
        <bgColor indexed="64"/>
      </patternFill>
    </fill>
    <fill>
      <patternFill patternType="solid">
        <fgColor rgb="FFFFEBFF"/>
        <bgColor indexed="64"/>
      </patternFill>
    </fill>
    <fill>
      <patternFill patternType="solid">
        <fgColor rgb="FFCCECFF"/>
        <bgColor indexed="64"/>
      </patternFill>
    </fill>
    <fill>
      <patternFill patternType="solid">
        <fgColor rgb="FFE5F5FF"/>
        <bgColor indexed="64"/>
      </patternFill>
    </fill>
    <fill>
      <patternFill patternType="solid">
        <fgColor rgb="FFFFFFFF"/>
        <bgColor rgb="FFFFFFFF"/>
      </patternFill>
    </fill>
    <fill>
      <patternFill patternType="solid">
        <fgColor rgb="FFCCFFCC"/>
        <bgColor rgb="FFFFFFFF"/>
      </patternFill>
    </fill>
    <fill>
      <patternFill patternType="solid">
        <fgColor rgb="FFCCFFCC"/>
        <bgColor rgb="FF000000"/>
      </patternFill>
    </fill>
    <fill>
      <patternFill patternType="solid">
        <fgColor rgb="FFFFFFCC"/>
        <bgColor rgb="FF000000"/>
      </patternFill>
    </fill>
    <fill>
      <patternFill patternType="solid">
        <fgColor rgb="FFFFCC99"/>
        <bgColor rgb="FFFFFFFF"/>
      </patternFill>
    </fill>
    <fill>
      <patternFill patternType="solid">
        <fgColor rgb="FFFFFFCC"/>
        <bgColor rgb="FFFFFFFF"/>
      </patternFill>
    </fill>
    <fill>
      <patternFill patternType="solid">
        <fgColor theme="0"/>
        <bgColor rgb="FFFFFFFF"/>
      </patternFill>
    </fill>
    <fill>
      <patternFill patternType="solid">
        <fgColor rgb="FFFFC7CE"/>
      </patternFill>
    </fill>
    <fill>
      <patternFill patternType="solid">
        <fgColor theme="9" tint="0.39997558519241921"/>
        <bgColor indexed="65"/>
      </patternFill>
    </fill>
    <fill>
      <patternFill patternType="solid">
        <fgColor rgb="FFFFFFFF"/>
        <bgColor rgb="FF000000"/>
      </patternFill>
    </fill>
    <fill>
      <patternFill patternType="solid">
        <fgColor theme="0"/>
        <bgColor rgb="FF000000"/>
      </patternFill>
    </fill>
    <fill>
      <patternFill patternType="solid">
        <fgColor theme="9" tint="0.39997558519241921"/>
        <bgColor indexed="64"/>
      </patternFill>
    </fill>
    <fill>
      <patternFill patternType="solid">
        <fgColor rgb="FFFFCC99"/>
        <bgColor indexed="26"/>
      </patternFill>
    </fill>
    <fill>
      <patternFill patternType="solid">
        <fgColor theme="9" tint="0.59999389629810485"/>
        <bgColor indexed="64"/>
      </patternFill>
    </fill>
    <fill>
      <patternFill patternType="solid">
        <fgColor theme="0" tint="-0.14999847407452621"/>
        <bgColor indexed="64"/>
      </patternFill>
    </fill>
    <fill>
      <patternFill patternType="solid">
        <fgColor theme="3" tint="0.39997558519241921"/>
        <bgColor indexed="64"/>
      </patternFill>
    </fill>
    <fill>
      <patternFill patternType="solid">
        <fgColor theme="3" tint="0.79998168889431442"/>
        <bgColor indexed="64"/>
      </patternFill>
    </fill>
    <fill>
      <patternFill patternType="solid">
        <fgColor theme="3" tint="0.59999389629810485"/>
        <bgColor indexed="64"/>
      </patternFill>
    </fill>
    <fill>
      <patternFill patternType="solid">
        <fgColor rgb="FFCCCCFF"/>
        <bgColor indexed="64"/>
      </patternFill>
    </fill>
    <fill>
      <patternFill patternType="solid">
        <fgColor theme="1"/>
        <bgColor indexed="64"/>
      </patternFill>
    </fill>
    <fill>
      <patternFill patternType="solid">
        <fgColor theme="4" tint="0.79998168889431442"/>
        <bgColor indexed="64"/>
      </patternFill>
    </fill>
    <fill>
      <patternFill patternType="solid">
        <fgColor rgb="FFFFFF00"/>
        <bgColor indexed="64"/>
      </patternFill>
    </fill>
    <fill>
      <patternFill patternType="solid">
        <fgColor theme="8" tint="0.79998168889431442"/>
        <bgColor indexed="64"/>
      </patternFill>
    </fill>
    <fill>
      <patternFill patternType="solid">
        <fgColor theme="6" tint="0.79998168889431442"/>
        <bgColor indexed="64"/>
      </patternFill>
    </fill>
    <fill>
      <patternFill patternType="solid">
        <fgColor theme="0"/>
      </patternFill>
    </fill>
    <fill>
      <patternFill patternType="solid">
        <fgColor rgb="FFFF0000"/>
        <bgColor indexed="64"/>
      </patternFill>
    </fill>
    <fill>
      <patternFill patternType="gray0625">
        <bgColor theme="0"/>
      </patternFill>
    </fill>
    <fill>
      <patternFill patternType="gray0625">
        <bgColor indexed="47"/>
      </patternFill>
    </fill>
    <fill>
      <patternFill patternType="solid">
        <fgColor theme="0" tint="-4.9989318521683403E-2"/>
        <bgColor indexed="64"/>
      </patternFill>
    </fill>
  </fills>
  <borders count="234">
    <border>
      <left/>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thin">
        <color indexed="64"/>
      </top>
      <bottom style="hair">
        <color indexed="64"/>
      </bottom>
      <diagonal/>
    </border>
    <border>
      <left/>
      <right/>
      <top style="hair">
        <color indexed="64"/>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top/>
      <bottom style="hair">
        <color indexed="64"/>
      </bottom>
      <diagonal/>
    </border>
    <border>
      <left/>
      <right/>
      <top style="hair">
        <color indexed="64"/>
      </top>
      <bottom/>
      <diagonal/>
    </border>
    <border>
      <left/>
      <right/>
      <top style="medium">
        <color indexed="64"/>
      </top>
      <bottom style="hair">
        <color indexed="64"/>
      </bottom>
      <diagonal/>
    </border>
    <border>
      <left/>
      <right/>
      <top style="medium">
        <color indexed="64"/>
      </top>
      <bottom style="medium">
        <color indexed="64"/>
      </bottom>
      <diagonal/>
    </border>
    <border>
      <left/>
      <right/>
      <top/>
      <bottom style="medium">
        <color indexed="64"/>
      </bottom>
      <diagonal/>
    </border>
    <border>
      <left style="thin">
        <color indexed="64"/>
      </left>
      <right/>
      <top/>
      <bottom style="hair">
        <color indexed="64"/>
      </bottom>
      <diagonal/>
    </border>
    <border>
      <left/>
      <right style="medium">
        <color indexed="64"/>
      </right>
      <top style="hair">
        <color indexed="64"/>
      </top>
      <bottom style="hair">
        <color indexed="64"/>
      </bottom>
      <diagonal/>
    </border>
    <border>
      <left/>
      <right style="medium">
        <color indexed="64"/>
      </right>
      <top style="hair">
        <color indexed="64"/>
      </top>
      <bottom/>
      <diagonal/>
    </border>
    <border>
      <left/>
      <right/>
      <top style="hair">
        <color indexed="64"/>
      </top>
      <bottom style="medium">
        <color indexed="64"/>
      </bottom>
      <diagonal/>
    </border>
    <border>
      <left style="hair">
        <color indexed="64"/>
      </left>
      <right/>
      <top style="hair">
        <color indexed="64"/>
      </top>
      <bottom style="hair">
        <color indexed="64"/>
      </bottom>
      <diagonal/>
    </border>
    <border>
      <left style="hair">
        <color indexed="64"/>
      </left>
      <right style="hair">
        <color indexed="64"/>
      </right>
      <top/>
      <bottom/>
      <diagonal/>
    </border>
    <border>
      <left/>
      <right style="thin">
        <color indexed="64"/>
      </right>
      <top/>
      <bottom/>
      <diagonal/>
    </border>
    <border>
      <left/>
      <right style="thin">
        <color indexed="64"/>
      </right>
      <top style="hair">
        <color indexed="64"/>
      </top>
      <bottom/>
      <diagonal/>
    </border>
    <border>
      <left/>
      <right style="thin">
        <color indexed="64"/>
      </right>
      <top/>
      <bottom style="hair">
        <color indexed="64"/>
      </bottom>
      <diagonal/>
    </border>
    <border>
      <left/>
      <right style="thin">
        <color indexed="64"/>
      </right>
      <top style="hair">
        <color indexed="64"/>
      </top>
      <bottom style="thin">
        <color indexed="64"/>
      </bottom>
      <diagonal/>
    </border>
    <border>
      <left style="hair">
        <color indexed="64"/>
      </left>
      <right/>
      <top/>
      <bottom style="hair">
        <color indexed="64"/>
      </bottom>
      <diagonal/>
    </border>
    <border>
      <left style="hair">
        <color indexed="64"/>
      </left>
      <right/>
      <top style="hair">
        <color indexed="64"/>
      </top>
      <bottom/>
      <diagonal/>
    </border>
    <border>
      <left style="hair">
        <color indexed="64"/>
      </left>
      <right/>
      <top style="hair">
        <color indexed="64"/>
      </top>
      <bottom style="thin">
        <color indexed="64"/>
      </bottom>
      <diagonal/>
    </border>
    <border>
      <left style="medium">
        <color indexed="64"/>
      </left>
      <right/>
      <top style="medium">
        <color indexed="64"/>
      </top>
      <bottom style="medium">
        <color indexed="64"/>
      </bottom>
      <diagonal/>
    </border>
    <border>
      <left/>
      <right style="hair">
        <color indexed="64"/>
      </right>
      <top/>
      <bottom/>
      <diagonal/>
    </border>
    <border>
      <left/>
      <right style="hair">
        <color indexed="64"/>
      </right>
      <top style="hair">
        <color indexed="64"/>
      </top>
      <bottom style="hair">
        <color indexed="64"/>
      </bottom>
      <diagonal/>
    </border>
    <border>
      <left style="thin">
        <color indexed="64"/>
      </left>
      <right/>
      <top style="hair">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dotted">
        <color indexed="64"/>
      </left>
      <right style="dotted">
        <color indexed="64"/>
      </right>
      <top/>
      <bottom/>
      <diagonal/>
    </border>
    <border>
      <left style="dotted">
        <color indexed="64"/>
      </left>
      <right style="dotted">
        <color indexed="64"/>
      </right>
      <top/>
      <bottom style="dotted">
        <color indexed="64"/>
      </bottom>
      <diagonal/>
    </border>
    <border>
      <left/>
      <right/>
      <top/>
      <bottom style="dotted">
        <color indexed="64"/>
      </bottom>
      <diagonal/>
    </border>
    <border>
      <left/>
      <right style="double">
        <color indexed="64"/>
      </right>
      <top style="hair">
        <color indexed="64"/>
      </top>
      <bottom style="hair">
        <color indexed="64"/>
      </bottom>
      <diagonal/>
    </border>
    <border>
      <left style="double">
        <color indexed="64"/>
      </left>
      <right/>
      <top style="hair">
        <color indexed="64"/>
      </top>
      <bottom style="hair">
        <color indexed="64"/>
      </bottom>
      <diagonal/>
    </border>
    <border>
      <left style="thick">
        <color indexed="10"/>
      </left>
      <right style="thick">
        <color indexed="10"/>
      </right>
      <top style="thick">
        <color indexed="10"/>
      </top>
      <bottom style="thick">
        <color indexed="10"/>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hair">
        <color indexed="64"/>
      </right>
      <top style="thin">
        <color indexed="64"/>
      </top>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style="hair">
        <color indexed="64"/>
      </top>
      <bottom/>
      <diagonal/>
    </border>
    <border>
      <left style="thin">
        <color indexed="64"/>
      </left>
      <right style="hair">
        <color indexed="64"/>
      </right>
      <top/>
      <bottom style="thin">
        <color indexed="64"/>
      </bottom>
      <diagonal/>
    </border>
    <border>
      <left style="hair">
        <color indexed="64"/>
      </left>
      <right style="thin">
        <color indexed="64"/>
      </right>
      <top/>
      <bottom style="thin">
        <color indexed="64"/>
      </bottom>
      <diagonal/>
    </border>
    <border>
      <left/>
      <right style="hair">
        <color indexed="64"/>
      </right>
      <top style="hair">
        <color indexed="64"/>
      </top>
      <bottom/>
      <diagonal/>
    </border>
    <border>
      <left style="hair">
        <color indexed="64"/>
      </left>
      <right style="thin">
        <color indexed="64"/>
      </right>
      <top style="thin">
        <color indexed="64"/>
      </top>
      <bottom/>
      <diagonal/>
    </border>
    <border>
      <left style="hair">
        <color indexed="64"/>
      </left>
      <right/>
      <top style="thin">
        <color indexed="64"/>
      </top>
      <bottom/>
      <diagonal/>
    </border>
    <border>
      <left style="medium">
        <color indexed="64"/>
      </left>
      <right/>
      <top/>
      <bottom/>
      <diagonal/>
    </border>
    <border>
      <left style="hair">
        <color indexed="64"/>
      </left>
      <right/>
      <top/>
      <bottom/>
      <diagonal/>
    </border>
    <border>
      <left style="medium">
        <color indexed="64"/>
      </left>
      <right style="thin">
        <color indexed="64"/>
      </right>
      <top/>
      <bottom/>
      <diagonal/>
    </border>
    <border>
      <left style="medium">
        <color indexed="64"/>
      </left>
      <right/>
      <top/>
      <bottom style="medium">
        <color indexed="64"/>
      </bottom>
      <diagonal/>
    </border>
    <border>
      <left style="medium">
        <color indexed="64"/>
      </left>
      <right style="medium">
        <color indexed="64"/>
      </right>
      <top/>
      <bottom style="thin">
        <color indexed="64"/>
      </bottom>
      <diagonal/>
    </border>
    <border>
      <left style="thin">
        <color indexed="64"/>
      </left>
      <right style="hair">
        <color indexed="64"/>
      </right>
      <top/>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bottom/>
      <diagonal/>
    </border>
    <border>
      <left style="hair">
        <color indexed="64"/>
      </left>
      <right style="thin">
        <color indexed="64"/>
      </right>
      <top style="thin">
        <color indexed="64"/>
      </top>
      <bottom style="medium">
        <color indexed="64"/>
      </bottom>
      <diagonal/>
    </border>
    <border>
      <left style="dotted">
        <color indexed="64"/>
      </left>
      <right style="dotted">
        <color indexed="64"/>
      </right>
      <top style="dotted">
        <color indexed="64"/>
      </top>
      <bottom/>
      <diagonal/>
    </border>
    <border>
      <left/>
      <right/>
      <top style="thin">
        <color indexed="64"/>
      </top>
      <bottom style="medium">
        <color indexed="64"/>
      </bottom>
      <diagonal/>
    </border>
    <border>
      <left/>
      <right style="thick">
        <color indexed="10"/>
      </right>
      <top/>
      <bottom/>
      <diagonal/>
    </border>
    <border>
      <left style="thin">
        <color indexed="64"/>
      </left>
      <right/>
      <top style="thin">
        <color indexed="64"/>
      </top>
      <bottom style="medium">
        <color indexed="64"/>
      </bottom>
      <diagonal/>
    </border>
    <border>
      <left style="hair">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diagonal/>
    </border>
    <border>
      <left/>
      <right style="hair">
        <color indexed="64"/>
      </right>
      <top style="thin">
        <color indexed="64"/>
      </top>
      <bottom style="medium">
        <color indexed="64"/>
      </bottom>
      <diagonal/>
    </border>
    <border>
      <left style="thin">
        <color indexed="64"/>
      </left>
      <right style="hair">
        <color indexed="64"/>
      </right>
      <top/>
      <bottom style="hair">
        <color indexed="64"/>
      </bottom>
      <diagonal/>
    </border>
    <border>
      <left/>
      <right/>
      <top style="medium">
        <color indexed="64"/>
      </top>
      <bottom/>
      <diagonal/>
    </border>
    <border>
      <left style="hair">
        <color indexed="64"/>
      </left>
      <right/>
      <top style="thin">
        <color indexed="64"/>
      </top>
      <bottom style="hair">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medium">
        <color rgb="FFFF0000"/>
      </left>
      <right style="medium">
        <color rgb="FFFF0000"/>
      </right>
      <top style="medium">
        <color rgb="FFFF0000"/>
      </top>
      <bottom style="medium">
        <color rgb="FFFF0000"/>
      </bottom>
      <diagonal/>
    </border>
    <border>
      <left style="medium">
        <color rgb="FFFF0000"/>
      </left>
      <right/>
      <top style="medium">
        <color rgb="FFFF0000"/>
      </top>
      <bottom style="medium">
        <color rgb="FFFF0000"/>
      </bottom>
      <diagonal/>
    </border>
    <border>
      <left/>
      <right style="medium">
        <color rgb="FFFF0000"/>
      </right>
      <top style="medium">
        <color rgb="FFFF0000"/>
      </top>
      <bottom style="medium">
        <color rgb="FFFF0000"/>
      </bottom>
      <diagonal/>
    </border>
    <border>
      <left style="dotted">
        <color indexed="64"/>
      </left>
      <right/>
      <top/>
      <bottom/>
      <diagonal/>
    </border>
    <border>
      <left style="thin">
        <color indexed="64"/>
      </left>
      <right/>
      <top/>
      <bottom style="medium">
        <color indexed="64"/>
      </bottom>
      <diagonal/>
    </border>
    <border>
      <left/>
      <right style="thin">
        <color indexed="64"/>
      </right>
      <top/>
      <bottom style="medium">
        <color indexed="64"/>
      </bottom>
      <diagonal/>
    </border>
    <border>
      <left/>
      <right style="hair">
        <color indexed="64"/>
      </right>
      <top style="hair">
        <color indexed="64"/>
      </top>
      <bottom style="medium">
        <color indexed="64"/>
      </bottom>
      <diagonal/>
    </border>
    <border>
      <left style="thin">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top style="medium">
        <color rgb="FFFF0000"/>
      </top>
      <bottom style="medium">
        <color rgb="FFFF0000"/>
      </bottom>
      <diagonal/>
    </border>
    <border>
      <left/>
      <right/>
      <top style="dotted">
        <color indexed="64"/>
      </top>
      <bottom/>
      <diagonal/>
    </border>
    <border>
      <left style="thin">
        <color indexed="64"/>
      </left>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auto="1"/>
      </top>
      <bottom style="medium">
        <color auto="1"/>
      </bottom>
      <diagonal/>
    </border>
    <border>
      <left style="thin">
        <color indexed="64"/>
      </left>
      <right style="medium">
        <color indexed="64"/>
      </right>
      <top style="thin">
        <color indexed="64"/>
      </top>
      <bottom style="hair">
        <color indexed="64"/>
      </bottom>
      <diagonal/>
    </border>
    <border>
      <left style="medium">
        <color indexed="64"/>
      </left>
      <right style="medium">
        <color indexed="64"/>
      </right>
      <top/>
      <bottom/>
      <diagonal/>
    </border>
    <border>
      <left style="medium">
        <color indexed="64"/>
      </left>
      <right style="hair">
        <color indexed="64"/>
      </right>
      <top style="thin">
        <color indexed="64"/>
      </top>
      <bottom style="thin">
        <color indexed="64"/>
      </bottom>
      <diagonal/>
    </border>
    <border>
      <left style="hair">
        <color indexed="64"/>
      </left>
      <right style="hair">
        <color indexed="64"/>
      </right>
      <top/>
      <bottom style="thin">
        <color indexed="64"/>
      </bottom>
      <diagonal/>
    </border>
    <border>
      <left/>
      <right style="dotted">
        <color indexed="64"/>
      </right>
      <top/>
      <bottom/>
      <diagonal/>
    </border>
    <border>
      <left style="thin">
        <color indexed="57"/>
      </left>
      <right style="thin">
        <color indexed="57"/>
      </right>
      <top/>
      <bottom style="thin">
        <color indexed="57"/>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hair">
        <color indexed="64"/>
      </left>
      <right style="medium">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right style="medium">
        <color indexed="64"/>
      </right>
      <top/>
      <bottom style="thin">
        <color indexed="64"/>
      </bottom>
      <diagonal/>
    </border>
    <border>
      <left style="hair">
        <color indexed="64"/>
      </left>
      <right/>
      <top style="hair">
        <color indexed="64"/>
      </top>
      <bottom style="medium">
        <color indexed="64"/>
      </bottom>
      <diagonal/>
    </border>
    <border>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bottom/>
      <diagonal/>
    </border>
    <border>
      <left/>
      <right style="thin">
        <color indexed="64"/>
      </right>
      <top style="medium">
        <color indexed="64"/>
      </top>
      <bottom/>
      <diagonal/>
    </border>
    <border diagonalUp="1">
      <left style="medium">
        <color indexed="64"/>
      </left>
      <right style="medium">
        <color indexed="64"/>
      </right>
      <top style="medium">
        <color indexed="64"/>
      </top>
      <bottom/>
      <diagonal style="medium">
        <color indexed="64"/>
      </diagonal>
    </border>
    <border diagonalUp="1">
      <left style="medium">
        <color indexed="64"/>
      </left>
      <right style="medium">
        <color indexed="64"/>
      </right>
      <top/>
      <bottom/>
      <diagonal style="medium">
        <color indexed="64"/>
      </diagonal>
    </border>
    <border>
      <left style="dotted">
        <color indexed="64"/>
      </left>
      <right/>
      <top style="dotted">
        <color indexed="64"/>
      </top>
      <bottom style="dotted">
        <color indexed="64"/>
      </bottom>
      <diagonal/>
    </border>
    <border>
      <left/>
      <right/>
      <top style="dotted">
        <color indexed="64"/>
      </top>
      <bottom style="dotted">
        <color indexed="64"/>
      </bottom>
      <diagonal/>
    </border>
    <border>
      <left/>
      <right/>
      <top/>
      <bottom style="hair">
        <color theme="1"/>
      </bottom>
      <diagonal/>
    </border>
    <border>
      <left style="thin">
        <color indexed="64"/>
      </left>
      <right/>
      <top/>
      <bottom style="hair">
        <color theme="1"/>
      </bottom>
      <diagonal/>
    </border>
    <border>
      <left/>
      <right style="thin">
        <color indexed="64"/>
      </right>
      <top/>
      <bottom style="hair">
        <color theme="1"/>
      </bottom>
      <diagonal/>
    </border>
    <border>
      <left style="dotted">
        <color auto="1"/>
      </left>
      <right/>
      <top style="dotted">
        <color auto="1"/>
      </top>
      <bottom/>
      <diagonal/>
    </border>
    <border>
      <left/>
      <right style="dotted">
        <color auto="1"/>
      </right>
      <top style="dotted">
        <color auto="1"/>
      </top>
      <bottom/>
      <diagonal/>
    </border>
    <border>
      <left style="dotted">
        <color auto="1"/>
      </left>
      <right/>
      <top/>
      <bottom style="dotted">
        <color auto="1"/>
      </bottom>
      <diagonal/>
    </border>
    <border>
      <left/>
      <right style="dotted">
        <color auto="1"/>
      </right>
      <top/>
      <bottom style="dotted">
        <color auto="1"/>
      </bottom>
      <diagonal/>
    </border>
    <border>
      <left style="thin">
        <color indexed="64"/>
      </left>
      <right style="medium">
        <color indexed="64"/>
      </right>
      <top style="hair">
        <color indexed="64"/>
      </top>
      <bottom style="hair">
        <color indexed="64"/>
      </bottom>
      <diagonal/>
    </border>
    <border>
      <left/>
      <right style="medium">
        <color indexed="64"/>
      </right>
      <top style="hair">
        <color indexed="64"/>
      </top>
      <bottom style="thin">
        <color indexed="64"/>
      </bottom>
      <diagonal/>
    </border>
    <border>
      <left style="medium">
        <color indexed="64"/>
      </left>
      <right/>
      <top style="medium">
        <color indexed="64"/>
      </top>
      <bottom style="thin">
        <color indexed="64"/>
      </bottom>
      <diagonal/>
    </border>
    <border>
      <left style="thin">
        <color indexed="64"/>
      </left>
      <right style="thin">
        <color indexed="64"/>
      </right>
      <top style="dotted">
        <color indexed="64"/>
      </top>
      <bottom style="dotted">
        <color indexed="64"/>
      </bottom>
      <diagonal/>
    </border>
    <border>
      <left/>
      <right style="thin">
        <color indexed="64"/>
      </right>
      <top style="thin">
        <color indexed="64"/>
      </top>
      <bottom style="thin">
        <color indexed="64"/>
      </bottom>
      <diagonal/>
    </border>
    <border>
      <left style="dotted">
        <color indexed="64"/>
      </left>
      <right/>
      <top style="dotted">
        <color indexed="64"/>
      </top>
      <bottom style="thin">
        <color auto="1"/>
      </bottom>
      <diagonal/>
    </border>
    <border>
      <left/>
      <right/>
      <top style="dotted">
        <color indexed="64"/>
      </top>
      <bottom style="thin">
        <color auto="1"/>
      </bottom>
      <diagonal/>
    </border>
    <border>
      <left style="medium">
        <color indexed="64"/>
      </left>
      <right style="hair">
        <color indexed="64"/>
      </right>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hair">
        <color indexed="64"/>
      </left>
      <right style="thin">
        <color indexed="64"/>
      </right>
      <top style="hair">
        <color indexed="64"/>
      </top>
      <bottom style="medium">
        <color indexed="64"/>
      </bottom>
      <diagonal/>
    </border>
    <border>
      <left/>
      <right style="thin">
        <color indexed="64"/>
      </right>
      <top style="medium">
        <color indexed="64"/>
      </top>
      <bottom style="thin">
        <color indexed="64"/>
      </bottom>
      <diagonal/>
    </border>
    <border>
      <left style="thin">
        <color indexed="64"/>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style="dashed">
        <color indexed="64"/>
      </left>
      <right style="thin">
        <color indexed="64"/>
      </right>
      <top style="dashed">
        <color indexed="64"/>
      </top>
      <bottom style="thin">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thin">
        <color indexed="64"/>
      </bottom>
      <diagonal/>
    </border>
    <border>
      <left style="dashed">
        <color indexed="64"/>
      </left>
      <right/>
      <top style="dashed">
        <color indexed="64"/>
      </top>
      <bottom/>
      <diagonal/>
    </border>
    <border>
      <left/>
      <right style="thin">
        <color indexed="64"/>
      </right>
      <top style="dashed">
        <color indexed="64"/>
      </top>
      <bottom/>
      <diagonal/>
    </border>
    <border>
      <left style="dashed">
        <color indexed="64"/>
      </left>
      <right/>
      <top/>
      <bottom/>
      <diagonal/>
    </border>
    <border>
      <left style="dashed">
        <color indexed="64"/>
      </left>
      <right/>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dashed">
        <color indexed="64"/>
      </bottom>
      <diagonal/>
    </border>
    <border>
      <left style="dashed">
        <color indexed="64"/>
      </left>
      <right style="thin">
        <color indexed="64"/>
      </right>
      <top style="dashed">
        <color indexed="64"/>
      </top>
      <bottom style="dashed">
        <color indexed="64"/>
      </bottom>
      <diagonal/>
    </border>
    <border>
      <left style="dashed">
        <color indexed="64"/>
      </left>
      <right style="thin">
        <color indexed="64"/>
      </right>
      <top/>
      <bottom style="thin">
        <color indexed="64"/>
      </bottom>
      <diagonal/>
    </border>
    <border>
      <left style="dashed">
        <color indexed="64"/>
      </left>
      <right style="thin">
        <color indexed="64"/>
      </right>
      <top style="dashed">
        <color indexed="64"/>
      </top>
      <bottom/>
      <diagonal/>
    </border>
    <border>
      <left style="dashed">
        <color indexed="64"/>
      </left>
      <right style="thin">
        <color indexed="64"/>
      </right>
      <top/>
      <bottom/>
      <diagonal/>
    </border>
    <border>
      <left style="thin">
        <color indexed="64"/>
      </left>
      <right style="thin">
        <color indexed="64"/>
      </right>
      <top style="thin">
        <color indexed="64"/>
      </top>
      <bottom style="dashed">
        <color indexed="64"/>
      </bottom>
      <diagonal/>
    </border>
    <border>
      <left style="thin">
        <color indexed="64"/>
      </left>
      <right/>
      <top style="dotted">
        <color indexed="64"/>
      </top>
      <bottom style="dotted">
        <color indexed="64"/>
      </bottom>
      <diagonal/>
    </border>
    <border>
      <left/>
      <right style="medium">
        <color indexed="64"/>
      </right>
      <top style="dotted">
        <color indexed="64"/>
      </top>
      <bottom style="dotted">
        <color indexed="64"/>
      </bottom>
      <diagonal/>
    </border>
    <border diagonalUp="1">
      <left style="thin">
        <color indexed="64"/>
      </left>
      <right style="thin">
        <color indexed="64"/>
      </right>
      <top style="thin">
        <color indexed="64"/>
      </top>
      <bottom style="thin">
        <color indexed="64"/>
      </bottom>
      <diagonal style="thin">
        <color indexed="64"/>
      </diagonal>
    </border>
    <border>
      <left style="hair">
        <color indexed="64"/>
      </left>
      <right style="hair">
        <color indexed="64"/>
      </right>
      <top style="thin">
        <color indexed="64"/>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dashed">
        <color indexed="64"/>
      </left>
      <right style="medium">
        <color indexed="64"/>
      </right>
      <top style="dashed">
        <color indexed="64"/>
      </top>
      <bottom/>
      <diagonal/>
    </border>
    <border>
      <left style="dashed">
        <color indexed="64"/>
      </left>
      <right style="medium">
        <color indexed="64"/>
      </right>
      <top/>
      <bottom style="dashed">
        <color indexed="64"/>
      </bottom>
      <diagonal/>
    </border>
    <border>
      <left style="dashed">
        <color indexed="64"/>
      </left>
      <right style="thin">
        <color indexed="64"/>
      </right>
      <top style="hair">
        <color indexed="64"/>
      </top>
      <bottom style="dashed">
        <color indexed="64"/>
      </bottom>
      <diagonal/>
    </border>
    <border>
      <left style="dashed">
        <color indexed="64"/>
      </left>
      <right style="thin">
        <color indexed="64"/>
      </right>
      <top style="hair">
        <color indexed="64"/>
      </top>
      <bottom style="hair">
        <color indexed="64"/>
      </bottom>
      <diagonal/>
    </border>
    <border>
      <left style="thin">
        <color indexed="64"/>
      </left>
      <right style="medium">
        <color indexed="64"/>
      </right>
      <top style="hair">
        <color indexed="64"/>
      </top>
      <bottom style="dashed">
        <color indexed="64"/>
      </bottom>
      <diagonal/>
    </border>
    <border>
      <left style="thin">
        <color indexed="64"/>
      </left>
      <right style="medium">
        <color indexed="64"/>
      </right>
      <top style="dashed">
        <color indexed="64"/>
      </top>
      <bottom style="thin">
        <color indexed="64"/>
      </bottom>
      <diagonal/>
    </border>
    <border>
      <left style="thin">
        <color indexed="64"/>
      </left>
      <right style="medium">
        <color indexed="64"/>
      </right>
      <top style="dashed">
        <color indexed="64"/>
      </top>
      <bottom style="dashed">
        <color indexed="64"/>
      </bottom>
      <diagonal/>
    </border>
    <border>
      <left style="thin">
        <color indexed="64"/>
      </left>
      <right style="medium">
        <color indexed="64"/>
      </right>
      <top style="thin">
        <color indexed="64"/>
      </top>
      <bottom style="dashed">
        <color indexed="64"/>
      </bottom>
      <diagonal/>
    </border>
    <border>
      <left style="thin">
        <color indexed="64"/>
      </left>
      <right style="thin">
        <color indexed="64"/>
      </right>
      <top style="dashed">
        <color indexed="64"/>
      </top>
      <bottom style="hair">
        <color indexed="64"/>
      </bottom>
      <diagonal/>
    </border>
    <border>
      <left style="thin">
        <color indexed="64"/>
      </left>
      <right style="thin">
        <color indexed="64"/>
      </right>
      <top style="hair">
        <color indexed="64"/>
      </top>
      <bottom style="dashed">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indexed="64"/>
      </left>
      <right style="medium">
        <color indexed="64"/>
      </right>
      <top style="hair">
        <color indexed="64"/>
      </top>
      <bottom style="thin">
        <color indexed="64"/>
      </bottom>
      <diagonal/>
    </border>
    <border>
      <left style="thin">
        <color indexed="64"/>
      </left>
      <right style="thin">
        <color indexed="64"/>
      </right>
      <top style="dashed">
        <color indexed="64"/>
      </top>
      <bottom/>
      <diagonal/>
    </border>
    <border>
      <left/>
      <right style="thin">
        <color indexed="64"/>
      </right>
      <top style="dashed">
        <color indexed="64"/>
      </top>
      <bottom style="dashed">
        <color indexed="64"/>
      </bottom>
      <diagonal/>
    </border>
    <border>
      <left style="thin">
        <color indexed="64"/>
      </left>
      <right style="medium">
        <color indexed="64"/>
      </right>
      <top style="dashed">
        <color indexed="64"/>
      </top>
      <bottom/>
      <diagonal/>
    </border>
    <border>
      <left style="dashed">
        <color indexed="64"/>
      </left>
      <right style="medium">
        <color indexed="64"/>
      </right>
      <top style="hair">
        <color indexed="64"/>
      </top>
      <bottom style="thin">
        <color indexed="64"/>
      </bottom>
      <diagonal/>
    </border>
    <border>
      <left style="dashed">
        <color indexed="64"/>
      </left>
      <right style="medium">
        <color indexed="64"/>
      </right>
      <top style="hair">
        <color indexed="64"/>
      </top>
      <bottom style="hair">
        <color indexed="64"/>
      </bottom>
      <diagonal/>
    </border>
    <border>
      <left style="dashed">
        <color indexed="64"/>
      </left>
      <right style="thin">
        <color indexed="64"/>
      </right>
      <top style="hair">
        <color indexed="64"/>
      </top>
      <bottom style="thin">
        <color indexed="64"/>
      </bottom>
      <diagonal/>
    </border>
    <border>
      <left style="thin">
        <color indexed="64"/>
      </left>
      <right style="thin">
        <color indexed="64"/>
      </right>
      <top style="thin">
        <color auto="1"/>
      </top>
      <bottom style="hair">
        <color indexed="64"/>
      </bottom>
      <diagonal/>
    </border>
    <border>
      <left style="thin">
        <color indexed="64"/>
      </left>
      <right style="medium">
        <color indexed="64"/>
      </right>
      <top style="dashed">
        <color indexed="64"/>
      </top>
      <bottom style="hair">
        <color indexed="64"/>
      </bottom>
      <diagonal/>
    </border>
    <border>
      <left style="thin">
        <color indexed="64"/>
      </left>
      <right style="medium">
        <color indexed="64"/>
      </right>
      <top/>
      <bottom style="thin">
        <color indexed="64"/>
      </bottom>
      <diagonal/>
    </border>
    <border>
      <left style="thin">
        <color indexed="64"/>
      </left>
      <right style="thin">
        <color indexed="64"/>
      </right>
      <top style="dotted">
        <color indexed="64"/>
      </top>
      <bottom style="thin">
        <color indexed="64"/>
      </bottom>
      <diagonal/>
    </border>
    <border>
      <left style="medium">
        <color indexed="64"/>
      </left>
      <right/>
      <top style="hair">
        <color indexed="64"/>
      </top>
      <bottom style="hair">
        <color indexed="64"/>
      </bottom>
      <diagonal/>
    </border>
    <border>
      <left style="thin">
        <color theme="0"/>
      </left>
      <right style="thin">
        <color theme="0"/>
      </right>
      <top/>
      <bottom style="thin">
        <color indexed="64"/>
      </bottom>
      <diagonal/>
    </border>
    <border>
      <left style="thin">
        <color indexed="64"/>
      </left>
      <right style="medium">
        <color indexed="64"/>
      </right>
      <top style="hair">
        <color indexed="64"/>
      </top>
      <bottom/>
      <diagonal/>
    </border>
    <border>
      <left style="medium">
        <color indexed="64"/>
      </left>
      <right/>
      <top style="thin">
        <color indexed="64"/>
      </top>
      <bottom/>
      <diagonal/>
    </border>
    <border>
      <left style="thin">
        <color indexed="64"/>
      </left>
      <right/>
      <top style="dashed">
        <color indexed="64"/>
      </top>
      <bottom style="medium">
        <color indexed="64"/>
      </bottom>
      <diagonal/>
    </border>
    <border>
      <left/>
      <right/>
      <top style="dashed">
        <color indexed="64"/>
      </top>
      <bottom style="medium">
        <color indexed="64"/>
      </bottom>
      <diagonal/>
    </border>
    <border>
      <left/>
      <right style="thin">
        <color indexed="64"/>
      </right>
      <top style="dashed">
        <color indexed="64"/>
      </top>
      <bottom style="medium">
        <color indexed="64"/>
      </bottom>
      <diagonal/>
    </border>
    <border>
      <left style="thin">
        <color indexed="64"/>
      </left>
      <right style="thin">
        <color indexed="64"/>
      </right>
      <top style="thin">
        <color indexed="64"/>
      </top>
      <bottom style="double">
        <color indexed="64"/>
      </bottom>
      <diagonal/>
    </border>
    <border>
      <left style="dashed">
        <color indexed="64"/>
      </left>
      <right/>
      <top style="thin">
        <color indexed="64"/>
      </top>
      <bottom style="thin">
        <color indexed="64"/>
      </bottom>
      <diagonal/>
    </border>
    <border>
      <left style="thin">
        <color auto="1"/>
      </left>
      <right/>
      <top style="medium">
        <color indexed="64"/>
      </top>
      <bottom style="medium">
        <color indexed="64"/>
      </bottom>
      <diagonal/>
    </border>
    <border>
      <left style="thin">
        <color indexed="64"/>
      </left>
      <right style="medium">
        <color indexed="64"/>
      </right>
      <top style="thin">
        <color indexed="64"/>
      </top>
      <bottom style="thin">
        <color indexed="64"/>
      </bottom>
      <diagonal/>
    </border>
    <border>
      <left/>
      <right style="double">
        <color indexed="64"/>
      </right>
      <top/>
      <bottom style="hair">
        <color indexed="64"/>
      </bottom>
      <diagonal/>
    </border>
    <border>
      <left style="dashed">
        <color indexed="64"/>
      </left>
      <right style="thin">
        <color indexed="64"/>
      </right>
      <top/>
      <bottom style="dashed">
        <color indexed="64"/>
      </bottom>
      <diagonal/>
    </border>
    <border>
      <left style="dashed">
        <color auto="1"/>
      </left>
      <right style="dashed">
        <color auto="1"/>
      </right>
      <top style="dashed">
        <color auto="1"/>
      </top>
      <bottom/>
      <diagonal/>
    </border>
    <border>
      <left style="dashed">
        <color auto="1"/>
      </left>
      <right style="dashed">
        <color auto="1"/>
      </right>
      <top/>
      <bottom/>
      <diagonal/>
    </border>
    <border>
      <left style="dashed">
        <color auto="1"/>
      </left>
      <right style="dashed">
        <color auto="1"/>
      </right>
      <top/>
      <bottom style="dashed">
        <color auto="1"/>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medium">
        <color indexed="64"/>
      </right>
      <top style="hair">
        <color indexed="64"/>
      </top>
      <bottom style="medium">
        <color indexed="64"/>
      </bottom>
      <diagonal/>
    </border>
    <border>
      <left/>
      <right style="medium">
        <color rgb="FFFF0000"/>
      </right>
      <top/>
      <bottom/>
      <diagonal/>
    </border>
    <border>
      <left/>
      <right style="medium">
        <color indexed="64"/>
      </right>
      <top style="thin">
        <color indexed="64"/>
      </top>
      <bottom style="hair">
        <color indexed="64"/>
      </bottom>
      <diagonal/>
    </border>
    <border>
      <left style="medium">
        <color indexed="10"/>
      </left>
      <right style="medium">
        <color indexed="10"/>
      </right>
      <top style="medium">
        <color indexed="10"/>
      </top>
      <bottom style="medium">
        <color indexed="10"/>
      </bottom>
      <diagonal/>
    </border>
    <border>
      <left style="medium">
        <color indexed="64"/>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bottom/>
      <diagonal/>
    </border>
    <border>
      <left/>
      <right style="hair">
        <color indexed="64"/>
      </right>
      <top/>
      <bottom style="thin">
        <color indexed="64"/>
      </bottom>
      <diagonal/>
    </border>
    <border>
      <left/>
      <right style="hair">
        <color indexed="64"/>
      </right>
      <top style="hair">
        <color indexed="64"/>
      </top>
      <bottom style="thin">
        <color indexed="64"/>
      </bottom>
      <diagonal/>
    </border>
    <border>
      <left/>
      <right style="hair">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57"/>
      </left>
      <right style="thin">
        <color indexed="57"/>
      </right>
      <top/>
      <bottom/>
      <diagonal/>
    </border>
    <border>
      <left style="medium">
        <color indexed="64"/>
      </left>
      <right style="medium">
        <color indexed="64"/>
      </right>
      <top style="medium">
        <color indexed="64"/>
      </top>
      <bottom style="hair">
        <color indexed="64"/>
      </bottom>
      <diagonal/>
    </border>
    <border diagonalUp="1">
      <left style="medium">
        <color indexed="64"/>
      </left>
      <right style="medium">
        <color indexed="64"/>
      </right>
      <top/>
      <bottom style="medium">
        <color indexed="64"/>
      </bottom>
      <diagonal style="medium">
        <color indexed="64"/>
      </diagonal>
    </border>
    <border>
      <left style="thin">
        <color indexed="64"/>
      </left>
      <right/>
      <top/>
      <bottom/>
      <diagonal/>
    </border>
    <border>
      <left/>
      <right/>
      <top style="hair">
        <color theme="1"/>
      </top>
      <bottom/>
      <diagonal/>
    </border>
    <border>
      <left/>
      <right style="thin">
        <color indexed="64"/>
      </right>
      <top style="medium">
        <color indexed="64"/>
      </top>
      <bottom style="medium">
        <color indexed="64"/>
      </bottom>
      <diagonal/>
    </border>
    <border>
      <left style="thin">
        <color indexed="57"/>
      </left>
      <right style="thin">
        <color indexed="57"/>
      </right>
      <top style="thin">
        <color indexed="57"/>
      </top>
      <bottom style="thin">
        <color indexed="57"/>
      </bottom>
      <diagonal/>
    </border>
    <border>
      <left style="thin">
        <color indexed="57"/>
      </left>
      <right/>
      <top style="thin">
        <color indexed="57"/>
      </top>
      <bottom style="thin">
        <color indexed="57"/>
      </bottom>
      <diagonal/>
    </border>
    <border>
      <left/>
      <right/>
      <top style="thin">
        <color indexed="57"/>
      </top>
      <bottom style="thin">
        <color indexed="57"/>
      </bottom>
      <diagonal/>
    </border>
    <border>
      <left/>
      <right style="thin">
        <color indexed="57"/>
      </right>
      <top style="thin">
        <color indexed="57"/>
      </top>
      <bottom style="thin">
        <color indexed="57"/>
      </bottom>
      <diagonal/>
    </border>
    <border>
      <left style="thin">
        <color indexed="57"/>
      </left>
      <right style="thin">
        <color indexed="57"/>
      </right>
      <top style="thin">
        <color indexed="57"/>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auto="1"/>
      </left>
      <right style="medium">
        <color indexed="64"/>
      </right>
      <top style="thin">
        <color auto="1"/>
      </top>
      <bottom/>
      <diagonal/>
    </border>
    <border>
      <left/>
      <right style="hair">
        <color indexed="64"/>
      </right>
      <top style="thin">
        <color indexed="64"/>
      </top>
      <bottom/>
      <diagonal/>
    </border>
    <border>
      <left/>
      <right style="medium">
        <color indexed="64"/>
      </right>
      <top style="thin">
        <color indexed="64"/>
      </top>
      <bottom/>
      <diagonal/>
    </border>
  </borders>
  <cellStyleXfs count="103">
    <xf numFmtId="0" fontId="0" fillId="0" borderId="0">
      <alignment vertical="center"/>
    </xf>
    <xf numFmtId="0" fontId="40" fillId="15" borderId="0" applyNumberFormat="0" applyBorder="0" applyAlignment="0" applyProtection="0">
      <alignment vertical="center"/>
    </xf>
    <xf numFmtId="0" fontId="38" fillId="0" borderId="0" applyNumberFormat="0" applyFill="0" applyBorder="0" applyAlignment="0" applyProtection="0">
      <alignment vertical="top"/>
      <protection locked="0"/>
    </xf>
    <xf numFmtId="0" fontId="19" fillId="0" borderId="0">
      <alignment vertical="center"/>
    </xf>
    <xf numFmtId="0" fontId="12" fillId="0" borderId="0">
      <alignment vertical="center"/>
    </xf>
    <xf numFmtId="0" fontId="41" fillId="0" borderId="0"/>
    <xf numFmtId="0" fontId="12" fillId="0" borderId="0">
      <alignment vertical="center"/>
    </xf>
    <xf numFmtId="0" fontId="41" fillId="0" borderId="0"/>
    <xf numFmtId="0" fontId="41" fillId="0" borderId="0"/>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62" fillId="36" borderId="0" applyNumberFormat="0" applyBorder="0" applyAlignment="0" applyProtection="0">
      <alignment vertical="center"/>
    </xf>
    <xf numFmtId="0" fontId="67" fillId="35" borderId="0" applyNumberFormat="0" applyBorder="0" applyAlignment="0" applyProtection="0">
      <alignment vertical="center"/>
    </xf>
    <xf numFmtId="0" fontId="10" fillId="0" borderId="0">
      <alignment vertical="center"/>
    </xf>
    <xf numFmtId="9" fontId="12" fillId="0" borderId="0" applyFont="0" applyFill="0" applyBorder="0" applyAlignment="0" applyProtection="0">
      <alignment vertical="center"/>
    </xf>
    <xf numFmtId="0" fontId="9" fillId="0" borderId="0">
      <alignment vertical="center"/>
    </xf>
    <xf numFmtId="38" fontId="12" fillId="0" borderId="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6" fillId="0" borderId="0">
      <alignment vertical="center"/>
    </xf>
    <xf numFmtId="0" fontId="6"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1873">
    <xf numFmtId="0" fontId="0" fillId="0" borderId="0" xfId="0">
      <alignment vertical="center"/>
    </xf>
    <xf numFmtId="0" fontId="0" fillId="0" borderId="0" xfId="0" applyAlignment="1">
      <alignment horizontal="left" vertical="center"/>
    </xf>
    <xf numFmtId="0" fontId="15" fillId="6" borderId="1" xfId="0" applyFont="1" applyFill="1" applyBorder="1" applyAlignment="1" applyProtection="1">
      <alignment horizontal="center" vertical="center"/>
      <protection locked="0"/>
    </xf>
    <xf numFmtId="0" fontId="15" fillId="0" borderId="0" xfId="0" applyFont="1">
      <alignment vertical="center"/>
    </xf>
    <xf numFmtId="0" fontId="15" fillId="0" borderId="4" xfId="0" applyFont="1" applyBorder="1">
      <alignment vertical="center"/>
    </xf>
    <xf numFmtId="0" fontId="19" fillId="0" borderId="5" xfId="0" applyFont="1" applyBorder="1">
      <alignment vertical="center"/>
    </xf>
    <xf numFmtId="0" fontId="19" fillId="0" borderId="5" xfId="0" applyFont="1" applyBorder="1" applyAlignment="1">
      <alignment vertical="center" wrapText="1"/>
    </xf>
    <xf numFmtId="0" fontId="22" fillId="0" borderId="5" xfId="0" applyFont="1" applyBorder="1" applyAlignment="1">
      <alignment horizontal="center" vertical="center"/>
    </xf>
    <xf numFmtId="0" fontId="15" fillId="0" borderId="0" xfId="0" applyFont="1" applyAlignment="1">
      <alignment vertical="center" wrapText="1"/>
    </xf>
    <xf numFmtId="0" fontId="19" fillId="0" borderId="0" xfId="0" applyFont="1">
      <alignment vertical="center"/>
    </xf>
    <xf numFmtId="0" fontId="0" fillId="0" borderId="5" xfId="0" applyBorder="1">
      <alignment vertical="center"/>
    </xf>
    <xf numFmtId="0" fontId="15" fillId="0" borderId="0" xfId="0" applyFont="1" applyAlignment="1">
      <alignment horizontal="right" vertical="center"/>
    </xf>
    <xf numFmtId="180" fontId="22" fillId="0" borderId="19" xfId="0" applyNumberFormat="1" applyFont="1" applyBorder="1" applyAlignment="1" applyProtection="1">
      <alignment horizontal="center" vertical="center"/>
      <protection hidden="1"/>
    </xf>
    <xf numFmtId="179" fontId="22" fillId="0" borderId="0" xfId="0" applyNumberFormat="1" applyFont="1" applyProtection="1">
      <alignment vertical="center"/>
      <protection hidden="1"/>
    </xf>
    <xf numFmtId="179" fontId="0" fillId="0" borderId="0" xfId="0" applyNumberFormat="1" applyProtection="1">
      <alignment vertical="center"/>
      <protection hidden="1"/>
    </xf>
    <xf numFmtId="179" fontId="19" fillId="0" borderId="0" xfId="0" applyNumberFormat="1" applyFont="1" applyProtection="1">
      <alignment vertical="center"/>
      <protection hidden="1"/>
    </xf>
    <xf numFmtId="0" fontId="0" fillId="0" borderId="5" xfId="0" applyBorder="1" applyAlignment="1">
      <alignment horizontal="left" vertical="center"/>
    </xf>
    <xf numFmtId="0" fontId="24" fillId="0" borderId="0" xfId="0" applyFont="1">
      <alignment vertical="center"/>
    </xf>
    <xf numFmtId="0" fontId="24" fillId="0" borderId="0" xfId="0" applyFont="1" applyAlignment="1">
      <alignment horizontal="left" vertical="center"/>
    </xf>
    <xf numFmtId="0" fontId="16" fillId="0" borderId="0" xfId="0" applyFont="1">
      <alignment vertical="center"/>
    </xf>
    <xf numFmtId="0" fontId="15" fillId="0" borderId="0" xfId="0" applyFont="1" applyAlignment="1">
      <alignment horizontal="left" vertical="center" wrapText="1"/>
    </xf>
    <xf numFmtId="0" fontId="15" fillId="0" borderId="4" xfId="0" applyFont="1" applyBorder="1" applyAlignment="1">
      <alignment horizontal="left" vertical="center"/>
    </xf>
    <xf numFmtId="0" fontId="15" fillId="0" borderId="4" xfId="0" applyFont="1" applyBorder="1" applyAlignment="1">
      <alignment vertical="center" wrapText="1"/>
    </xf>
    <xf numFmtId="0" fontId="31" fillId="0" borderId="5" xfId="0" applyFont="1" applyBorder="1" applyAlignment="1">
      <alignment horizontal="left" vertical="center"/>
    </xf>
    <xf numFmtId="0" fontId="19" fillId="0" borderId="5" xfId="0" applyFont="1" applyBorder="1" applyAlignment="1">
      <alignment horizontal="left" vertical="center"/>
    </xf>
    <xf numFmtId="0" fontId="22" fillId="0" borderId="5" xfId="0" applyFont="1" applyBorder="1">
      <alignment vertical="center"/>
    </xf>
    <xf numFmtId="0" fontId="22" fillId="0" borderId="5" xfId="0" applyFont="1" applyBorder="1" applyAlignment="1">
      <alignment horizontal="left" vertical="center"/>
    </xf>
    <xf numFmtId="0" fontId="22" fillId="0" borderId="5" xfId="0" applyFont="1" applyBorder="1" applyAlignment="1">
      <alignment vertical="center" wrapText="1"/>
    </xf>
    <xf numFmtId="0" fontId="22" fillId="0" borderId="0" xfId="0" applyFont="1">
      <alignment vertical="center"/>
    </xf>
    <xf numFmtId="0" fontId="22" fillId="0" borderId="5" xfId="0" applyFont="1" applyBorder="1" applyAlignment="1">
      <alignment horizontal="center" vertical="center" wrapText="1"/>
    </xf>
    <xf numFmtId="0" fontId="22" fillId="0" borderId="37" xfId="0" applyFont="1" applyBorder="1" applyAlignment="1">
      <alignment horizontal="center" vertical="center" wrapText="1"/>
    </xf>
    <xf numFmtId="0" fontId="22" fillId="0" borderId="5" xfId="0" applyFont="1" applyBorder="1" applyAlignment="1">
      <alignment horizontal="left" vertical="center" wrapText="1"/>
    </xf>
    <xf numFmtId="0" fontId="22" fillId="0" borderId="37" xfId="0" applyFont="1" applyBorder="1" applyAlignment="1">
      <alignment horizontal="center" vertical="center"/>
    </xf>
    <xf numFmtId="0" fontId="22" fillId="0" borderId="10" xfId="0" applyFont="1" applyBorder="1" applyAlignment="1">
      <alignment vertical="center" wrapText="1"/>
    </xf>
    <xf numFmtId="0" fontId="32" fillId="0" borderId="0" xfId="0" applyFont="1">
      <alignment vertical="center"/>
    </xf>
    <xf numFmtId="0" fontId="0" fillId="0" borderId="0" xfId="0" applyAlignment="1">
      <alignment vertical="center" wrapText="1"/>
    </xf>
    <xf numFmtId="179" fontId="24" fillId="0" borderId="0" xfId="0" applyNumberFormat="1" applyFont="1" applyProtection="1">
      <alignment vertical="center"/>
      <protection hidden="1"/>
    </xf>
    <xf numFmtId="179" fontId="15" fillId="0" borderId="0" xfId="0" applyNumberFormat="1" applyFont="1" applyProtection="1">
      <alignment vertical="center"/>
      <protection hidden="1"/>
    </xf>
    <xf numFmtId="179" fontId="32" fillId="0" borderId="0" xfId="0" applyNumberFormat="1" applyFont="1" applyProtection="1">
      <alignment vertical="center"/>
      <protection hidden="1"/>
    </xf>
    <xf numFmtId="180" fontId="22" fillId="0" borderId="5" xfId="0" applyNumberFormat="1" applyFont="1" applyBorder="1" applyAlignment="1" applyProtection="1">
      <alignment horizontal="center" vertical="center"/>
      <protection hidden="1"/>
    </xf>
    <xf numFmtId="0" fontId="19" fillId="4" borderId="1" xfId="0" applyFont="1" applyFill="1" applyBorder="1" applyAlignment="1" applyProtection="1">
      <alignment horizontal="center" vertical="center"/>
      <protection locked="0"/>
    </xf>
    <xf numFmtId="0" fontId="19" fillId="7" borderId="1" xfId="0" applyFont="1" applyFill="1" applyBorder="1" applyAlignment="1" applyProtection="1">
      <alignment horizontal="center" vertical="center"/>
      <protection locked="0"/>
    </xf>
    <xf numFmtId="0" fontId="19" fillId="4" borderId="2" xfId="0" applyFont="1" applyFill="1" applyBorder="1" applyAlignment="1" applyProtection="1">
      <alignment horizontal="center" vertical="center"/>
      <protection locked="0"/>
    </xf>
    <xf numFmtId="0" fontId="15" fillId="11" borderId="76" xfId="0" applyFont="1" applyFill="1" applyBorder="1" applyAlignment="1" applyProtection="1">
      <alignment horizontal="center" vertical="center"/>
      <protection locked="0"/>
    </xf>
    <xf numFmtId="0" fontId="19" fillId="4" borderId="1" xfId="0" applyFont="1" applyFill="1" applyBorder="1" applyAlignment="1" applyProtection="1">
      <alignment horizontal="center" vertical="center" shrinkToFit="1"/>
      <protection locked="0"/>
    </xf>
    <xf numFmtId="0" fontId="0" fillId="0" borderId="5" xfId="0" applyBorder="1" applyAlignment="1">
      <alignment vertical="center" wrapText="1"/>
    </xf>
    <xf numFmtId="0" fontId="12" fillId="0" borderId="5" xfId="1" applyFont="1" applyFill="1" applyBorder="1" applyAlignment="1" applyProtection="1">
      <alignment vertical="center" wrapText="1"/>
    </xf>
    <xf numFmtId="0" fontId="12" fillId="0" borderId="10" xfId="1" applyFont="1" applyFill="1" applyBorder="1" applyAlignment="1" applyProtection="1">
      <alignment vertical="center" wrapText="1"/>
    </xf>
    <xf numFmtId="0" fontId="15" fillId="0" borderId="0" xfId="0" applyFont="1" applyAlignment="1">
      <alignment horizontal="left" vertical="center"/>
    </xf>
    <xf numFmtId="0" fontId="15" fillId="19" borderId="76" xfId="0" applyFont="1" applyFill="1" applyBorder="1" applyAlignment="1" applyProtection="1">
      <alignment horizontal="center" vertical="center"/>
      <protection locked="0"/>
    </xf>
    <xf numFmtId="0" fontId="20" fillId="4" borderId="1" xfId="0" applyFont="1" applyFill="1" applyBorder="1" applyAlignment="1" applyProtection="1">
      <alignment horizontal="center" vertical="center"/>
      <protection locked="0"/>
    </xf>
    <xf numFmtId="0" fontId="20" fillId="19" borderId="1" xfId="0" applyFont="1" applyFill="1" applyBorder="1" applyAlignment="1" applyProtection="1">
      <alignment horizontal="center" vertical="center" shrinkToFit="1"/>
      <protection locked="0"/>
    </xf>
    <xf numFmtId="0" fontId="20" fillId="4" borderId="1" xfId="0" applyFont="1" applyFill="1" applyBorder="1" applyAlignment="1" applyProtection="1">
      <alignment horizontal="center" vertical="center" shrinkToFit="1"/>
      <protection locked="0"/>
    </xf>
    <xf numFmtId="0" fontId="20" fillId="3" borderId="1" xfId="0" applyFont="1" applyFill="1" applyBorder="1" applyAlignment="1" applyProtection="1">
      <alignment horizontal="center" vertical="center"/>
      <protection locked="0"/>
    </xf>
    <xf numFmtId="0" fontId="19" fillId="19" borderId="1" xfId="0" applyFont="1" applyFill="1" applyBorder="1" applyAlignment="1" applyProtection="1">
      <alignment horizontal="center" vertical="center"/>
      <protection locked="0"/>
    </xf>
    <xf numFmtId="0" fontId="20" fillId="7" borderId="1" xfId="0" applyFont="1" applyFill="1" applyBorder="1" applyAlignment="1" applyProtection="1">
      <alignment horizontal="center" vertical="center" shrinkToFit="1"/>
      <protection locked="0"/>
    </xf>
    <xf numFmtId="0" fontId="19" fillId="7" borderId="28" xfId="0" applyFont="1" applyFill="1" applyBorder="1" applyAlignment="1" applyProtection="1">
      <alignment horizontal="left" vertical="center" wrapText="1"/>
      <protection locked="0"/>
    </xf>
    <xf numFmtId="0" fontId="19" fillId="7" borderId="1" xfId="0" applyFont="1" applyFill="1" applyBorder="1" applyAlignment="1" applyProtection="1">
      <alignment horizontal="center" vertical="center" shrinkToFit="1"/>
      <protection locked="0"/>
    </xf>
    <xf numFmtId="0" fontId="19" fillId="5" borderId="1" xfId="0" applyFont="1" applyFill="1" applyBorder="1" applyAlignment="1" applyProtection="1">
      <alignment horizontal="center" vertical="center" wrapText="1"/>
      <protection locked="0"/>
    </xf>
    <xf numFmtId="56" fontId="19" fillId="5" borderId="1" xfId="0" applyNumberFormat="1" applyFont="1" applyFill="1" applyBorder="1" applyAlignment="1" applyProtection="1">
      <alignment horizontal="center" vertical="center" wrapText="1"/>
      <protection locked="0"/>
    </xf>
    <xf numFmtId="0" fontId="0" fillId="23" borderId="0" xfId="0" applyFill="1">
      <alignment vertical="center"/>
    </xf>
    <xf numFmtId="180" fontId="22" fillId="0" borderId="37" xfId="0" applyNumberFormat="1" applyFont="1" applyBorder="1" applyAlignment="1">
      <alignment horizontal="center" vertical="center"/>
    </xf>
    <xf numFmtId="0" fontId="19" fillId="23" borderId="0" xfId="0" applyFont="1" applyFill="1">
      <alignment vertical="center"/>
    </xf>
    <xf numFmtId="0" fontId="19" fillId="32" borderId="1" xfId="0" applyFont="1" applyFill="1" applyBorder="1" applyAlignment="1" applyProtection="1">
      <alignment horizontal="center" vertical="center" wrapText="1"/>
      <protection locked="0"/>
    </xf>
    <xf numFmtId="0" fontId="15" fillId="40" borderId="76" xfId="0" applyFont="1" applyFill="1" applyBorder="1" applyAlignment="1" applyProtection="1">
      <alignment horizontal="center" vertical="center"/>
      <protection locked="0"/>
    </xf>
    <xf numFmtId="0" fontId="70" fillId="12" borderId="0" xfId="2" applyFont="1" applyFill="1" applyAlignment="1" applyProtection="1">
      <alignment vertical="center"/>
    </xf>
    <xf numFmtId="0" fontId="0" fillId="18" borderId="1" xfId="0" applyFill="1" applyBorder="1" applyAlignment="1" applyProtection="1">
      <alignment horizontal="center" vertical="center" shrinkToFit="1"/>
      <protection locked="0"/>
    </xf>
    <xf numFmtId="0" fontId="0" fillId="41" borderId="0" xfId="0" applyFill="1">
      <alignment vertical="center"/>
    </xf>
    <xf numFmtId="0" fontId="0" fillId="23" borderId="131" xfId="0" applyFill="1" applyBorder="1">
      <alignment vertical="center"/>
    </xf>
    <xf numFmtId="0" fontId="0" fillId="23" borderId="131" xfId="0" applyFill="1" applyBorder="1" applyAlignment="1">
      <alignment vertical="center" wrapText="1"/>
    </xf>
    <xf numFmtId="0" fontId="0" fillId="23" borderId="136" xfId="0" applyFill="1" applyBorder="1" applyAlignment="1">
      <alignment vertical="center" wrapText="1"/>
    </xf>
    <xf numFmtId="0" fontId="0" fillId="23" borderId="137" xfId="0" applyFill="1" applyBorder="1">
      <alignment vertical="center"/>
    </xf>
    <xf numFmtId="0" fontId="0" fillId="23" borderId="138" xfId="0" applyFill="1" applyBorder="1">
      <alignment vertical="center"/>
    </xf>
    <xf numFmtId="0" fontId="0" fillId="23" borderId="0" xfId="0" applyFill="1" applyAlignment="1">
      <alignment vertical="center" wrapText="1"/>
    </xf>
    <xf numFmtId="0" fontId="14" fillId="7" borderId="1" xfId="0" applyFont="1" applyFill="1" applyBorder="1" applyAlignment="1" applyProtection="1">
      <alignment horizontal="center" vertical="center"/>
      <protection locked="0"/>
    </xf>
    <xf numFmtId="0" fontId="19" fillId="4" borderId="3" xfId="0" applyFont="1" applyFill="1" applyBorder="1" applyAlignment="1" applyProtection="1">
      <alignment horizontal="center" vertical="center" wrapText="1"/>
      <protection locked="0"/>
    </xf>
    <xf numFmtId="0" fontId="0" fillId="23" borderId="192" xfId="0" applyFill="1" applyBorder="1">
      <alignment vertical="center"/>
    </xf>
    <xf numFmtId="0" fontId="0" fillId="7" borderId="1" xfId="0" applyFill="1" applyBorder="1" applyAlignment="1" applyProtection="1">
      <alignment horizontal="center" vertical="center"/>
      <protection locked="0"/>
    </xf>
    <xf numFmtId="0" fontId="22" fillId="0" borderId="195" xfId="0" applyFont="1" applyBorder="1" applyAlignment="1">
      <alignment horizontal="center" vertical="center"/>
    </xf>
    <xf numFmtId="0" fontId="32" fillId="0" borderId="37" xfId="0" applyFont="1" applyBorder="1" applyAlignment="1">
      <alignment horizontal="center" vertical="center"/>
    </xf>
    <xf numFmtId="180" fontId="22" fillId="48" borderId="37" xfId="0" applyNumberFormat="1" applyFont="1" applyFill="1" applyBorder="1" applyAlignment="1">
      <alignment horizontal="center" vertical="center"/>
    </xf>
    <xf numFmtId="0" fontId="22" fillId="0" borderId="38" xfId="0" applyFont="1" applyBorder="1" applyAlignment="1">
      <alignment horizontal="center" vertical="center"/>
    </xf>
    <xf numFmtId="0" fontId="22" fillId="0" borderId="11" xfId="0" applyFont="1" applyBorder="1" applyAlignment="1">
      <alignment horizontal="center" vertical="center"/>
    </xf>
    <xf numFmtId="0" fontId="22" fillId="0" borderId="11" xfId="0" applyFont="1" applyBorder="1" applyAlignment="1">
      <alignment horizontal="left" vertical="center"/>
    </xf>
    <xf numFmtId="0" fontId="22" fillId="0" borderId="11" xfId="0" applyFont="1" applyBorder="1" applyAlignment="1">
      <alignment vertical="center" wrapText="1"/>
    </xf>
    <xf numFmtId="0" fontId="22" fillId="0" borderId="0" xfId="0" applyFont="1" applyAlignment="1">
      <alignment horizontal="center" vertical="center"/>
    </xf>
    <xf numFmtId="0" fontId="22" fillId="0" borderId="0" xfId="0" applyFont="1" applyAlignment="1">
      <alignment horizontal="left" vertical="center"/>
    </xf>
    <xf numFmtId="0" fontId="22" fillId="0" borderId="0" xfId="0" applyFont="1" applyAlignment="1">
      <alignment vertical="center" wrapText="1"/>
    </xf>
    <xf numFmtId="0" fontId="19" fillId="23" borderId="63" xfId="0" applyFont="1" applyFill="1" applyBorder="1" applyAlignment="1" applyProtection="1">
      <alignment horizontal="left" vertical="center"/>
      <protection locked="0"/>
    </xf>
    <xf numFmtId="0" fontId="19" fillId="23" borderId="34" xfId="0" applyFont="1" applyFill="1" applyBorder="1" applyAlignment="1" applyProtection="1">
      <alignment horizontal="left" vertical="center"/>
      <protection locked="0"/>
    </xf>
    <xf numFmtId="0" fontId="85" fillId="0" borderId="5" xfId="0" applyFont="1" applyBorder="1" applyAlignment="1">
      <alignment horizontal="left" vertical="center"/>
    </xf>
    <xf numFmtId="176" fontId="39" fillId="18" borderId="1" xfId="9" applyNumberFormat="1" applyFill="1" applyBorder="1" applyAlignment="1" applyProtection="1">
      <alignment horizontal="center" vertical="center"/>
      <protection locked="0"/>
    </xf>
    <xf numFmtId="0" fontId="53" fillId="0" borderId="131" xfId="23" applyFont="1" applyBorder="1" applyAlignment="1" applyProtection="1">
      <alignment horizontal="center" vertical="center"/>
      <protection locked="0"/>
    </xf>
    <xf numFmtId="0" fontId="0" fillId="23" borderId="1" xfId="0" applyFill="1" applyBorder="1" applyAlignment="1" applyProtection="1">
      <alignment horizontal="center" vertical="center"/>
      <protection locked="0"/>
    </xf>
    <xf numFmtId="0" fontId="27" fillId="0" borderId="0" xfId="0" applyFont="1">
      <alignment vertical="center"/>
    </xf>
    <xf numFmtId="38" fontId="0" fillId="0" borderId="0" xfId="24" applyFont="1">
      <alignment vertical="center"/>
    </xf>
    <xf numFmtId="38" fontId="0" fillId="23" borderId="131" xfId="24" applyFont="1" applyFill="1" applyBorder="1">
      <alignment vertical="center"/>
    </xf>
    <xf numFmtId="9" fontId="0" fillId="0" borderId="1" xfId="22" applyFont="1" applyBorder="1">
      <alignment vertical="center"/>
    </xf>
    <xf numFmtId="0" fontId="15" fillId="23" borderId="0" xfId="0" applyFont="1" applyFill="1">
      <alignment vertical="center"/>
    </xf>
    <xf numFmtId="0" fontId="70" fillId="23" borderId="0" xfId="2" applyFont="1" applyFill="1" applyAlignment="1" applyProtection="1">
      <alignment vertical="center"/>
    </xf>
    <xf numFmtId="0" fontId="70" fillId="52" borderId="0" xfId="2" applyFont="1" applyFill="1" applyAlignment="1" applyProtection="1">
      <alignment vertical="center"/>
    </xf>
    <xf numFmtId="0" fontId="70" fillId="23" borderId="0" xfId="2" applyFont="1" applyFill="1" applyAlignment="1" applyProtection="1">
      <alignment horizontal="left" vertical="center"/>
    </xf>
    <xf numFmtId="0" fontId="22" fillId="25" borderId="0" xfId="0" applyFont="1" applyFill="1" applyAlignment="1">
      <alignment horizontal="center" vertical="center" textRotation="255" wrapText="1"/>
    </xf>
    <xf numFmtId="0" fontId="24" fillId="23" borderId="0" xfId="0" applyFont="1" applyFill="1">
      <alignment vertical="center"/>
    </xf>
    <xf numFmtId="0" fontId="15" fillId="23" borderId="79" xfId="0" applyFont="1" applyFill="1" applyBorder="1">
      <alignment vertical="center"/>
    </xf>
    <xf numFmtId="0" fontId="22" fillId="23" borderId="0" xfId="0" applyFont="1" applyFill="1">
      <alignment vertical="center"/>
    </xf>
    <xf numFmtId="0" fontId="19" fillId="23" borderId="0" xfId="0" applyFont="1" applyFill="1" applyAlignment="1">
      <alignment vertical="center" wrapText="1"/>
    </xf>
    <xf numFmtId="0" fontId="32" fillId="23" borderId="0" xfId="0" applyFont="1" applyFill="1">
      <alignment vertical="center"/>
    </xf>
    <xf numFmtId="0" fontId="0" fillId="49" borderId="132" xfId="0" applyFill="1" applyBorder="1" applyAlignment="1">
      <alignment vertical="center" wrapText="1"/>
    </xf>
    <xf numFmtId="0" fontId="0" fillId="42" borderId="132" xfId="0" applyFill="1" applyBorder="1" applyAlignment="1">
      <alignment vertical="center" wrapText="1"/>
    </xf>
    <xf numFmtId="9" fontId="0" fillId="49" borderId="132" xfId="22" applyFont="1" applyFill="1" applyBorder="1" applyAlignment="1">
      <alignment vertical="center" wrapText="1"/>
    </xf>
    <xf numFmtId="0" fontId="0" fillId="7" borderId="1" xfId="0" applyFill="1" applyBorder="1" applyAlignment="1" applyProtection="1">
      <alignment horizontal="center" vertical="center" wrapText="1"/>
      <protection locked="0"/>
    </xf>
    <xf numFmtId="0" fontId="70" fillId="12" borderId="0" xfId="2" applyFont="1" applyFill="1" applyBorder="1" applyAlignment="1" applyProtection="1">
      <alignment vertical="center"/>
    </xf>
    <xf numFmtId="177" fontId="15" fillId="14" borderId="1" xfId="0" applyNumberFormat="1" applyFont="1" applyFill="1" applyBorder="1" applyAlignment="1" applyProtection="1">
      <alignment horizontal="left" vertical="center"/>
      <protection locked="0"/>
    </xf>
    <xf numFmtId="177" fontId="15" fillId="20" borderId="1" xfId="0" applyNumberFormat="1" applyFont="1" applyFill="1" applyBorder="1" applyAlignment="1" applyProtection="1">
      <alignment horizontal="left" vertical="center"/>
      <protection locked="0"/>
    </xf>
    <xf numFmtId="0" fontId="39" fillId="17" borderId="1" xfId="9" applyFill="1" applyBorder="1" applyAlignment="1" applyProtection="1">
      <alignment horizontal="left" vertical="center" wrapText="1" shrinkToFit="1"/>
      <protection locked="0"/>
    </xf>
    <xf numFmtId="0" fontId="19" fillId="31" borderId="1" xfId="0" applyFont="1" applyFill="1" applyBorder="1" applyAlignment="1" applyProtection="1">
      <alignment horizontal="center" vertical="center" wrapText="1"/>
      <protection locked="0"/>
    </xf>
    <xf numFmtId="0" fontId="0" fillId="4" borderId="1" xfId="0" applyFill="1" applyBorder="1" applyAlignment="1" applyProtection="1">
      <alignment horizontal="center" vertical="center" wrapText="1"/>
      <protection locked="0"/>
    </xf>
    <xf numFmtId="0" fontId="20" fillId="4" borderId="1" xfId="0" applyFont="1" applyFill="1" applyBorder="1" applyAlignment="1" applyProtection="1">
      <alignment horizontal="center" vertical="center" wrapText="1"/>
      <protection locked="0"/>
    </xf>
    <xf numFmtId="0" fontId="19" fillId="7" borderId="28" xfId="0" applyFont="1" applyFill="1" applyBorder="1" applyAlignment="1" applyProtection="1">
      <alignment horizontal="center" vertical="center" wrapText="1"/>
      <protection locked="0"/>
    </xf>
    <xf numFmtId="0" fontId="20" fillId="19" borderId="1" xfId="0" applyFont="1" applyFill="1" applyBorder="1" applyAlignment="1" applyProtection="1">
      <alignment horizontal="center" vertical="center" wrapText="1"/>
      <protection locked="0"/>
    </xf>
    <xf numFmtId="0" fontId="70" fillId="23" borderId="0" xfId="2" applyFont="1" applyFill="1" applyBorder="1" applyAlignment="1" applyProtection="1">
      <alignment vertical="center"/>
    </xf>
    <xf numFmtId="0" fontId="19" fillId="5" borderId="28" xfId="0" applyFont="1" applyFill="1" applyBorder="1" applyAlignment="1" applyProtection="1">
      <alignment horizontal="left" vertical="center" wrapText="1"/>
      <protection locked="0"/>
    </xf>
    <xf numFmtId="0" fontId="19" fillId="5" borderId="1" xfId="0" applyFont="1" applyFill="1" applyBorder="1" applyAlignment="1" applyProtection="1">
      <alignment horizontal="left" vertical="center" wrapText="1"/>
      <protection locked="0"/>
    </xf>
    <xf numFmtId="0" fontId="19" fillId="23" borderId="0" xfId="0" applyFont="1" applyFill="1" applyAlignment="1">
      <alignment horizontal="left" vertical="center"/>
    </xf>
    <xf numFmtId="0" fontId="20" fillId="17" borderId="58" xfId="0" applyFont="1" applyFill="1" applyBorder="1" applyAlignment="1" applyProtection="1">
      <alignment horizontal="center" vertical="center" wrapText="1"/>
      <protection locked="0"/>
    </xf>
    <xf numFmtId="0" fontId="0" fillId="17" borderId="131" xfId="0" applyFill="1" applyBorder="1" applyAlignment="1" applyProtection="1">
      <alignment horizontal="center" vertical="center"/>
      <protection locked="0"/>
    </xf>
    <xf numFmtId="0" fontId="20" fillId="5" borderId="1" xfId="0" applyFont="1" applyFill="1" applyBorder="1" applyAlignment="1" applyProtection="1">
      <alignment horizontal="center" vertical="center" wrapText="1"/>
      <protection locked="0"/>
    </xf>
    <xf numFmtId="0" fontId="72" fillId="0" borderId="0" xfId="9" applyFont="1" applyAlignment="1">
      <alignment horizontal="left" vertical="center"/>
    </xf>
    <xf numFmtId="0" fontId="39" fillId="0" borderId="0" xfId="9" applyAlignment="1">
      <alignment horizontal="left" vertical="center"/>
    </xf>
    <xf numFmtId="0" fontId="51" fillId="0" borderId="83" xfId="9" applyFont="1" applyBorder="1">
      <alignment vertical="center"/>
    </xf>
    <xf numFmtId="0" fontId="39" fillId="0" borderId="85" xfId="9" applyBorder="1" applyAlignment="1">
      <alignment horizontal="left" vertical="center"/>
    </xf>
    <xf numFmtId="0" fontId="42" fillId="26" borderId="86" xfId="9" applyFont="1" applyFill="1" applyBorder="1" applyAlignment="1">
      <alignment horizontal="center" vertical="center"/>
    </xf>
    <xf numFmtId="0" fontId="52" fillId="26" borderId="87" xfId="9" applyFont="1" applyFill="1" applyBorder="1" applyAlignment="1">
      <alignment horizontal="left" vertical="center"/>
    </xf>
    <xf numFmtId="0" fontId="39" fillId="26" borderId="87" xfId="9" applyFill="1" applyBorder="1" applyAlignment="1">
      <alignment horizontal="left" vertical="center" wrapText="1"/>
    </xf>
    <xf numFmtId="0" fontId="39" fillId="26" borderId="88" xfId="9" applyFill="1" applyBorder="1" applyAlignment="1">
      <alignment horizontal="left" vertical="center"/>
    </xf>
    <xf numFmtId="0" fontId="39" fillId="0" borderId="0" xfId="9" applyAlignment="1">
      <alignment horizontal="center" vertical="center"/>
    </xf>
    <xf numFmtId="0" fontId="39" fillId="0" borderId="0" xfId="9" applyAlignment="1">
      <alignment horizontal="left" vertical="center" wrapText="1"/>
    </xf>
    <xf numFmtId="0" fontId="39" fillId="0" borderId="21" xfId="9" applyBorder="1" applyAlignment="1">
      <alignment horizontal="left" vertical="center"/>
    </xf>
    <xf numFmtId="0" fontId="53" fillId="0" borderId="0" xfId="9" applyFont="1" applyAlignment="1">
      <alignment horizontal="left" vertical="center"/>
    </xf>
    <xf numFmtId="0" fontId="53" fillId="0" borderId="0" xfId="9" applyFont="1" applyAlignment="1">
      <alignment horizontal="left" vertical="center" wrapText="1"/>
    </xf>
    <xf numFmtId="0" fontId="53" fillId="0" borderId="0" xfId="9" applyFont="1" applyAlignment="1">
      <alignment horizontal="center" vertical="center" wrapText="1"/>
    </xf>
    <xf numFmtId="0" fontId="53" fillId="0" borderId="21" xfId="9" applyFont="1" applyBorder="1" applyAlignment="1">
      <alignment horizontal="left" vertical="center"/>
    </xf>
    <xf numFmtId="0" fontId="39" fillId="0" borderId="0" xfId="9" applyAlignment="1">
      <alignment horizontal="center" vertical="center" wrapText="1"/>
    </xf>
    <xf numFmtId="0" fontId="43" fillId="0" borderId="0" xfId="9" applyFont="1" applyAlignment="1">
      <alignment horizontal="left" vertical="center" wrapText="1"/>
    </xf>
    <xf numFmtId="0" fontId="52" fillId="26" borderId="0" xfId="9" applyFont="1" applyFill="1" applyAlignment="1">
      <alignment horizontal="left" vertical="center"/>
    </xf>
    <xf numFmtId="0" fontId="39" fillId="26" borderId="0" xfId="9" applyFill="1" applyAlignment="1">
      <alignment horizontal="left" vertical="center" wrapText="1"/>
    </xf>
    <xf numFmtId="0" fontId="39" fillId="26" borderId="21" xfId="9" applyFill="1" applyBorder="1" applyAlignment="1">
      <alignment horizontal="left" vertical="center"/>
    </xf>
    <xf numFmtId="0" fontId="39" fillId="0" borderId="0" xfId="9">
      <alignment vertical="center"/>
    </xf>
    <xf numFmtId="0" fontId="39" fillId="27" borderId="0" xfId="9" applyFill="1" applyAlignment="1">
      <alignment horizontal="center" vertical="center"/>
    </xf>
    <xf numFmtId="0" fontId="55" fillId="27" borderId="0" xfId="9" applyFont="1" applyFill="1" applyAlignment="1">
      <alignment horizontal="left" vertical="center"/>
    </xf>
    <xf numFmtId="0" fontId="39" fillId="27" borderId="0" xfId="9" applyFill="1" applyAlignment="1">
      <alignment horizontal="left" vertical="center" wrapText="1"/>
    </xf>
    <xf numFmtId="0" fontId="39" fillId="27" borderId="21" xfId="9" applyFill="1" applyBorder="1" applyAlignment="1">
      <alignment horizontal="left" vertical="center"/>
    </xf>
    <xf numFmtId="0" fontId="39" fillId="27" borderId="0" xfId="9" applyFill="1" applyAlignment="1">
      <alignment horizontal="left" vertical="center"/>
    </xf>
    <xf numFmtId="0" fontId="57" fillId="0" borderId="0" xfId="9" applyFont="1" applyAlignment="1">
      <alignment horizontal="left" vertical="center" wrapText="1"/>
    </xf>
    <xf numFmtId="0" fontId="39" fillId="17" borderId="1" xfId="9" applyFill="1" applyBorder="1" applyAlignment="1">
      <alignment horizontal="center" vertical="center" shrinkToFit="1"/>
    </xf>
    <xf numFmtId="176" fontId="39" fillId="18" borderId="1" xfId="9" applyNumberFormat="1" applyFill="1" applyBorder="1" applyAlignment="1">
      <alignment horizontal="center" vertical="center"/>
    </xf>
    <xf numFmtId="0" fontId="39" fillId="19" borderId="1" xfId="9" applyFill="1" applyBorder="1" applyAlignment="1">
      <alignment horizontal="center" vertical="center"/>
    </xf>
    <xf numFmtId="0" fontId="39" fillId="27" borderId="0" xfId="9" applyFill="1" applyAlignment="1">
      <alignment horizontal="center" vertical="center" wrapText="1"/>
    </xf>
    <xf numFmtId="0" fontId="39" fillId="27" borderId="0" xfId="9" applyFill="1">
      <alignment vertical="center"/>
    </xf>
    <xf numFmtId="0" fontId="39" fillId="27" borderId="0" xfId="9" applyFill="1" applyAlignment="1">
      <alignment vertical="center" wrapText="1"/>
    </xf>
    <xf numFmtId="0" fontId="39" fillId="0" borderId="0" xfId="9" applyAlignment="1">
      <alignment vertical="center" wrapText="1"/>
    </xf>
    <xf numFmtId="179" fontId="0" fillId="0" borderId="0" xfId="0" applyNumberFormat="1">
      <alignment vertical="center"/>
    </xf>
    <xf numFmtId="0" fontId="31" fillId="23" borderId="0" xfId="0" applyFont="1" applyFill="1" applyAlignment="1">
      <alignment horizontal="left" vertical="center"/>
    </xf>
    <xf numFmtId="0" fontId="19" fillId="23" borderId="35" xfId="0" applyFont="1" applyFill="1" applyBorder="1" applyAlignment="1" applyProtection="1">
      <alignment horizontal="left" vertical="center"/>
      <protection locked="0"/>
    </xf>
    <xf numFmtId="0" fontId="19" fillId="23" borderId="90" xfId="0" applyFont="1" applyFill="1" applyBorder="1" applyAlignment="1" applyProtection="1">
      <alignment horizontal="left" vertical="center"/>
      <protection locked="0"/>
    </xf>
    <xf numFmtId="0" fontId="19" fillId="23" borderId="0" xfId="0" applyFont="1" applyFill="1" applyAlignment="1" applyProtection="1">
      <alignment horizontal="left" vertical="center"/>
      <protection locked="0"/>
    </xf>
    <xf numFmtId="0" fontId="19" fillId="23" borderId="34" xfId="0" applyFont="1" applyFill="1" applyBorder="1" applyAlignment="1" applyProtection="1">
      <alignment horizontal="left" vertical="center" wrapText="1"/>
      <protection locked="0"/>
    </xf>
    <xf numFmtId="0" fontId="15" fillId="23" borderId="34" xfId="0" applyFont="1" applyFill="1" applyBorder="1" applyAlignment="1" applyProtection="1">
      <alignment horizontal="left" vertical="center"/>
      <protection locked="0"/>
    </xf>
    <xf numFmtId="0" fontId="48" fillId="23" borderId="34" xfId="0" applyFont="1" applyFill="1" applyBorder="1" applyAlignment="1" applyProtection="1">
      <alignment horizontal="left" vertical="center"/>
      <protection locked="0"/>
    </xf>
    <xf numFmtId="0" fontId="0" fillId="23" borderId="198" xfId="0" applyFill="1" applyBorder="1" applyAlignment="1" applyProtection="1">
      <alignment horizontal="left" vertical="center"/>
      <protection locked="0"/>
    </xf>
    <xf numFmtId="0" fontId="46" fillId="23" borderId="198" xfId="0" applyFont="1" applyFill="1" applyBorder="1" applyAlignment="1" applyProtection="1">
      <alignment horizontal="left" vertical="center"/>
      <protection locked="0"/>
    </xf>
    <xf numFmtId="0" fontId="0" fillId="0" borderId="198" xfId="0" applyBorder="1" applyAlignment="1" applyProtection="1">
      <alignment horizontal="left" vertical="center"/>
      <protection locked="0"/>
    </xf>
    <xf numFmtId="0" fontId="0" fillId="23" borderId="199" xfId="0" applyFill="1" applyBorder="1" applyAlignment="1" applyProtection="1">
      <alignment horizontal="left" vertical="center"/>
      <protection locked="0"/>
    </xf>
    <xf numFmtId="0" fontId="53" fillId="23" borderId="79" xfId="21" applyFont="1" applyFill="1" applyBorder="1" applyAlignment="1" applyProtection="1">
      <alignment horizontal="left" vertical="center"/>
      <protection locked="0"/>
    </xf>
    <xf numFmtId="0" fontId="53" fillId="23" borderId="120" xfId="21" applyFont="1" applyFill="1" applyBorder="1" applyAlignment="1" applyProtection="1">
      <alignment horizontal="left" vertical="center"/>
      <protection locked="0"/>
    </xf>
    <xf numFmtId="0" fontId="70" fillId="12" borderId="0" xfId="2" applyFont="1" applyFill="1" applyAlignment="1" applyProtection="1">
      <alignment horizontal="left" vertical="center"/>
    </xf>
    <xf numFmtId="0" fontId="19" fillId="12" borderId="34" xfId="0" applyFont="1" applyFill="1" applyBorder="1" applyAlignment="1" applyProtection="1">
      <alignment horizontal="left" vertical="center"/>
      <protection locked="0"/>
    </xf>
    <xf numFmtId="0" fontId="19" fillId="12" borderId="35" xfId="0" applyFont="1" applyFill="1" applyBorder="1" applyAlignment="1" applyProtection="1">
      <alignment horizontal="left" vertical="center"/>
      <protection locked="0"/>
    </xf>
    <xf numFmtId="0" fontId="44" fillId="23" borderId="34" xfId="0" applyFont="1" applyFill="1" applyBorder="1" applyAlignment="1" applyProtection="1">
      <alignment horizontal="left" vertical="center"/>
      <protection locked="0"/>
    </xf>
    <xf numFmtId="0" fontId="19" fillId="0" borderId="34" xfId="0" applyFont="1" applyBorder="1" applyAlignment="1" applyProtection="1">
      <alignment horizontal="left" vertical="center"/>
      <protection locked="0"/>
    </xf>
    <xf numFmtId="0" fontId="19" fillId="0" borderId="35" xfId="0" applyFont="1" applyBorder="1" applyAlignment="1" applyProtection="1">
      <alignment horizontal="left" vertical="center"/>
      <protection locked="0"/>
    </xf>
    <xf numFmtId="0" fontId="44" fillId="23" borderId="34" xfId="0" applyFont="1" applyFill="1" applyBorder="1" applyAlignment="1" applyProtection="1">
      <alignment horizontal="left" vertical="center" wrapText="1"/>
      <protection locked="0"/>
    </xf>
    <xf numFmtId="0" fontId="19" fillId="34" borderId="34" xfId="0" applyFont="1" applyFill="1" applyBorder="1" applyAlignment="1" applyProtection="1">
      <alignment horizontal="left" vertical="center"/>
      <protection locked="0"/>
    </xf>
    <xf numFmtId="0" fontId="44" fillId="23" borderId="34" xfId="0" applyFont="1" applyFill="1" applyBorder="1" applyAlignment="1" applyProtection="1">
      <alignment horizontal="left" vertical="top"/>
      <protection locked="0"/>
    </xf>
    <xf numFmtId="0" fontId="19" fillId="23" borderId="34" xfId="0" applyFont="1" applyFill="1" applyBorder="1" applyAlignment="1" applyProtection="1">
      <alignment horizontal="left" vertical="top"/>
      <protection locked="0"/>
    </xf>
    <xf numFmtId="0" fontId="19" fillId="23" borderId="34" xfId="0" applyFont="1" applyFill="1" applyBorder="1" applyAlignment="1" applyProtection="1">
      <alignment horizontal="left" vertical="top" wrapText="1"/>
      <protection locked="0"/>
    </xf>
    <xf numFmtId="0" fontId="19" fillId="23" borderId="35" xfId="0" applyFont="1" applyFill="1" applyBorder="1" applyAlignment="1" applyProtection="1">
      <alignment horizontal="left" vertical="top"/>
      <protection locked="0"/>
    </xf>
    <xf numFmtId="0" fontId="25" fillId="23" borderId="34" xfId="0" applyFont="1" applyFill="1" applyBorder="1" applyAlignment="1" applyProtection="1">
      <alignment horizontal="left" vertical="center"/>
      <protection locked="0"/>
    </xf>
    <xf numFmtId="0" fontId="12" fillId="23" borderId="34" xfId="0" applyFont="1" applyFill="1" applyBorder="1" applyAlignment="1" applyProtection="1">
      <alignment horizontal="left" vertical="center"/>
      <protection locked="0"/>
    </xf>
    <xf numFmtId="0" fontId="44" fillId="23" borderId="35" xfId="0" applyFont="1" applyFill="1" applyBorder="1" applyAlignment="1" applyProtection="1">
      <alignment horizontal="left" vertical="center"/>
      <protection locked="0"/>
    </xf>
    <xf numFmtId="0" fontId="19" fillId="23" borderId="98" xfId="0" applyFont="1" applyFill="1" applyBorder="1" applyAlignment="1" applyProtection="1">
      <alignment horizontal="left" vertical="center"/>
      <protection locked="0"/>
    </xf>
    <xf numFmtId="0" fontId="19" fillId="23" borderId="63" xfId="0" applyFont="1" applyFill="1" applyBorder="1" applyAlignment="1">
      <alignment horizontal="left" vertical="center"/>
    </xf>
    <xf numFmtId="0" fontId="19" fillId="23" borderId="34" xfId="0" applyFont="1" applyFill="1" applyBorder="1" applyAlignment="1">
      <alignment horizontal="left" vertical="center"/>
    </xf>
    <xf numFmtId="0" fontId="19" fillId="23" borderId="90" xfId="0" applyFont="1" applyFill="1" applyBorder="1" applyAlignment="1">
      <alignment horizontal="left" vertical="center"/>
    </xf>
    <xf numFmtId="179" fontId="19" fillId="23" borderId="0" xfId="0" applyNumberFormat="1" applyFont="1" applyFill="1">
      <alignment vertical="center"/>
    </xf>
    <xf numFmtId="0" fontId="14" fillId="0" borderId="0" xfId="0" applyFont="1">
      <alignment vertical="center"/>
    </xf>
    <xf numFmtId="0" fontId="14" fillId="0" borderId="0" xfId="0" applyFont="1" applyAlignment="1">
      <alignment vertical="center" wrapText="1"/>
    </xf>
    <xf numFmtId="0" fontId="15" fillId="0" borderId="0" xfId="0" applyFont="1" applyAlignment="1">
      <alignment horizontal="center" vertical="center"/>
    </xf>
    <xf numFmtId="0" fontId="14" fillId="0" borderId="0" xfId="0" applyFont="1" applyAlignment="1">
      <alignment horizontal="right" vertical="center"/>
    </xf>
    <xf numFmtId="0" fontId="15" fillId="23" borderId="0" xfId="0" applyFont="1" applyFill="1" applyAlignment="1">
      <alignment horizontal="left" vertical="center"/>
    </xf>
    <xf numFmtId="0" fontId="14" fillId="23" borderId="0" xfId="0" applyFont="1" applyFill="1" applyAlignment="1">
      <alignment horizontal="left" vertical="center"/>
    </xf>
    <xf numFmtId="0" fontId="15" fillId="23" borderId="63" xfId="0" applyFont="1" applyFill="1" applyBorder="1" applyAlignment="1">
      <alignment horizontal="left" vertical="center"/>
    </xf>
    <xf numFmtId="0" fontId="15" fillId="0" borderId="131" xfId="0" applyFont="1" applyBorder="1" applyAlignment="1">
      <alignment horizontal="center" vertical="center"/>
    </xf>
    <xf numFmtId="0" fontId="48" fillId="0" borderId="0" xfId="0" applyFont="1" applyAlignment="1">
      <alignment horizontal="left" vertical="center"/>
    </xf>
    <xf numFmtId="0" fontId="48" fillId="0" borderId="0" xfId="0" applyFont="1">
      <alignment vertical="center"/>
    </xf>
    <xf numFmtId="0" fontId="45" fillId="0" borderId="0" xfId="0" applyFont="1">
      <alignment vertical="center"/>
    </xf>
    <xf numFmtId="0" fontId="44" fillId="0" borderId="0" xfId="0" applyFont="1">
      <alignment vertical="center"/>
    </xf>
    <xf numFmtId="178" fontId="14" fillId="0" borderId="0" xfId="0" applyNumberFormat="1" applyFont="1">
      <alignment vertical="center"/>
    </xf>
    <xf numFmtId="0" fontId="19" fillId="0" borderId="139" xfId="0" applyFont="1" applyBorder="1">
      <alignment vertical="center"/>
    </xf>
    <xf numFmtId="0" fontId="14" fillId="0" borderId="15" xfId="0" applyFont="1" applyBorder="1">
      <alignment vertical="center"/>
    </xf>
    <xf numFmtId="0" fontId="14" fillId="0" borderId="10" xfId="0" applyFont="1" applyBorder="1">
      <alignment vertical="center"/>
    </xf>
    <xf numFmtId="0" fontId="15" fillId="0" borderId="10" xfId="0" applyFont="1" applyBorder="1">
      <alignment vertical="center"/>
    </xf>
    <xf numFmtId="0" fontId="14" fillId="0" borderId="10" xfId="0" applyFont="1" applyBorder="1" applyAlignment="1">
      <alignment vertical="center" wrapText="1"/>
    </xf>
    <xf numFmtId="180" fontId="15" fillId="0" borderId="14" xfId="0" applyNumberFormat="1" applyFont="1" applyBorder="1" applyAlignment="1">
      <alignment horizontal="left" vertical="center"/>
    </xf>
    <xf numFmtId="180" fontId="0" fillId="0" borderId="0" xfId="0" applyNumberFormat="1" applyAlignment="1">
      <alignment horizontal="left" vertical="center"/>
    </xf>
    <xf numFmtId="180" fontId="0" fillId="0" borderId="14" xfId="0" applyNumberFormat="1" applyBorder="1" applyAlignment="1">
      <alignment horizontal="left" vertical="center"/>
    </xf>
    <xf numFmtId="0" fontId="0" fillId="0" borderId="23" xfId="0" applyBorder="1" applyAlignment="1">
      <alignment vertical="center" wrapText="1"/>
    </xf>
    <xf numFmtId="0" fontId="14" fillId="0" borderId="8" xfId="0" applyFont="1" applyBorder="1">
      <alignment vertical="center"/>
    </xf>
    <xf numFmtId="0" fontId="14" fillId="0" borderId="5" xfId="0" applyFont="1" applyBorder="1">
      <alignment vertical="center"/>
    </xf>
    <xf numFmtId="0" fontId="15" fillId="0" borderId="5" xfId="0" applyFont="1" applyBorder="1">
      <alignment vertical="center"/>
    </xf>
    <xf numFmtId="0" fontId="14" fillId="0" borderId="5" xfId="0" applyFont="1" applyBorder="1" applyAlignment="1">
      <alignment vertical="center" wrapText="1"/>
    </xf>
    <xf numFmtId="0" fontId="0" fillId="0" borderId="9" xfId="0" applyBorder="1" applyAlignment="1">
      <alignment vertical="center" wrapText="1"/>
    </xf>
    <xf numFmtId="0" fontId="45" fillId="0" borderId="8" xfId="0" applyFont="1" applyBorder="1">
      <alignment vertical="center"/>
    </xf>
    <xf numFmtId="0" fontId="15" fillId="24" borderId="12" xfId="0" applyFont="1" applyFill="1" applyBorder="1" applyAlignment="1">
      <alignment horizontal="left" vertical="center"/>
    </xf>
    <xf numFmtId="0" fontId="15" fillId="0" borderId="18" xfId="0" applyFont="1" applyBorder="1">
      <alignment vertical="center"/>
    </xf>
    <xf numFmtId="0" fontId="15" fillId="0" borderId="9" xfId="0" applyFont="1" applyBorder="1">
      <alignment vertical="center"/>
    </xf>
    <xf numFmtId="0" fontId="15" fillId="0" borderId="5" xfId="0" applyFont="1" applyBorder="1" applyAlignment="1">
      <alignment horizontal="right" vertical="center" wrapText="1"/>
    </xf>
    <xf numFmtId="0" fontId="0" fillId="0" borderId="18" xfId="0" applyBorder="1" applyAlignment="1">
      <alignment horizontal="left" vertical="center"/>
    </xf>
    <xf numFmtId="0" fontId="15" fillId="0" borderId="23" xfId="0" applyFont="1" applyBorder="1">
      <alignment vertical="center"/>
    </xf>
    <xf numFmtId="0" fontId="15" fillId="0" borderId="10" xfId="0" applyFont="1" applyBorder="1" applyAlignment="1">
      <alignment vertical="center" wrapText="1"/>
    </xf>
    <xf numFmtId="0" fontId="15" fillId="0" borderId="10" xfId="0" applyFont="1" applyBorder="1" applyAlignment="1">
      <alignment horizontal="center" vertical="center" wrapText="1"/>
    </xf>
    <xf numFmtId="0" fontId="19" fillId="0" borderId="10" xfId="0" applyFont="1" applyBorder="1">
      <alignment vertical="center"/>
    </xf>
    <xf numFmtId="0" fontId="19" fillId="0" borderId="9" xfId="0" applyFont="1" applyBorder="1">
      <alignment vertical="center"/>
    </xf>
    <xf numFmtId="0" fontId="15" fillId="0" borderId="5" xfId="0" applyFont="1" applyBorder="1" applyAlignment="1">
      <alignment vertical="center" wrapText="1"/>
    </xf>
    <xf numFmtId="0" fontId="14" fillId="0" borderId="5" xfId="0" applyFont="1" applyBorder="1" applyAlignment="1">
      <alignment horizontal="center" vertical="center"/>
    </xf>
    <xf numFmtId="0" fontId="14" fillId="0" borderId="9" xfId="0" applyFont="1" applyBorder="1">
      <alignment vertical="center"/>
    </xf>
    <xf numFmtId="0" fontId="15" fillId="0" borderId="5" xfId="0" applyFont="1" applyBorder="1" applyAlignment="1">
      <alignment horizontal="center" vertical="center" wrapText="1"/>
    </xf>
    <xf numFmtId="0" fontId="15" fillId="49" borderId="0" xfId="0" applyFont="1" applyFill="1">
      <alignment vertical="center"/>
    </xf>
    <xf numFmtId="0" fontId="15" fillId="0" borderId="5" xfId="0" applyFont="1" applyBorder="1" applyAlignment="1">
      <alignment horizontal="center" vertical="center"/>
    </xf>
    <xf numFmtId="1" fontId="14" fillId="49" borderId="0" xfId="0" applyNumberFormat="1" applyFont="1" applyFill="1">
      <alignment vertical="center"/>
    </xf>
    <xf numFmtId="0" fontId="14" fillId="0" borderId="5" xfId="0" applyFont="1" applyBorder="1" applyAlignment="1">
      <alignment horizontal="left" vertical="center"/>
    </xf>
    <xf numFmtId="0" fontId="15" fillId="0" borderId="5" xfId="0" applyFont="1" applyBorder="1" applyAlignment="1">
      <alignment horizontal="left" vertical="center"/>
    </xf>
    <xf numFmtId="0" fontId="14" fillId="53" borderId="0" xfId="0" applyFont="1" applyFill="1">
      <alignment vertical="center"/>
    </xf>
    <xf numFmtId="0" fontId="14" fillId="0" borderId="5" xfId="0" applyFont="1" applyBorder="1" applyAlignment="1">
      <alignment horizontal="right" vertical="center" wrapText="1"/>
    </xf>
    <xf numFmtId="0" fontId="14" fillId="0" borderId="16" xfId="0" applyFont="1" applyBorder="1" applyAlignment="1">
      <alignment horizontal="right" vertical="center"/>
    </xf>
    <xf numFmtId="0" fontId="14" fillId="49" borderId="0" xfId="0" applyFont="1" applyFill="1">
      <alignment vertical="center"/>
    </xf>
    <xf numFmtId="0" fontId="15" fillId="0" borderId="11" xfId="0" applyFont="1" applyBorder="1" applyAlignment="1">
      <alignment horizontal="center" vertical="center"/>
    </xf>
    <xf numFmtId="0" fontId="0" fillId="0" borderId="11" xfId="0" applyBorder="1" applyAlignment="1">
      <alignment horizontal="center" vertical="center" wrapText="1"/>
    </xf>
    <xf numFmtId="0" fontId="15" fillId="0" borderId="12" xfId="0" applyFont="1" applyBorder="1" applyAlignment="1">
      <alignment horizontal="center" vertical="center"/>
    </xf>
    <xf numFmtId="0" fontId="14" fillId="0" borderId="5" xfId="0" applyFont="1" applyBorder="1" applyAlignment="1">
      <alignment horizontal="left" vertical="center" readingOrder="1"/>
    </xf>
    <xf numFmtId="0" fontId="14" fillId="0" borderId="5" xfId="0" applyFont="1" applyBorder="1" applyAlignment="1">
      <alignment horizontal="left" vertical="center" wrapText="1" readingOrder="1"/>
    </xf>
    <xf numFmtId="0" fontId="14" fillId="0" borderId="0" xfId="0" applyFont="1" applyAlignment="1">
      <alignment horizontal="left" vertical="center" readingOrder="1"/>
    </xf>
    <xf numFmtId="0" fontId="14" fillId="0" borderId="11" xfId="0" applyFont="1" applyBorder="1" applyAlignment="1">
      <alignment horizontal="left" vertical="center" wrapText="1" readingOrder="1"/>
    </xf>
    <xf numFmtId="0" fontId="14" fillId="0" borderId="0" xfId="0" applyFont="1" applyAlignment="1">
      <alignment horizontal="left" vertical="center" wrapText="1" readingOrder="1"/>
    </xf>
    <xf numFmtId="0" fontId="94" fillId="0" borderId="5" xfId="0" applyFont="1" applyBorder="1">
      <alignment vertical="center"/>
    </xf>
    <xf numFmtId="0" fontId="94" fillId="0" borderId="5" xfId="0" applyFont="1" applyBorder="1" applyAlignment="1">
      <alignment vertical="center" wrapText="1"/>
    </xf>
    <xf numFmtId="0" fontId="102" fillId="49" borderId="0" xfId="0" applyFont="1" applyFill="1">
      <alignment vertical="center"/>
    </xf>
    <xf numFmtId="0" fontId="94" fillId="0" borderId="0" xfId="0" applyFont="1">
      <alignment vertical="center"/>
    </xf>
    <xf numFmtId="0" fontId="92" fillId="0" borderId="0" xfId="0" applyFont="1">
      <alignment vertical="center"/>
    </xf>
    <xf numFmtId="0" fontId="94" fillId="0" borderId="0" xfId="0" applyFont="1" applyAlignment="1">
      <alignment vertical="center" wrapText="1"/>
    </xf>
    <xf numFmtId="0" fontId="92" fillId="0" borderId="0" xfId="0" applyFont="1" applyAlignment="1">
      <alignment vertical="center" wrapText="1"/>
    </xf>
    <xf numFmtId="0" fontId="92" fillId="0" borderId="5" xfId="0" applyFont="1" applyBorder="1">
      <alignment vertical="center"/>
    </xf>
    <xf numFmtId="0" fontId="96" fillId="0" borderId="17" xfId="0" applyFont="1" applyBorder="1">
      <alignment vertical="center"/>
    </xf>
    <xf numFmtId="0" fontId="96" fillId="0" borderId="16" xfId="0" applyFont="1" applyBorder="1">
      <alignment vertical="center"/>
    </xf>
    <xf numFmtId="0" fontId="97" fillId="0" borderId="5" xfId="0" applyFont="1" applyBorder="1">
      <alignment vertical="center"/>
    </xf>
    <xf numFmtId="0" fontId="97" fillId="0" borderId="16" xfId="0" applyFont="1" applyBorder="1">
      <alignment vertical="center"/>
    </xf>
    <xf numFmtId="0" fontId="94" fillId="0" borderId="11" xfId="0" applyFont="1" applyBorder="1">
      <alignment vertical="center"/>
    </xf>
    <xf numFmtId="0" fontId="94" fillId="0" borderId="11" xfId="0" applyFont="1" applyBorder="1" applyAlignment="1">
      <alignment vertical="center" wrapText="1"/>
    </xf>
    <xf numFmtId="0" fontId="15" fillId="0" borderId="10" xfId="0" applyFont="1" applyBorder="1" applyAlignment="1">
      <alignment horizontal="center" vertical="center"/>
    </xf>
    <xf numFmtId="0" fontId="93" fillId="0" borderId="0" xfId="0" applyFont="1">
      <alignment vertical="center"/>
    </xf>
    <xf numFmtId="0" fontId="14" fillId="0" borderId="16" xfId="0" applyFont="1" applyBorder="1">
      <alignment vertical="center"/>
    </xf>
    <xf numFmtId="0" fontId="19" fillId="0" borderId="16" xfId="0" applyFont="1" applyBorder="1" applyAlignment="1">
      <alignment vertical="center" wrapText="1"/>
    </xf>
    <xf numFmtId="0" fontId="14" fillId="0" borderId="16" xfId="0" applyFont="1" applyBorder="1" applyAlignment="1">
      <alignment vertical="center" wrapText="1"/>
    </xf>
    <xf numFmtId="0" fontId="49" fillId="0" borderId="5" xfId="0" applyFont="1" applyBorder="1">
      <alignment vertical="center"/>
    </xf>
    <xf numFmtId="0" fontId="19" fillId="0" borderId="10" xfId="0" applyFont="1" applyBorder="1" applyAlignment="1">
      <alignment vertical="center" wrapText="1"/>
    </xf>
    <xf numFmtId="0" fontId="15" fillId="0" borderId="18" xfId="0" applyFont="1" applyBorder="1" applyAlignment="1">
      <alignment horizontal="center" vertical="center"/>
    </xf>
    <xf numFmtId="0" fontId="15" fillId="0" borderId="16" xfId="0" applyFont="1" applyBorder="1" applyAlignment="1">
      <alignment vertical="center" wrapText="1"/>
    </xf>
    <xf numFmtId="0" fontId="15" fillId="0" borderId="11" xfId="0" applyFont="1" applyBorder="1" applyAlignment="1">
      <alignment vertical="center" wrapText="1"/>
    </xf>
    <xf numFmtId="0" fontId="15" fillId="0" borderId="5" xfId="0" applyFont="1" applyBorder="1" applyAlignment="1">
      <alignment horizontal="right" vertical="center"/>
    </xf>
    <xf numFmtId="0" fontId="14" fillId="0" borderId="5" xfId="0" applyFont="1" applyBorder="1" applyAlignment="1">
      <alignment horizontal="center" vertical="center" wrapText="1"/>
    </xf>
    <xf numFmtId="0" fontId="17" fillId="49" borderId="0" xfId="0" applyFont="1" applyFill="1" applyAlignment="1">
      <alignment horizontal="center" vertical="center" wrapText="1"/>
    </xf>
    <xf numFmtId="183" fontId="15" fillId="0" borderId="1" xfId="0" applyNumberFormat="1" applyFont="1" applyBorder="1" applyAlignment="1">
      <alignment horizontal="center" vertical="center"/>
    </xf>
    <xf numFmtId="0" fontId="17" fillId="0" borderId="0" xfId="0" applyFont="1" applyAlignment="1">
      <alignment horizontal="center" vertical="center" wrapText="1"/>
    </xf>
    <xf numFmtId="0" fontId="14" fillId="0" borderId="31" xfId="0" applyFont="1" applyBorder="1">
      <alignment vertical="center"/>
    </xf>
    <xf numFmtId="0" fontId="15" fillId="0" borderId="11" xfId="0" applyFont="1" applyBorder="1">
      <alignment vertical="center"/>
    </xf>
    <xf numFmtId="0" fontId="14" fillId="0" borderId="11" xfId="0" applyFont="1" applyBorder="1">
      <alignment vertical="center"/>
    </xf>
    <xf numFmtId="0" fontId="14" fillId="0" borderId="11" xfId="0" applyFont="1" applyBorder="1" applyAlignment="1">
      <alignment vertical="center" wrapText="1"/>
    </xf>
    <xf numFmtId="0" fontId="19" fillId="0" borderId="11" xfId="0" applyFont="1" applyBorder="1">
      <alignment vertical="center"/>
    </xf>
    <xf numFmtId="0" fontId="19" fillId="0" borderId="16" xfId="0" applyFont="1" applyBorder="1">
      <alignment vertical="center"/>
    </xf>
    <xf numFmtId="176" fontId="15" fillId="0" borderId="5" xfId="0" applyNumberFormat="1" applyFont="1" applyBorder="1" applyAlignment="1">
      <alignment horizontal="center" vertical="center"/>
    </xf>
    <xf numFmtId="0" fontId="26" fillId="0" borderId="9" xfId="0" applyFont="1" applyBorder="1">
      <alignment vertical="center"/>
    </xf>
    <xf numFmtId="0" fontId="17" fillId="0" borderId="79" xfId="0" applyFont="1" applyBorder="1" applyAlignment="1">
      <alignment vertical="center" wrapText="1"/>
    </xf>
    <xf numFmtId="0" fontId="23" fillId="0" borderId="9" xfId="0" applyFont="1" applyBorder="1">
      <alignment vertical="center"/>
    </xf>
    <xf numFmtId="38" fontId="15" fillId="0" borderId="5" xfId="0" applyNumberFormat="1" applyFont="1" applyBorder="1" applyAlignment="1">
      <alignment horizontal="center" vertical="center"/>
    </xf>
    <xf numFmtId="0" fontId="48" fillId="0" borderId="5" xfId="0" applyFont="1" applyBorder="1" applyAlignment="1">
      <alignment vertical="center" wrapText="1"/>
    </xf>
    <xf numFmtId="0" fontId="17" fillId="49" borderId="79" xfId="0" applyFont="1" applyFill="1" applyBorder="1" applyAlignment="1">
      <alignment vertical="center" wrapText="1"/>
    </xf>
    <xf numFmtId="0" fontId="14" fillId="0" borderId="116" xfId="0" applyFont="1" applyBorder="1">
      <alignment vertical="center"/>
    </xf>
    <xf numFmtId="0" fontId="14" fillId="0" borderId="115" xfId="0" applyFont="1" applyBorder="1">
      <alignment vertical="center"/>
    </xf>
    <xf numFmtId="0" fontId="15" fillId="0" borderId="115" xfId="0" applyFont="1" applyBorder="1">
      <alignment vertical="center"/>
    </xf>
    <xf numFmtId="0" fontId="14" fillId="0" borderId="115" xfId="0" applyFont="1" applyBorder="1" applyAlignment="1">
      <alignment vertical="center" wrapText="1"/>
    </xf>
    <xf numFmtId="0" fontId="15" fillId="0" borderId="115" xfId="0" applyFont="1" applyBorder="1" applyAlignment="1">
      <alignment vertical="center" wrapText="1"/>
    </xf>
    <xf numFmtId="0" fontId="15" fillId="0" borderId="115" xfId="0" applyFont="1" applyBorder="1" applyAlignment="1">
      <alignment horizontal="center" vertical="center"/>
    </xf>
    <xf numFmtId="0" fontId="19" fillId="0" borderId="115" xfId="0" applyFont="1" applyBorder="1">
      <alignment vertical="center"/>
    </xf>
    <xf numFmtId="0" fontId="19" fillId="0" borderId="117" xfId="0" applyFont="1" applyBorder="1">
      <alignment vertical="center"/>
    </xf>
    <xf numFmtId="0" fontId="19" fillId="0" borderId="21" xfId="0" applyFont="1" applyBorder="1">
      <alignment vertical="center"/>
    </xf>
    <xf numFmtId="49" fontId="14" fillId="0" borderId="31" xfId="0" applyNumberFormat="1" applyFont="1" applyBorder="1">
      <alignment vertical="center"/>
    </xf>
    <xf numFmtId="49" fontId="14" fillId="0" borderId="5" xfId="0" applyNumberFormat="1" applyFont="1" applyBorder="1">
      <alignment vertical="center"/>
    </xf>
    <xf numFmtId="49" fontId="14" fillId="0" borderId="5" xfId="0" applyNumberFormat="1" applyFont="1" applyBorder="1" applyAlignment="1">
      <alignment horizontal="right" vertical="center" wrapText="1"/>
    </xf>
    <xf numFmtId="0" fontId="14" fillId="0" borderId="5" xfId="0" applyFont="1" applyBorder="1" applyAlignment="1">
      <alignment horizontal="left" vertical="center" wrapText="1"/>
    </xf>
    <xf numFmtId="0" fontId="14" fillId="0" borderId="57" xfId="0" applyFont="1" applyBorder="1">
      <alignment vertical="center"/>
    </xf>
    <xf numFmtId="0" fontId="14" fillId="0" borderId="53" xfId="0" applyFont="1" applyBorder="1">
      <alignment vertical="center"/>
    </xf>
    <xf numFmtId="0" fontId="14" fillId="0" borderId="29" xfId="0" applyFont="1" applyBorder="1">
      <alignment vertical="center"/>
    </xf>
    <xf numFmtId="0" fontId="14" fillId="0" borderId="0" xfId="0" applyFont="1" applyAlignment="1">
      <alignment horizontal="center" vertical="center"/>
    </xf>
    <xf numFmtId="0" fontId="14" fillId="0" borderId="21" xfId="0" applyFont="1" applyBorder="1">
      <alignment vertical="center"/>
    </xf>
    <xf numFmtId="0" fontId="14" fillId="0" borderId="26" xfId="0" applyFont="1" applyBorder="1">
      <alignment vertical="center"/>
    </xf>
    <xf numFmtId="0" fontId="14" fillId="0" borderId="11" xfId="0" applyFont="1" applyBorder="1" applyAlignment="1">
      <alignment horizontal="center" vertical="center"/>
    </xf>
    <xf numFmtId="0" fontId="45" fillId="0" borderId="11" xfId="0" applyFont="1" applyBorder="1">
      <alignment vertical="center"/>
    </xf>
    <xf numFmtId="0" fontId="45" fillId="0" borderId="53" xfId="0" applyFont="1" applyBorder="1">
      <alignment vertical="center"/>
    </xf>
    <xf numFmtId="0" fontId="14" fillId="0" borderId="20" xfId="0" applyFont="1" applyBorder="1">
      <alignment vertical="center"/>
    </xf>
    <xf numFmtId="0" fontId="45" fillId="0" borderId="5" xfId="0" applyFont="1" applyBorder="1">
      <alignment vertical="center"/>
    </xf>
    <xf numFmtId="176" fontId="77" fillId="0" borderId="0" xfId="0" applyNumberFormat="1" applyFont="1" applyAlignment="1">
      <alignment horizontal="center" vertical="center"/>
    </xf>
    <xf numFmtId="0" fontId="14" fillId="0" borderId="0" xfId="0" applyFont="1" applyAlignment="1">
      <alignment horizontal="left" vertical="center"/>
    </xf>
    <xf numFmtId="0" fontId="14" fillId="0" borderId="19" xfId="0" applyFont="1" applyBorder="1">
      <alignment vertical="center"/>
    </xf>
    <xf numFmtId="0" fontId="14" fillId="0" borderId="30" xfId="0" applyFont="1" applyBorder="1" applyAlignment="1">
      <alignment horizontal="center" vertical="center"/>
    </xf>
    <xf numFmtId="0" fontId="14" fillId="0" borderId="49" xfId="0" applyFont="1" applyBorder="1" applyAlignment="1">
      <alignment horizontal="center" vertical="center"/>
    </xf>
    <xf numFmtId="0" fontId="14" fillId="0" borderId="20" xfId="0" applyFont="1" applyBorder="1" applyAlignment="1">
      <alignment horizontal="left" vertical="center"/>
    </xf>
    <xf numFmtId="0" fontId="14" fillId="0" borderId="25" xfId="0" applyFont="1" applyBorder="1" applyAlignment="1">
      <alignment horizontal="left" vertical="center"/>
    </xf>
    <xf numFmtId="0" fontId="14" fillId="0" borderId="30" xfId="0" applyFont="1" applyBorder="1" applyAlignment="1">
      <alignment horizontal="center" vertical="center" wrapText="1"/>
    </xf>
    <xf numFmtId="176" fontId="45" fillId="0" borderId="0" xfId="0" applyNumberFormat="1" applyFont="1" applyAlignment="1">
      <alignment horizontal="center" vertical="center"/>
    </xf>
    <xf numFmtId="0" fontId="14" fillId="0" borderId="53" xfId="0" applyFont="1" applyBorder="1" applyAlignment="1">
      <alignment horizontal="left" vertical="center"/>
    </xf>
    <xf numFmtId="0" fontId="14" fillId="0" borderId="26" xfId="0" applyFont="1" applyBorder="1" applyAlignment="1">
      <alignment horizontal="left" vertical="center"/>
    </xf>
    <xf numFmtId="0" fontId="77" fillId="0" borderId="0" xfId="0" applyFont="1">
      <alignment vertical="center"/>
    </xf>
    <xf numFmtId="0" fontId="19" fillId="0" borderId="22" xfId="0" applyFont="1" applyBorder="1">
      <alignment vertical="center"/>
    </xf>
    <xf numFmtId="176" fontId="77" fillId="0" borderId="5" xfId="0" applyNumberFormat="1" applyFont="1" applyBorder="1" applyAlignment="1">
      <alignment horizontal="center" vertical="center"/>
    </xf>
    <xf numFmtId="176" fontId="45" fillId="0" borderId="11" xfId="0" applyNumberFormat="1" applyFont="1" applyBorder="1" applyAlignment="1">
      <alignment horizontal="center" vertical="center"/>
    </xf>
    <xf numFmtId="0" fontId="14" fillId="0" borderId="25" xfId="0" applyFont="1" applyBorder="1">
      <alignment vertical="center"/>
    </xf>
    <xf numFmtId="176" fontId="45" fillId="0" borderId="10" xfId="0" applyNumberFormat="1" applyFont="1" applyBorder="1" applyAlignment="1">
      <alignment horizontal="center" vertical="center"/>
    </xf>
    <xf numFmtId="49" fontId="14" fillId="0" borderId="8" xfId="0" applyNumberFormat="1" applyFont="1" applyBorder="1">
      <alignment vertical="center"/>
    </xf>
    <xf numFmtId="0" fontId="53" fillId="18" borderId="1" xfId="0" applyFont="1" applyFill="1" applyBorder="1" applyAlignment="1" applyProtection="1">
      <alignment horizontal="center" vertical="center"/>
      <protection locked="0"/>
    </xf>
    <xf numFmtId="0" fontId="0" fillId="23" borderId="1" xfId="0" applyFill="1" applyBorder="1" applyAlignment="1">
      <alignment horizontal="center" vertical="center"/>
    </xf>
    <xf numFmtId="0" fontId="0" fillId="23" borderId="0" xfId="0" applyFill="1" applyAlignment="1">
      <alignment horizontal="center" vertical="center" wrapText="1"/>
    </xf>
    <xf numFmtId="0" fontId="46" fillId="23" borderId="0" xfId="0" applyFont="1" applyFill="1">
      <alignment vertical="center"/>
    </xf>
    <xf numFmtId="0" fontId="20" fillId="23" borderId="0" xfId="0" applyFont="1" applyFill="1" applyAlignment="1">
      <alignment horizontal="center" vertical="center"/>
    </xf>
    <xf numFmtId="0" fontId="0" fillId="23" borderId="0" xfId="0" applyFill="1" applyAlignment="1">
      <alignment horizontal="left" vertical="center"/>
    </xf>
    <xf numFmtId="0" fontId="0" fillId="23" borderId="0" xfId="0" applyFill="1" applyAlignment="1">
      <alignment horizontal="center" vertical="center"/>
    </xf>
    <xf numFmtId="0" fontId="0" fillId="23" borderId="13" xfId="0" applyFill="1" applyBorder="1" applyAlignment="1">
      <alignment horizontal="left" vertical="center"/>
    </xf>
    <xf numFmtId="0" fontId="0" fillId="23" borderId="13" xfId="0" applyFill="1" applyBorder="1" applyAlignment="1">
      <alignment horizontal="center" vertical="center"/>
    </xf>
    <xf numFmtId="0" fontId="0" fillId="23" borderId="58" xfId="0" applyFill="1" applyBorder="1" applyAlignment="1">
      <alignment horizontal="center" vertical="center"/>
    </xf>
    <xf numFmtId="0" fontId="0" fillId="23" borderId="1" xfId="0" applyFill="1" applyBorder="1" applyAlignment="1">
      <alignment horizontal="left" vertical="center" wrapText="1"/>
    </xf>
    <xf numFmtId="0" fontId="80" fillId="23" borderId="0" xfId="0" applyFont="1" applyFill="1">
      <alignment vertical="center"/>
    </xf>
    <xf numFmtId="0" fontId="43" fillId="23" borderId="0" xfId="0" applyFont="1" applyFill="1" applyAlignment="1">
      <alignment horizontal="center" vertical="center" wrapText="1"/>
    </xf>
    <xf numFmtId="0" fontId="80" fillId="47" borderId="0" xfId="0" applyFont="1" applyFill="1" applyAlignment="1">
      <alignment horizontal="left" vertical="center"/>
    </xf>
    <xf numFmtId="0" fontId="0" fillId="47" borderId="0" xfId="0" quotePrefix="1" applyFill="1" applyAlignment="1">
      <alignment horizontal="center" vertical="center"/>
    </xf>
    <xf numFmtId="0" fontId="80" fillId="47" borderId="185" xfId="0" applyFont="1" applyFill="1" applyBorder="1" applyAlignment="1">
      <alignment vertical="center" wrapText="1"/>
    </xf>
    <xf numFmtId="0" fontId="80" fillId="47" borderId="0" xfId="0" applyFont="1" applyFill="1" applyAlignment="1">
      <alignment horizontal="center" vertical="center" wrapText="1"/>
    </xf>
    <xf numFmtId="0" fontId="80" fillId="47" borderId="185" xfId="0" applyFont="1" applyFill="1" applyBorder="1" applyAlignment="1">
      <alignment horizontal="center" vertical="center" wrapText="1"/>
    </xf>
    <xf numFmtId="0" fontId="80" fillId="47" borderId="21" xfId="0" applyFont="1" applyFill="1" applyBorder="1" applyAlignment="1">
      <alignment horizontal="center" vertical="center" wrapText="1"/>
    </xf>
    <xf numFmtId="0" fontId="0" fillId="23" borderId="197" xfId="0" applyFill="1" applyBorder="1" applyAlignment="1">
      <alignment horizontal="left" vertical="center"/>
    </xf>
    <xf numFmtId="0" fontId="0" fillId="23" borderId="198" xfId="0" applyFill="1" applyBorder="1" applyAlignment="1">
      <alignment horizontal="left" vertical="center"/>
    </xf>
    <xf numFmtId="0" fontId="20" fillId="23" borderId="131" xfId="0" applyFont="1" applyFill="1" applyBorder="1" applyAlignment="1">
      <alignment horizontal="center" vertical="center"/>
    </xf>
    <xf numFmtId="0" fontId="0" fillId="23" borderId="91" xfId="0" quotePrefix="1" applyFill="1" applyBorder="1" applyAlignment="1">
      <alignment horizontal="center" vertical="center"/>
    </xf>
    <xf numFmtId="0" fontId="0" fillId="23" borderId="139" xfId="0" applyFill="1" applyBorder="1" applyAlignment="1">
      <alignment horizontal="center" vertical="center"/>
    </xf>
    <xf numFmtId="0" fontId="0" fillId="23" borderId="148" xfId="0" applyFill="1" applyBorder="1" applyAlignment="1">
      <alignment vertical="center" wrapText="1"/>
    </xf>
    <xf numFmtId="0" fontId="0" fillId="23" borderId="148" xfId="0" applyFill="1" applyBorder="1" applyAlignment="1">
      <alignment horizontal="center" vertical="center" wrapText="1"/>
    </xf>
    <xf numFmtId="0" fontId="0" fillId="23" borderId="148" xfId="0" applyFill="1" applyBorder="1" applyAlignment="1">
      <alignment horizontal="left" vertical="center" wrapText="1"/>
    </xf>
    <xf numFmtId="0" fontId="0" fillId="23" borderId="91" xfId="0" applyFill="1" applyBorder="1" applyAlignment="1">
      <alignment horizontal="center" vertical="center"/>
    </xf>
    <xf numFmtId="0" fontId="0" fillId="23" borderId="166" xfId="0" applyFill="1" applyBorder="1" applyAlignment="1">
      <alignment horizontal="center" vertical="center" wrapText="1"/>
    </xf>
    <xf numFmtId="0" fontId="0" fillId="23" borderId="154" xfId="0" applyFill="1" applyBorder="1" applyAlignment="1">
      <alignment vertical="center" wrapText="1"/>
    </xf>
    <xf numFmtId="0" fontId="0" fillId="23" borderId="154" xfId="0" applyFill="1" applyBorder="1" applyAlignment="1">
      <alignment horizontal="center" vertical="center" wrapText="1"/>
    </xf>
    <xf numFmtId="0" fontId="0" fillId="23" borderId="154" xfId="0" applyFill="1" applyBorder="1" applyAlignment="1">
      <alignment horizontal="left" vertical="center" wrapText="1"/>
    </xf>
    <xf numFmtId="0" fontId="0" fillId="23" borderId="142" xfId="0" applyFill="1" applyBorder="1" applyAlignment="1">
      <alignment horizontal="center" vertical="center"/>
    </xf>
    <xf numFmtId="0" fontId="0" fillId="23" borderId="150" xfId="0" applyFill="1" applyBorder="1" applyAlignment="1">
      <alignment vertical="center" wrapText="1"/>
    </xf>
    <xf numFmtId="0" fontId="0" fillId="23" borderId="150" xfId="0" applyFill="1" applyBorder="1" applyAlignment="1">
      <alignment horizontal="center" vertical="center" wrapText="1"/>
    </xf>
    <xf numFmtId="0" fontId="0" fillId="23" borderId="150" xfId="0" applyFill="1" applyBorder="1" applyAlignment="1">
      <alignment horizontal="left" vertical="center" wrapText="1"/>
    </xf>
    <xf numFmtId="0" fontId="0" fillId="23" borderId="143" xfId="0" applyFill="1" applyBorder="1" applyAlignment="1">
      <alignment horizontal="center" vertical="center"/>
    </xf>
    <xf numFmtId="0" fontId="0" fillId="23" borderId="141" xfId="0" applyFill="1" applyBorder="1" applyAlignment="1">
      <alignment vertical="center" wrapText="1"/>
    </xf>
    <xf numFmtId="0" fontId="0" fillId="23" borderId="141" xfId="0" applyFill="1" applyBorder="1" applyAlignment="1">
      <alignment horizontal="center" vertical="center" wrapText="1"/>
    </xf>
    <xf numFmtId="0" fontId="0" fillId="23" borderId="141" xfId="0" applyFill="1" applyBorder="1" applyAlignment="1">
      <alignment horizontal="left" vertical="center" wrapText="1"/>
    </xf>
    <xf numFmtId="0" fontId="0" fillId="49" borderId="0" xfId="0" applyFill="1">
      <alignment vertical="center"/>
    </xf>
    <xf numFmtId="0" fontId="0" fillId="53" borderId="0" xfId="0" applyFill="1">
      <alignment vertical="center"/>
    </xf>
    <xf numFmtId="0" fontId="0" fillId="23" borderId="144" xfId="0" applyFill="1" applyBorder="1" applyAlignment="1">
      <alignment horizontal="center" vertical="center"/>
    </xf>
    <xf numFmtId="0" fontId="0" fillId="23" borderId="145" xfId="0" applyFill="1" applyBorder="1" applyAlignment="1">
      <alignment horizontal="center" vertical="center"/>
    </xf>
    <xf numFmtId="0" fontId="0" fillId="23" borderId="140" xfId="0" applyFill="1" applyBorder="1" applyAlignment="1">
      <alignment horizontal="center" vertical="center"/>
    </xf>
    <xf numFmtId="0" fontId="0" fillId="23" borderId="132" xfId="0" applyFill="1" applyBorder="1" applyAlignment="1">
      <alignment horizontal="center" vertical="center"/>
    </xf>
    <xf numFmtId="0" fontId="0" fillId="23" borderId="133" xfId="0" applyFill="1" applyBorder="1" applyAlignment="1">
      <alignment horizontal="center" vertical="center"/>
    </xf>
    <xf numFmtId="0" fontId="0" fillId="23" borderId="131" xfId="0" applyFill="1" applyBorder="1" applyAlignment="1">
      <alignment horizontal="center" vertical="center" wrapText="1"/>
    </xf>
    <xf numFmtId="0" fontId="0" fillId="23" borderId="131" xfId="0" applyFill="1" applyBorder="1" applyAlignment="1">
      <alignment horizontal="left" vertical="center" wrapText="1"/>
    </xf>
    <xf numFmtId="0" fontId="0" fillId="23" borderId="160" xfId="0" applyFill="1" applyBorder="1" applyAlignment="1">
      <alignment horizontal="right" vertical="center" wrapText="1"/>
    </xf>
    <xf numFmtId="0" fontId="0" fillId="23" borderId="160" xfId="0" applyFill="1" applyBorder="1" applyAlignment="1">
      <alignment horizontal="center" vertical="center" wrapText="1"/>
    </xf>
    <xf numFmtId="0" fontId="0" fillId="23" borderId="160" xfId="0" applyFill="1" applyBorder="1" applyAlignment="1">
      <alignment horizontal="left" vertical="center" wrapText="1"/>
    </xf>
    <xf numFmtId="0" fontId="0" fillId="23" borderId="180" xfId="0" applyFill="1" applyBorder="1" applyAlignment="1">
      <alignment vertical="center" wrapText="1"/>
    </xf>
    <xf numFmtId="0" fontId="0" fillId="23" borderId="180" xfId="0" applyFill="1" applyBorder="1" applyAlignment="1">
      <alignment horizontal="center" vertical="center" wrapText="1"/>
    </xf>
    <xf numFmtId="0" fontId="0" fillId="23" borderId="180" xfId="0" applyFill="1" applyBorder="1" applyAlignment="1">
      <alignment horizontal="left" vertical="center" wrapText="1"/>
    </xf>
    <xf numFmtId="0" fontId="0" fillId="23" borderId="43" xfId="0" applyFill="1" applyBorder="1" applyAlignment="1">
      <alignment horizontal="right" vertical="center" wrapText="1"/>
    </xf>
    <xf numFmtId="0" fontId="0" fillId="23" borderId="182" xfId="0" applyFill="1" applyBorder="1" applyAlignment="1">
      <alignment horizontal="center" vertical="center" wrapText="1"/>
    </xf>
    <xf numFmtId="0" fontId="0" fillId="23" borderId="43" xfId="0" applyFill="1" applyBorder="1" applyAlignment="1">
      <alignment horizontal="left" vertical="center" wrapText="1"/>
    </xf>
    <xf numFmtId="0" fontId="0" fillId="23" borderId="159" xfId="0" applyFill="1" applyBorder="1" applyAlignment="1">
      <alignment horizontal="right" vertical="center" wrapText="1"/>
    </xf>
    <xf numFmtId="0" fontId="0" fillId="23" borderId="8" xfId="0" applyFill="1" applyBorder="1" applyAlignment="1">
      <alignment horizontal="center" vertical="center" wrapText="1"/>
    </xf>
    <xf numFmtId="0" fontId="0" fillId="23" borderId="159" xfId="0" applyFill="1" applyBorder="1" applyAlignment="1">
      <alignment horizontal="left" vertical="center" wrapText="1"/>
    </xf>
    <xf numFmtId="0" fontId="0" fillId="23" borderId="159" xfId="0" applyFill="1" applyBorder="1" applyAlignment="1">
      <alignment horizontal="center" vertical="center" wrapText="1"/>
    </xf>
    <xf numFmtId="0" fontId="0" fillId="23" borderId="171" xfId="0" applyFill="1" applyBorder="1" applyAlignment="1">
      <alignment horizontal="right" vertical="center" wrapText="1"/>
    </xf>
    <xf numFmtId="0" fontId="0" fillId="23" borderId="171" xfId="0" applyFill="1" applyBorder="1" applyAlignment="1">
      <alignment horizontal="center" vertical="center" wrapText="1"/>
    </xf>
    <xf numFmtId="0" fontId="0" fillId="23" borderId="171" xfId="0" applyFill="1" applyBorder="1" applyAlignment="1">
      <alignment horizontal="left" vertical="center" wrapText="1"/>
    </xf>
    <xf numFmtId="0" fontId="0" fillId="23" borderId="194" xfId="0" applyFill="1" applyBorder="1" applyAlignment="1">
      <alignment horizontal="center" vertical="center" wrapText="1"/>
    </xf>
    <xf numFmtId="0" fontId="0" fillId="23" borderId="211" xfId="0" applyFill="1" applyBorder="1" applyAlignment="1">
      <alignment horizontal="left" vertical="center" wrapText="1"/>
    </xf>
    <xf numFmtId="0" fontId="0" fillId="23" borderId="43" xfId="0" applyFill="1" applyBorder="1" applyAlignment="1">
      <alignment vertical="center" wrapText="1"/>
    </xf>
    <xf numFmtId="0" fontId="0" fillId="23" borderId="43" xfId="0" applyFill="1" applyBorder="1" applyAlignment="1">
      <alignment horizontal="center" vertical="center" wrapText="1"/>
    </xf>
    <xf numFmtId="0" fontId="0" fillId="23" borderId="147" xfId="0" applyFill="1" applyBorder="1" applyAlignment="1">
      <alignment horizontal="center" vertical="center"/>
    </xf>
    <xf numFmtId="0" fontId="0" fillId="23" borderId="151" xfId="0" applyFill="1" applyBorder="1" applyAlignment="1">
      <alignment vertical="center" wrapText="1"/>
    </xf>
    <xf numFmtId="0" fontId="0" fillId="23" borderId="151" xfId="0" applyFill="1" applyBorder="1" applyAlignment="1">
      <alignment horizontal="center" vertical="center" wrapText="1"/>
    </xf>
    <xf numFmtId="0" fontId="0" fillId="23" borderId="151" xfId="0" applyFill="1" applyBorder="1" applyAlignment="1">
      <alignment horizontal="left" vertical="center" wrapText="1"/>
    </xf>
    <xf numFmtId="0" fontId="0" fillId="23" borderId="149" xfId="0" applyFill="1" applyBorder="1" applyAlignment="1">
      <alignment vertical="center" wrapText="1"/>
    </xf>
    <xf numFmtId="0" fontId="0" fillId="23" borderId="149" xfId="0" applyFill="1" applyBorder="1" applyAlignment="1">
      <alignment horizontal="center" vertical="center" wrapText="1"/>
    </xf>
    <xf numFmtId="0" fontId="0" fillId="23" borderId="149" xfId="0" applyFill="1" applyBorder="1" applyAlignment="1">
      <alignment horizontal="left" vertical="center" wrapText="1"/>
    </xf>
    <xf numFmtId="0" fontId="0" fillId="23" borderId="152" xfId="0" applyFill="1" applyBorder="1" applyAlignment="1">
      <alignment vertical="center" wrapText="1"/>
    </xf>
    <xf numFmtId="0" fontId="0" fillId="23" borderId="152" xfId="0" applyFill="1" applyBorder="1" applyAlignment="1">
      <alignment horizontal="center" vertical="center" wrapText="1"/>
    </xf>
    <xf numFmtId="0" fontId="0" fillId="23" borderId="152" xfId="0" applyFill="1" applyBorder="1" applyAlignment="1">
      <alignment horizontal="left" vertical="center" wrapText="1"/>
    </xf>
    <xf numFmtId="0" fontId="0" fillId="23" borderId="146" xfId="0" applyFill="1" applyBorder="1" applyAlignment="1">
      <alignment horizontal="center" vertical="center"/>
    </xf>
    <xf numFmtId="0" fontId="0" fillId="23" borderId="161" xfId="0" applyFill="1" applyBorder="1" applyAlignment="1">
      <alignment horizontal="center" vertical="center" wrapText="1"/>
    </xf>
    <xf numFmtId="0" fontId="0" fillId="23" borderId="164" xfId="0" applyFill="1" applyBorder="1" applyAlignment="1">
      <alignment horizontal="right" vertical="center" wrapText="1"/>
    </xf>
    <xf numFmtId="0" fontId="0" fillId="23" borderId="122" xfId="0" applyFill="1" applyBorder="1" applyAlignment="1">
      <alignment horizontal="center" vertical="center" wrapText="1"/>
    </xf>
    <xf numFmtId="0" fontId="0" fillId="23" borderId="163" xfId="0" applyFill="1" applyBorder="1" applyAlignment="1">
      <alignment horizontal="right" vertical="center" wrapText="1"/>
    </xf>
    <xf numFmtId="0" fontId="0" fillId="23" borderId="165" xfId="0" applyFill="1" applyBorder="1" applyAlignment="1">
      <alignment horizontal="center" vertical="center" wrapText="1"/>
    </xf>
    <xf numFmtId="0" fontId="0" fillId="23" borderId="170" xfId="0" applyFill="1" applyBorder="1" applyAlignment="1">
      <alignment horizontal="left" vertical="center" wrapText="1"/>
    </xf>
    <xf numFmtId="0" fontId="0" fillId="23" borderId="162" xfId="0" applyFill="1" applyBorder="1" applyAlignment="1">
      <alignment horizontal="center" vertical="center" wrapText="1"/>
    </xf>
    <xf numFmtId="0" fontId="0" fillId="23" borderId="196" xfId="0" applyFill="1" applyBorder="1" applyAlignment="1">
      <alignment horizontal="left" vertical="center" wrapText="1"/>
    </xf>
    <xf numFmtId="0" fontId="0" fillId="23" borderId="164" xfId="0" applyFill="1" applyBorder="1" applyAlignment="1">
      <alignment vertical="center" wrapText="1"/>
    </xf>
    <xf numFmtId="0" fontId="0" fillId="23" borderId="178" xfId="0" applyFill="1" applyBorder="1" applyAlignment="1">
      <alignment horizontal="center" vertical="center" wrapText="1"/>
    </xf>
    <xf numFmtId="0" fontId="0" fillId="23" borderId="164" xfId="0" applyFill="1" applyBorder="1" applyAlignment="1">
      <alignment horizontal="left" vertical="center" wrapText="1"/>
    </xf>
    <xf numFmtId="0" fontId="0" fillId="23" borderId="179" xfId="0" applyFill="1" applyBorder="1" applyAlignment="1">
      <alignment vertical="center" wrapText="1"/>
    </xf>
    <xf numFmtId="0" fontId="0" fillId="23" borderId="177" xfId="0" applyFill="1" applyBorder="1" applyAlignment="1">
      <alignment horizontal="center" vertical="center" wrapText="1"/>
    </xf>
    <xf numFmtId="0" fontId="0" fillId="23" borderId="179" xfId="0" applyFill="1" applyBorder="1" applyAlignment="1">
      <alignment horizontal="left" vertical="center" wrapText="1"/>
    </xf>
    <xf numFmtId="0" fontId="0" fillId="23" borderId="211" xfId="0" applyFill="1" applyBorder="1" applyAlignment="1">
      <alignment vertical="center" wrapText="1"/>
    </xf>
    <xf numFmtId="0" fontId="0" fillId="23" borderId="211" xfId="0" applyFill="1" applyBorder="1" applyAlignment="1">
      <alignment horizontal="center" vertical="center" wrapText="1"/>
    </xf>
    <xf numFmtId="0" fontId="0" fillId="23" borderId="167" xfId="0" applyFill="1" applyBorder="1" applyAlignment="1">
      <alignment horizontal="center" vertical="center" wrapText="1"/>
    </xf>
    <xf numFmtId="0" fontId="0" fillId="23" borderId="21" xfId="0" applyFill="1" applyBorder="1" applyAlignment="1">
      <alignment horizontal="right" vertical="center" wrapText="1"/>
    </xf>
    <xf numFmtId="0" fontId="0" fillId="23" borderId="21" xfId="0" applyFill="1" applyBorder="1" applyAlignment="1">
      <alignment horizontal="center" vertical="center" wrapText="1"/>
    </xf>
    <xf numFmtId="0" fontId="0" fillId="23" borderId="21" xfId="0" applyFill="1" applyBorder="1" applyAlignment="1">
      <alignment horizontal="left" vertical="center" wrapText="1"/>
    </xf>
    <xf numFmtId="3" fontId="0" fillId="53" borderId="0" xfId="0" applyNumberFormat="1" applyFill="1">
      <alignment vertical="center"/>
    </xf>
    <xf numFmtId="0" fontId="0" fillId="23" borderId="174" xfId="0" applyFill="1" applyBorder="1" applyAlignment="1">
      <alignment vertical="center" wrapText="1"/>
    </xf>
    <xf numFmtId="0" fontId="0" fillId="23" borderId="176" xfId="0" applyFill="1" applyBorder="1" applyAlignment="1">
      <alignment horizontal="center" vertical="center" wrapText="1"/>
    </xf>
    <xf numFmtId="0" fontId="0" fillId="23" borderId="174" xfId="0" applyFill="1" applyBorder="1" applyAlignment="1">
      <alignment horizontal="left" vertical="center" wrapText="1"/>
    </xf>
    <xf numFmtId="0" fontId="0" fillId="23" borderId="173" xfId="0" applyFill="1" applyBorder="1" applyAlignment="1">
      <alignment horizontal="center" vertical="center" wrapText="1"/>
    </xf>
    <xf numFmtId="0" fontId="0" fillId="23" borderId="168" xfId="0" applyFill="1" applyBorder="1" applyAlignment="1">
      <alignment horizontal="center" vertical="center" wrapText="1"/>
    </xf>
    <xf numFmtId="0" fontId="0" fillId="23" borderId="21" xfId="0" applyFill="1" applyBorder="1" applyAlignment="1">
      <alignment horizontal="center" vertical="center"/>
    </xf>
    <xf numFmtId="0" fontId="0" fillId="23" borderId="211" xfId="0" applyFill="1" applyBorder="1" applyAlignment="1">
      <alignment horizontal="right" vertical="center" wrapText="1"/>
    </xf>
    <xf numFmtId="0" fontId="0" fillId="23" borderId="148" xfId="0" applyFill="1" applyBorder="1" applyAlignment="1">
      <alignment horizontal="right" vertical="center" wrapText="1"/>
    </xf>
    <xf numFmtId="0" fontId="0" fillId="23" borderId="174" xfId="0" applyFill="1" applyBorder="1" applyAlignment="1">
      <alignment horizontal="right" vertical="center" wrapText="1"/>
    </xf>
    <xf numFmtId="0" fontId="0" fillId="23" borderId="174" xfId="0" applyFill="1" applyBorder="1" applyAlignment="1">
      <alignment horizontal="center" vertical="center" wrapText="1"/>
    </xf>
    <xf numFmtId="0" fontId="0" fillId="23" borderId="183" xfId="0" applyFill="1" applyBorder="1" applyAlignment="1">
      <alignment horizontal="right" vertical="center" wrapText="1"/>
    </xf>
    <xf numFmtId="0" fontId="0" fillId="23" borderId="183" xfId="0" applyFill="1" applyBorder="1" applyAlignment="1">
      <alignment horizontal="center" vertical="center" wrapText="1"/>
    </xf>
    <xf numFmtId="0" fontId="0" fillId="23" borderId="183" xfId="0" applyFill="1" applyBorder="1" applyAlignment="1">
      <alignment horizontal="left" vertical="center" wrapText="1"/>
    </xf>
    <xf numFmtId="0" fontId="0" fillId="23" borderId="149" xfId="0" applyFill="1" applyBorder="1" applyAlignment="1">
      <alignment horizontal="right" vertical="center" wrapText="1"/>
    </xf>
    <xf numFmtId="0" fontId="0" fillId="46" borderId="0" xfId="0" applyFill="1" applyAlignment="1">
      <alignment horizontal="center" vertical="center"/>
    </xf>
    <xf numFmtId="0" fontId="0" fillId="46" borderId="132" xfId="0" applyFill="1" applyBorder="1" applyAlignment="1">
      <alignment horizontal="center" vertical="center"/>
    </xf>
    <xf numFmtId="0" fontId="0" fillId="46" borderId="133" xfId="0" applyFill="1" applyBorder="1" applyAlignment="1">
      <alignment horizontal="center" vertical="center"/>
    </xf>
    <xf numFmtId="0" fontId="59" fillId="23" borderId="211" xfId="0" applyFont="1" applyFill="1" applyBorder="1" applyAlignment="1">
      <alignment horizontal="left" vertical="center" wrapText="1"/>
    </xf>
    <xf numFmtId="0" fontId="0" fillId="23" borderId="31" xfId="0" applyFill="1" applyBorder="1" applyAlignment="1">
      <alignment horizontal="center" vertical="center"/>
    </xf>
    <xf numFmtId="0" fontId="0" fillId="23" borderId="11" xfId="0" applyFill="1" applyBorder="1" applyAlignment="1">
      <alignment horizontal="center" vertical="center"/>
    </xf>
    <xf numFmtId="0" fontId="0" fillId="46" borderId="91" xfId="0" applyFill="1" applyBorder="1" applyAlignment="1">
      <alignment horizontal="center" vertical="center"/>
    </xf>
    <xf numFmtId="0" fontId="0" fillId="46" borderId="139" xfId="0" applyFill="1" applyBorder="1" applyAlignment="1">
      <alignment horizontal="center" vertical="center"/>
    </xf>
    <xf numFmtId="0" fontId="0" fillId="44" borderId="0" xfId="0" applyFill="1" applyAlignment="1">
      <alignment horizontal="center" vertical="center"/>
    </xf>
    <xf numFmtId="0" fontId="0" fillId="23" borderId="169" xfId="0" applyFill="1" applyBorder="1" applyAlignment="1">
      <alignment vertical="center" wrapText="1"/>
    </xf>
    <xf numFmtId="0" fontId="0" fillId="23" borderId="169" xfId="0" applyFill="1" applyBorder="1" applyAlignment="1">
      <alignment horizontal="center" vertical="center" wrapText="1"/>
    </xf>
    <xf numFmtId="0" fontId="0" fillId="23" borderId="169" xfId="0" applyFill="1" applyBorder="1" applyAlignment="1">
      <alignment horizontal="left" vertical="center" wrapText="1"/>
    </xf>
    <xf numFmtId="0" fontId="0" fillId="23" borderId="170" xfId="0" applyFill="1" applyBorder="1" applyAlignment="1">
      <alignment horizontal="right" vertical="center" wrapText="1"/>
    </xf>
    <xf numFmtId="0" fontId="0" fillId="23" borderId="170" xfId="0" applyFill="1" applyBorder="1" applyAlignment="1">
      <alignment horizontal="center" vertical="center" wrapText="1"/>
    </xf>
    <xf numFmtId="182" fontId="0" fillId="23" borderId="1" xfId="22" applyNumberFormat="1" applyFont="1" applyFill="1" applyBorder="1" applyAlignment="1" applyProtection="1">
      <alignment horizontal="center" vertical="center" wrapText="1"/>
    </xf>
    <xf numFmtId="0" fontId="0" fillId="44" borderId="132" xfId="0" applyFill="1" applyBorder="1" applyAlignment="1">
      <alignment horizontal="center" vertical="center"/>
    </xf>
    <xf numFmtId="0" fontId="0" fillId="44" borderId="133" xfId="0" applyFill="1" applyBorder="1" applyAlignment="1">
      <alignment horizontal="center" vertical="center"/>
    </xf>
    <xf numFmtId="0" fontId="0" fillId="44" borderId="21" xfId="0" applyFill="1" applyBorder="1" applyAlignment="1">
      <alignment horizontal="center" vertical="center"/>
    </xf>
    <xf numFmtId="0" fontId="0" fillId="44" borderId="91" xfId="0" applyFill="1" applyBorder="1" applyAlignment="1">
      <alignment horizontal="center" vertical="center"/>
    </xf>
    <xf numFmtId="0" fontId="0" fillId="44" borderId="139" xfId="0" applyFill="1" applyBorder="1" applyAlignment="1">
      <alignment horizontal="center" vertical="center"/>
    </xf>
    <xf numFmtId="0" fontId="0" fillId="44" borderId="140" xfId="0" applyFill="1" applyBorder="1" applyAlignment="1">
      <alignment horizontal="center" vertical="center"/>
    </xf>
    <xf numFmtId="0" fontId="0" fillId="23" borderId="172" xfId="0" applyFill="1" applyBorder="1" applyAlignment="1">
      <alignment horizontal="left" vertical="center" wrapText="1"/>
    </xf>
    <xf numFmtId="0" fontId="0" fillId="46" borderId="140" xfId="0" applyFill="1" applyBorder="1" applyAlignment="1">
      <alignment horizontal="center" vertical="center"/>
    </xf>
    <xf numFmtId="0" fontId="0" fillId="0" borderId="149" xfId="0" applyBorder="1" applyAlignment="1">
      <alignment horizontal="center" vertical="center" wrapText="1"/>
    </xf>
    <xf numFmtId="0" fontId="0" fillId="0" borderId="174" xfId="0" applyBorder="1" applyAlignment="1">
      <alignment horizontal="center" vertical="center" wrapText="1"/>
    </xf>
    <xf numFmtId="0" fontId="0" fillId="0" borderId="170" xfId="0" applyBorder="1" applyAlignment="1">
      <alignment horizontal="center" vertical="center" wrapText="1"/>
    </xf>
    <xf numFmtId="0" fontId="0" fillId="0" borderId="43" xfId="0" applyBorder="1" applyAlignment="1">
      <alignment horizontal="center" vertical="center" wrapText="1"/>
    </xf>
    <xf numFmtId="0" fontId="0" fillId="0" borderId="148" xfId="0" applyBorder="1" applyAlignment="1">
      <alignment horizontal="center" vertical="center" wrapText="1"/>
    </xf>
    <xf numFmtId="0" fontId="0" fillId="0" borderId="131" xfId="0" applyBorder="1" applyAlignment="1">
      <alignment horizontal="center" vertical="center" wrapText="1"/>
    </xf>
    <xf numFmtId="0" fontId="0" fillId="0" borderId="171" xfId="0" quotePrefix="1" applyBorder="1" applyAlignment="1">
      <alignment horizontal="center" vertical="center" wrapText="1"/>
    </xf>
    <xf numFmtId="0" fontId="0" fillId="23" borderId="170" xfId="0" quotePrefix="1" applyFill="1" applyBorder="1" applyAlignment="1">
      <alignment horizontal="left" vertical="center" wrapText="1"/>
    </xf>
    <xf numFmtId="0" fontId="0" fillId="0" borderId="211" xfId="0" applyBorder="1" applyAlignment="1">
      <alignment horizontal="center" vertical="center" wrapText="1"/>
    </xf>
    <xf numFmtId="0" fontId="0" fillId="23" borderId="169" xfId="0" applyFill="1" applyBorder="1" applyAlignment="1">
      <alignment horizontal="right" vertical="center" wrapText="1"/>
    </xf>
    <xf numFmtId="0" fontId="0" fillId="0" borderId="169" xfId="0" applyBorder="1" applyAlignment="1">
      <alignment horizontal="center" vertical="center" wrapText="1"/>
    </xf>
    <xf numFmtId="0" fontId="0" fillId="23" borderId="171" xfId="0" quotePrefix="1" applyFill="1" applyBorder="1" applyAlignment="1">
      <alignment horizontal="left" vertical="center" wrapText="1"/>
    </xf>
    <xf numFmtId="0" fontId="0" fillId="23" borderId="172" xfId="0" applyFill="1" applyBorder="1" applyAlignment="1">
      <alignment horizontal="right" vertical="center" wrapText="1"/>
    </xf>
    <xf numFmtId="0" fontId="0" fillId="23" borderId="172" xfId="0" applyFill="1" applyBorder="1" applyAlignment="1">
      <alignment horizontal="center" vertical="center" wrapText="1"/>
    </xf>
    <xf numFmtId="0" fontId="0" fillId="23" borderId="24" xfId="0" applyFill="1" applyBorder="1" applyAlignment="1">
      <alignment horizontal="center" vertical="center" wrapText="1"/>
    </xf>
    <xf numFmtId="0" fontId="0" fillId="23" borderId="24" xfId="0" applyFill="1" applyBorder="1" applyAlignment="1">
      <alignment horizontal="left" vertical="center" wrapText="1"/>
    </xf>
    <xf numFmtId="0" fontId="0" fillId="23" borderId="21" xfId="0" applyFill="1" applyBorder="1" applyAlignment="1">
      <alignment vertical="center" wrapText="1"/>
    </xf>
    <xf numFmtId="0" fontId="0" fillId="23" borderId="126" xfId="0" applyFill="1" applyBorder="1" applyAlignment="1">
      <alignment horizontal="center" vertical="center" wrapText="1"/>
    </xf>
    <xf numFmtId="0" fontId="0" fillId="23" borderId="126" xfId="0" applyFill="1" applyBorder="1" applyAlignment="1">
      <alignment horizontal="left" vertical="center" wrapText="1"/>
    </xf>
    <xf numFmtId="0" fontId="0" fillId="23" borderId="194" xfId="0" quotePrefix="1" applyFill="1" applyBorder="1" applyAlignment="1">
      <alignment horizontal="center" vertical="center" wrapText="1"/>
    </xf>
    <xf numFmtId="0" fontId="0" fillId="23" borderId="131" xfId="0" quotePrefix="1" applyFill="1" applyBorder="1" applyAlignment="1">
      <alignment horizontal="left" vertical="center" wrapText="1"/>
    </xf>
    <xf numFmtId="0" fontId="0" fillId="23" borderId="175" xfId="0" applyFill="1" applyBorder="1" applyAlignment="1">
      <alignment horizontal="center" vertical="center" wrapText="1"/>
    </xf>
    <xf numFmtId="0" fontId="0" fillId="23" borderId="175" xfId="0" applyFill="1" applyBorder="1" applyAlignment="1">
      <alignment horizontal="left" vertical="center" wrapText="1"/>
    </xf>
    <xf numFmtId="0" fontId="0" fillId="45" borderId="0" xfId="0" applyFill="1" applyAlignment="1">
      <alignment horizontal="center" vertical="center"/>
    </xf>
    <xf numFmtId="0" fontId="0" fillId="45" borderId="91" xfId="0" applyFill="1" applyBorder="1" applyAlignment="1">
      <alignment horizontal="center" vertical="center"/>
    </xf>
    <xf numFmtId="0" fontId="0" fillId="45" borderId="139" xfId="0" applyFill="1" applyBorder="1" applyAlignment="1">
      <alignment horizontal="center" vertical="center"/>
    </xf>
    <xf numFmtId="0" fontId="0" fillId="45" borderId="132" xfId="0" quotePrefix="1" applyFill="1" applyBorder="1" applyAlignment="1">
      <alignment horizontal="center" vertical="center"/>
    </xf>
    <xf numFmtId="0" fontId="0" fillId="45" borderId="133" xfId="0" applyFill="1" applyBorder="1" applyAlignment="1">
      <alignment horizontal="center" vertical="center"/>
    </xf>
    <xf numFmtId="0" fontId="0" fillId="23" borderId="150" xfId="0" applyFill="1" applyBorder="1" applyAlignment="1">
      <alignment horizontal="center" vertical="center"/>
    </xf>
    <xf numFmtId="0" fontId="0" fillId="23" borderId="126" xfId="0" applyFill="1" applyBorder="1" applyAlignment="1">
      <alignment vertical="center" wrapText="1"/>
    </xf>
    <xf numFmtId="0" fontId="0" fillId="23" borderId="153" xfId="0" applyFill="1" applyBorder="1" applyAlignment="1">
      <alignment vertical="center" wrapText="1"/>
    </xf>
    <xf numFmtId="0" fontId="0" fillId="23" borderId="153" xfId="0" applyFill="1" applyBorder="1" applyAlignment="1">
      <alignment horizontal="center" vertical="center" wrapText="1"/>
    </xf>
    <xf numFmtId="0" fontId="0" fillId="23" borderId="153" xfId="0" applyFill="1" applyBorder="1" applyAlignment="1">
      <alignment horizontal="left" vertical="center" wrapText="1"/>
    </xf>
    <xf numFmtId="0" fontId="0" fillId="0" borderId="159" xfId="0" applyBorder="1" applyAlignment="1">
      <alignment horizontal="center" vertical="center" wrapText="1"/>
    </xf>
    <xf numFmtId="0" fontId="0" fillId="0" borderId="160" xfId="0" applyBorder="1" applyAlignment="1">
      <alignment horizontal="center" vertical="center" wrapText="1"/>
    </xf>
    <xf numFmtId="0" fontId="0" fillId="23" borderId="43" xfId="0" applyFill="1" applyBorder="1" applyAlignment="1">
      <alignment horizontal="center" vertical="center"/>
    </xf>
    <xf numFmtId="0" fontId="0" fillId="0" borderId="122" xfId="0" applyBorder="1" applyAlignment="1">
      <alignment horizontal="center" vertical="center" wrapText="1"/>
    </xf>
    <xf numFmtId="0" fontId="0" fillId="0" borderId="165" xfId="0" applyBorder="1" applyAlignment="1">
      <alignment horizontal="center" vertical="center" wrapText="1"/>
    </xf>
    <xf numFmtId="0" fontId="0" fillId="0" borderId="181" xfId="0" applyBorder="1" applyAlignment="1">
      <alignment horizontal="center" vertical="center" wrapText="1"/>
    </xf>
    <xf numFmtId="0" fontId="0" fillId="0" borderId="173" xfId="0" applyBorder="1" applyAlignment="1">
      <alignment horizontal="center" vertical="center" wrapText="1"/>
    </xf>
    <xf numFmtId="0" fontId="0" fillId="23" borderId="211" xfId="0" applyFill="1" applyBorder="1" applyAlignment="1">
      <alignment horizontal="center" vertical="center"/>
    </xf>
    <xf numFmtId="0" fontId="0" fillId="44" borderId="131" xfId="0" applyFill="1" applyBorder="1" applyAlignment="1">
      <alignment horizontal="center" vertical="center" wrapText="1"/>
    </xf>
    <xf numFmtId="0" fontId="0" fillId="44" borderId="126" xfId="0" applyFill="1" applyBorder="1" applyAlignment="1">
      <alignment vertical="center" wrapText="1"/>
    </xf>
    <xf numFmtId="0" fontId="0" fillId="44" borderId="131" xfId="0" applyFill="1" applyBorder="1" applyAlignment="1">
      <alignment horizontal="left" vertical="center" wrapText="1"/>
    </xf>
    <xf numFmtId="0" fontId="0" fillId="23" borderId="139" xfId="0" applyFill="1" applyBorder="1">
      <alignment vertical="center"/>
    </xf>
    <xf numFmtId="0" fontId="0" fillId="23" borderId="140" xfId="0" applyFill="1" applyBorder="1" applyAlignment="1">
      <alignment horizontal="center" vertical="center" wrapText="1"/>
    </xf>
    <xf numFmtId="0" fontId="0" fillId="23" borderId="140" xfId="0" applyFill="1" applyBorder="1" applyAlignment="1">
      <alignment vertical="center" wrapText="1"/>
    </xf>
    <xf numFmtId="0" fontId="0" fillId="23" borderId="140" xfId="0" applyFill="1" applyBorder="1" applyAlignment="1">
      <alignment horizontal="left" vertical="center" wrapText="1"/>
    </xf>
    <xf numFmtId="0" fontId="0" fillId="44" borderId="126" xfId="0" applyFill="1" applyBorder="1" applyAlignment="1">
      <alignment horizontal="center" vertical="center"/>
    </xf>
    <xf numFmtId="0" fontId="0" fillId="23" borderId="181" xfId="0" applyFill="1" applyBorder="1" applyAlignment="1">
      <alignment horizontal="center" vertical="center" wrapText="1"/>
    </xf>
    <xf numFmtId="0" fontId="0" fillId="46" borderId="21" xfId="0" applyFill="1" applyBorder="1" applyAlignment="1">
      <alignment horizontal="center" vertical="center"/>
    </xf>
    <xf numFmtId="0" fontId="0" fillId="0" borderId="165" xfId="0" quotePrefix="1" applyBorder="1" applyAlignment="1">
      <alignment horizontal="center" vertical="center" wrapText="1"/>
    </xf>
    <xf numFmtId="0" fontId="0" fillId="0" borderId="170" xfId="0" quotePrefix="1" applyBorder="1" applyAlignment="1">
      <alignment horizontal="center" vertical="center" wrapText="1"/>
    </xf>
    <xf numFmtId="0" fontId="0" fillId="44" borderId="132" xfId="0" quotePrefix="1" applyFill="1" applyBorder="1" applyAlignment="1">
      <alignment horizontal="center" vertical="center"/>
    </xf>
    <xf numFmtId="38" fontId="53" fillId="18" borderId="1" xfId="24" applyFont="1" applyFill="1" applyBorder="1" applyAlignment="1" applyProtection="1">
      <alignment horizontal="center" vertical="center"/>
      <protection locked="0"/>
    </xf>
    <xf numFmtId="0" fontId="53" fillId="18" borderId="217" xfId="0" applyFont="1" applyFill="1" applyBorder="1" applyAlignment="1" applyProtection="1">
      <alignment horizontal="center" vertical="center"/>
      <protection locked="0"/>
    </xf>
    <xf numFmtId="0" fontId="53" fillId="18" borderId="203" xfId="0" applyFont="1" applyFill="1" applyBorder="1" applyAlignment="1" applyProtection="1">
      <alignment horizontal="center" vertical="center"/>
      <protection locked="0"/>
    </xf>
    <xf numFmtId="38" fontId="0" fillId="50" borderId="131" xfId="24" applyFont="1" applyFill="1" applyBorder="1" applyProtection="1">
      <alignment vertical="center"/>
      <protection locked="0"/>
    </xf>
    <xf numFmtId="0" fontId="69" fillId="12" borderId="0" xfId="0" applyFont="1" applyFill="1">
      <alignment vertical="center"/>
    </xf>
    <xf numFmtId="0" fontId="0" fillId="12" borderId="0" xfId="0" applyFill="1">
      <alignment vertical="center"/>
    </xf>
    <xf numFmtId="0" fontId="11" fillId="4" borderId="39" xfId="0" applyFont="1" applyFill="1" applyBorder="1" applyAlignment="1">
      <alignment horizontal="center" vertical="center"/>
    </xf>
    <xf numFmtId="0" fontId="46" fillId="23" borderId="0" xfId="0" applyFont="1" applyFill="1" applyAlignment="1">
      <alignment horizontal="left" vertical="top" wrapText="1"/>
    </xf>
    <xf numFmtId="0" fontId="19" fillId="23" borderId="36" xfId="0" applyFont="1" applyFill="1" applyBorder="1" applyAlignment="1">
      <alignment horizontal="left" vertical="center"/>
    </xf>
    <xf numFmtId="0" fontId="0" fillId="12" borderId="0" xfId="0" applyFill="1" applyAlignment="1">
      <alignment horizontal="right" vertical="center"/>
    </xf>
    <xf numFmtId="0" fontId="46" fillId="23" borderId="98" xfId="0" applyFont="1" applyFill="1" applyBorder="1" applyAlignment="1">
      <alignment horizontal="left" vertical="top" wrapText="1"/>
    </xf>
    <xf numFmtId="0" fontId="19" fillId="2" borderId="131" xfId="0" applyFont="1" applyFill="1" applyBorder="1">
      <alignment vertical="center"/>
    </xf>
    <xf numFmtId="0" fontId="20" fillId="2" borderId="50" xfId="0" applyFont="1" applyFill="1" applyBorder="1" applyAlignment="1">
      <alignment horizontal="center" vertical="center" wrapText="1"/>
    </xf>
    <xf numFmtId="0" fontId="19" fillId="0" borderId="132" xfId="0" applyFont="1" applyBorder="1" applyAlignment="1">
      <alignment horizontal="center" vertical="center"/>
    </xf>
    <xf numFmtId="0" fontId="19" fillId="23" borderId="1" xfId="0" applyFont="1" applyFill="1" applyBorder="1" applyAlignment="1">
      <alignment horizontal="center" vertical="center" wrapText="1"/>
    </xf>
    <xf numFmtId="0" fontId="19" fillId="0" borderId="1" xfId="0" applyFont="1" applyBorder="1" applyAlignment="1">
      <alignment horizontal="left" vertical="center" wrapText="1"/>
    </xf>
    <xf numFmtId="0" fontId="19" fillId="23" borderId="1" xfId="0" applyFont="1" applyFill="1" applyBorder="1" applyAlignment="1">
      <alignment horizontal="left" vertical="center" wrapText="1"/>
    </xf>
    <xf numFmtId="0" fontId="69" fillId="0" borderId="0" xfId="0" applyFont="1">
      <alignment vertical="center"/>
    </xf>
    <xf numFmtId="0" fontId="19" fillId="2" borderId="132" xfId="0" applyFont="1" applyFill="1" applyBorder="1" applyAlignment="1">
      <alignment horizontal="center" vertical="center"/>
    </xf>
    <xf numFmtId="0" fontId="69" fillId="0" borderId="52" xfId="0" applyFont="1" applyBorder="1" applyAlignment="1">
      <alignment vertical="top" wrapText="1"/>
    </xf>
    <xf numFmtId="0" fontId="46" fillId="0" borderId="0" xfId="0" applyFont="1" applyAlignment="1">
      <alignment vertical="top"/>
    </xf>
    <xf numFmtId="0" fontId="43" fillId="23" borderId="0" xfId="0" applyFont="1" applyFill="1" applyAlignment="1">
      <alignment horizontal="left" vertical="center"/>
    </xf>
    <xf numFmtId="0" fontId="46" fillId="0" borderId="0" xfId="0" applyFont="1" applyAlignment="1">
      <alignment vertical="top" wrapText="1"/>
    </xf>
    <xf numFmtId="179" fontId="0" fillId="23" borderId="0" xfId="0" applyNumberFormat="1" applyFill="1">
      <alignment vertical="center"/>
    </xf>
    <xf numFmtId="0" fontId="0" fillId="23" borderId="0" xfId="0" applyFill="1" applyAlignment="1" applyProtection="1">
      <alignment horizontal="center" vertical="center"/>
      <protection locked="0"/>
    </xf>
    <xf numFmtId="0" fontId="21" fillId="13" borderId="0" xfId="0" applyFont="1" applyFill="1" applyAlignment="1">
      <alignment horizontal="center" vertical="center"/>
    </xf>
    <xf numFmtId="0" fontId="53" fillId="0" borderId="0" xfId="21" applyFont="1">
      <alignment vertical="center"/>
    </xf>
    <xf numFmtId="0" fontId="0" fillId="13" borderId="0" xfId="0" applyFill="1">
      <alignment vertical="center"/>
    </xf>
    <xf numFmtId="180" fontId="0" fillId="0" borderId="0" xfId="0" applyNumberFormat="1">
      <alignment vertical="center"/>
    </xf>
    <xf numFmtId="180" fontId="0" fillId="23" borderId="0" xfId="0" applyNumberFormat="1" applyFill="1">
      <alignment vertical="center"/>
    </xf>
    <xf numFmtId="0" fontId="0" fillId="13" borderId="0" xfId="0" applyFill="1" applyAlignment="1">
      <alignment horizontal="right" vertical="center"/>
    </xf>
    <xf numFmtId="180" fontId="0" fillId="23" borderId="0" xfId="0" applyNumberFormat="1" applyFill="1" applyAlignment="1">
      <alignment horizontal="left" vertical="center"/>
    </xf>
    <xf numFmtId="0" fontId="53" fillId="23" borderId="0" xfId="21" applyFont="1" applyFill="1">
      <alignment vertical="center"/>
    </xf>
    <xf numFmtId="0" fontId="53" fillId="23" borderId="0" xfId="21" applyFont="1" applyFill="1" applyAlignment="1">
      <alignment horizontal="left" vertical="center"/>
    </xf>
    <xf numFmtId="0" fontId="53" fillId="0" borderId="0" xfId="21" applyFont="1" applyAlignment="1">
      <alignment horizontal="right" vertical="center"/>
    </xf>
    <xf numFmtId="0" fontId="79" fillId="0" borderId="0" xfId="21" applyFont="1">
      <alignment vertical="center"/>
    </xf>
    <xf numFmtId="0" fontId="53" fillId="18" borderId="131" xfId="21" applyFont="1" applyFill="1" applyBorder="1">
      <alignment vertical="center"/>
    </xf>
    <xf numFmtId="0" fontId="53" fillId="18" borderId="21" xfId="21" applyFont="1" applyFill="1" applyBorder="1">
      <alignment vertical="center"/>
    </xf>
    <xf numFmtId="0" fontId="53" fillId="18" borderId="131" xfId="21" applyFont="1" applyFill="1" applyBorder="1" applyAlignment="1">
      <alignment horizontal="center" vertical="center" wrapText="1"/>
    </xf>
    <xf numFmtId="0" fontId="53" fillId="18" borderId="140" xfId="21" applyFont="1" applyFill="1" applyBorder="1">
      <alignment vertical="center"/>
    </xf>
    <xf numFmtId="0" fontId="53" fillId="23" borderId="131" xfId="23" applyFont="1" applyFill="1" applyBorder="1">
      <alignment vertical="center"/>
    </xf>
    <xf numFmtId="0" fontId="53" fillId="42" borderId="131" xfId="23" applyFont="1" applyFill="1" applyBorder="1">
      <alignment vertical="center"/>
    </xf>
    <xf numFmtId="0" fontId="53" fillId="42" borderId="131" xfId="23" applyFont="1" applyFill="1" applyBorder="1" applyAlignment="1">
      <alignment horizontal="center" vertical="center"/>
    </xf>
    <xf numFmtId="0" fontId="69" fillId="0" borderId="0" xfId="0" applyFont="1" applyAlignment="1">
      <alignment vertical="top" wrapText="1"/>
    </xf>
    <xf numFmtId="0" fontId="53" fillId="42" borderId="157" xfId="23" applyFont="1" applyFill="1" applyBorder="1">
      <alignment vertical="center"/>
    </xf>
    <xf numFmtId="0" fontId="104" fillId="23" borderId="131" xfId="0" applyFont="1" applyFill="1" applyBorder="1">
      <alignment vertical="center"/>
    </xf>
    <xf numFmtId="0" fontId="9" fillId="0" borderId="0" xfId="23">
      <alignment vertical="center"/>
    </xf>
    <xf numFmtId="0" fontId="53" fillId="0" borderId="0" xfId="23" applyFont="1">
      <alignment vertical="center"/>
    </xf>
    <xf numFmtId="0" fontId="53" fillId="0" borderId="131" xfId="23" applyFont="1" applyBorder="1">
      <alignment vertical="center"/>
    </xf>
    <xf numFmtId="180" fontId="46" fillId="0" borderId="0" xfId="0" applyNumberFormat="1" applyFont="1" applyAlignment="1">
      <alignment horizontal="left" vertical="top" wrapText="1"/>
    </xf>
    <xf numFmtId="0" fontId="19" fillId="13" borderId="0" xfId="0" applyFont="1" applyFill="1">
      <alignment vertical="center"/>
    </xf>
    <xf numFmtId="0" fontId="19" fillId="13" borderId="0" xfId="0" applyFont="1" applyFill="1" applyAlignment="1">
      <alignment vertical="center" wrapText="1"/>
    </xf>
    <xf numFmtId="180" fontId="19" fillId="23" borderId="0" xfId="0" applyNumberFormat="1" applyFont="1" applyFill="1" applyAlignment="1">
      <alignment vertical="center" wrapText="1"/>
    </xf>
    <xf numFmtId="0" fontId="19" fillId="0" borderId="0" xfId="0" applyFont="1" applyAlignment="1">
      <alignment vertical="center" wrapText="1"/>
    </xf>
    <xf numFmtId="0" fontId="19" fillId="12" borderId="0" xfId="0" applyFont="1" applyFill="1">
      <alignment vertical="center"/>
    </xf>
    <xf numFmtId="180" fontId="0" fillId="23" borderId="0" xfId="0" applyNumberFormat="1" applyFill="1" applyAlignment="1">
      <alignment vertical="center" wrapText="1"/>
    </xf>
    <xf numFmtId="0" fontId="19" fillId="12" borderId="0" xfId="0" applyFont="1" applyFill="1" applyAlignment="1">
      <alignment horizontal="left" vertical="center"/>
    </xf>
    <xf numFmtId="0" fontId="19" fillId="12" borderId="139" xfId="0" applyFont="1" applyFill="1" applyBorder="1" applyAlignment="1">
      <alignment horizontal="left" vertical="center"/>
    </xf>
    <xf numFmtId="0" fontId="19" fillId="0" borderId="0" xfId="0" applyFont="1" applyAlignment="1">
      <alignment horizontal="center" vertical="center"/>
    </xf>
    <xf numFmtId="0" fontId="19" fillId="2" borderId="0" xfId="0" applyFont="1" applyFill="1" applyAlignment="1">
      <alignment horizontal="center" vertical="center"/>
    </xf>
    <xf numFmtId="0" fontId="19" fillId="12" borderId="191" xfId="0" applyFont="1" applyFill="1" applyBorder="1" applyAlignment="1">
      <alignment horizontal="center" vertical="center" wrapText="1"/>
    </xf>
    <xf numFmtId="0" fontId="19" fillId="23" borderId="191" xfId="0" applyFont="1" applyFill="1" applyBorder="1" applyAlignment="1">
      <alignment horizontal="center" vertical="center" wrapText="1"/>
    </xf>
    <xf numFmtId="0" fontId="19" fillId="0" borderId="0" xfId="0" applyFont="1" applyAlignment="1">
      <alignment horizontal="center" vertical="center" wrapText="1"/>
    </xf>
    <xf numFmtId="0" fontId="19" fillId="13" borderId="0" xfId="0" applyFont="1" applyFill="1" applyAlignment="1">
      <alignment horizontal="center" vertical="center" wrapText="1"/>
    </xf>
    <xf numFmtId="0" fontId="19" fillId="12" borderId="43" xfId="0" applyFont="1" applyFill="1" applyBorder="1" applyAlignment="1">
      <alignment horizontal="center" vertical="center" wrapText="1"/>
    </xf>
    <xf numFmtId="0" fontId="19" fillId="17" borderId="0" xfId="0" applyFont="1" applyFill="1" applyAlignment="1">
      <alignment horizontal="center" vertical="center" wrapText="1"/>
    </xf>
    <xf numFmtId="0" fontId="19" fillId="12" borderId="131" xfId="0" applyFont="1" applyFill="1" applyBorder="1" applyAlignment="1">
      <alignment horizontal="center" vertical="center" wrapText="1"/>
    </xf>
    <xf numFmtId="0" fontId="46" fillId="0" borderId="0" xfId="0" applyFont="1" applyAlignment="1">
      <alignment horizontal="left" vertical="top" wrapText="1"/>
    </xf>
    <xf numFmtId="0" fontId="19" fillId="12" borderId="36" xfId="0" applyFont="1" applyFill="1" applyBorder="1" applyAlignment="1">
      <alignment horizontal="left" vertical="center"/>
    </xf>
    <xf numFmtId="0" fontId="12" fillId="12" borderId="0" xfId="0" applyFont="1" applyFill="1" applyAlignment="1">
      <alignment horizontal="right" vertical="center"/>
    </xf>
    <xf numFmtId="0" fontId="19" fillId="0" borderId="63" xfId="0" applyFont="1" applyBorder="1" applyAlignment="1">
      <alignment horizontal="left" vertical="center"/>
    </xf>
    <xf numFmtId="0" fontId="19" fillId="2" borderId="0" xfId="0" applyFont="1" applyFill="1">
      <alignment vertical="center"/>
    </xf>
    <xf numFmtId="0" fontId="19" fillId="2" borderId="21" xfId="0" applyFont="1" applyFill="1" applyBorder="1">
      <alignment vertical="center"/>
    </xf>
    <xf numFmtId="0" fontId="0" fillId="12" borderId="0" xfId="0" applyFill="1" applyAlignment="1">
      <alignment horizontal="left" vertical="center"/>
    </xf>
    <xf numFmtId="0" fontId="19" fillId="12" borderId="0" xfId="0" applyFont="1" applyFill="1" applyAlignment="1">
      <alignment horizontal="center" vertical="center"/>
    </xf>
    <xf numFmtId="0" fontId="19" fillId="0" borderId="0" xfId="0" applyFont="1" applyAlignment="1">
      <alignment horizontal="left" vertical="center"/>
    </xf>
    <xf numFmtId="0" fontId="12" fillId="2" borderId="131" xfId="0" applyFont="1" applyFill="1" applyBorder="1" applyAlignment="1">
      <alignment horizontal="center" vertical="center"/>
    </xf>
    <xf numFmtId="0" fontId="27" fillId="2" borderId="132" xfId="0" applyFont="1" applyFill="1" applyBorder="1">
      <alignment vertical="center"/>
    </xf>
    <xf numFmtId="0" fontId="12" fillId="2" borderId="133" xfId="0" applyFont="1" applyFill="1" applyBorder="1">
      <alignment vertical="center"/>
    </xf>
    <xf numFmtId="0" fontId="20" fillId="2" borderId="51" xfId="0" applyFont="1" applyFill="1" applyBorder="1" applyAlignment="1">
      <alignment horizontal="center" vertical="center" shrinkToFit="1"/>
    </xf>
    <xf numFmtId="0" fontId="20" fillId="2" borderId="27" xfId="0" applyFont="1" applyFill="1" applyBorder="1" applyAlignment="1">
      <alignment horizontal="center" vertical="center" wrapText="1"/>
    </xf>
    <xf numFmtId="0" fontId="0" fillId="2" borderId="132" xfId="0" applyFill="1" applyBorder="1">
      <alignment vertical="center"/>
    </xf>
    <xf numFmtId="0" fontId="27" fillId="2" borderId="133" xfId="0" applyFont="1" applyFill="1" applyBorder="1">
      <alignment vertical="center"/>
    </xf>
    <xf numFmtId="0" fontId="27" fillId="2" borderId="139" xfId="0" applyFont="1" applyFill="1" applyBorder="1">
      <alignment vertical="center"/>
    </xf>
    <xf numFmtId="0" fontId="0" fillId="2" borderId="6" xfId="0" applyFill="1" applyBorder="1">
      <alignment vertical="center"/>
    </xf>
    <xf numFmtId="0" fontId="12" fillId="2" borderId="4" xfId="0" applyFont="1" applyFill="1" applyBorder="1">
      <alignment vertical="center"/>
    </xf>
    <xf numFmtId="0" fontId="12" fillId="2" borderId="0" xfId="0" applyFont="1" applyFill="1">
      <alignment vertical="center"/>
    </xf>
    <xf numFmtId="0" fontId="0" fillId="21" borderId="132" xfId="0" applyFill="1" applyBorder="1">
      <alignment vertical="center"/>
    </xf>
    <xf numFmtId="0" fontId="0" fillId="21" borderId="133" xfId="0" applyFill="1" applyBorder="1">
      <alignment vertical="center"/>
    </xf>
    <xf numFmtId="0" fontId="0" fillId="21" borderId="135" xfId="0" applyFill="1" applyBorder="1">
      <alignment vertical="center"/>
    </xf>
    <xf numFmtId="0" fontId="0" fillId="21" borderId="0" xfId="0" applyFill="1" applyAlignment="1">
      <alignment vertical="center" wrapText="1"/>
    </xf>
    <xf numFmtId="0" fontId="0" fillId="21" borderId="21" xfId="0" applyFill="1" applyBorder="1" applyAlignment="1">
      <alignment vertical="center" wrapText="1"/>
    </xf>
    <xf numFmtId="0" fontId="0" fillId="21" borderId="186" xfId="0" applyFill="1" applyBorder="1">
      <alignment vertical="center"/>
    </xf>
    <xf numFmtId="0" fontId="0" fillId="21" borderId="0" xfId="0" applyFill="1">
      <alignment vertical="center"/>
    </xf>
    <xf numFmtId="0" fontId="0" fillId="21" borderId="61" xfId="0" applyFill="1" applyBorder="1">
      <alignment vertical="center"/>
    </xf>
    <xf numFmtId="0" fontId="19" fillId="0" borderId="54" xfId="0" applyFont="1" applyBorder="1">
      <alignment vertical="center"/>
    </xf>
    <xf numFmtId="179" fontId="19" fillId="0" borderId="0" xfId="0" applyNumberFormat="1" applyFont="1">
      <alignment vertical="center"/>
    </xf>
    <xf numFmtId="0" fontId="19" fillId="49" borderId="0" xfId="0" applyFont="1" applyFill="1">
      <alignment vertical="center"/>
    </xf>
    <xf numFmtId="0" fontId="0" fillId="21" borderId="32" xfId="0" applyFill="1" applyBorder="1">
      <alignment vertical="center"/>
    </xf>
    <xf numFmtId="0" fontId="0" fillId="21" borderId="5" xfId="0" applyFill="1" applyBorder="1">
      <alignment vertical="center"/>
    </xf>
    <xf numFmtId="0" fontId="0" fillId="21" borderId="16" xfId="0" applyFill="1" applyBorder="1">
      <alignment vertical="center"/>
    </xf>
    <xf numFmtId="0" fontId="0" fillId="21" borderId="126" xfId="0" applyFill="1" applyBorder="1">
      <alignment vertical="center"/>
    </xf>
    <xf numFmtId="0" fontId="0" fillId="21" borderId="31" xfId="0" applyFill="1" applyBorder="1">
      <alignment vertical="center"/>
    </xf>
    <xf numFmtId="0" fontId="0" fillId="21" borderId="11" xfId="0" applyFill="1" applyBorder="1">
      <alignment vertical="center"/>
    </xf>
    <xf numFmtId="0" fontId="0" fillId="21" borderId="17" xfId="0" applyFill="1" applyBorder="1">
      <alignment vertical="center"/>
    </xf>
    <xf numFmtId="0" fontId="19" fillId="53" borderId="0" xfId="0" applyFont="1" applyFill="1">
      <alignment vertical="center"/>
    </xf>
    <xf numFmtId="0" fontId="0" fillId="21" borderId="91" xfId="0" applyFill="1" applyBorder="1">
      <alignment vertical="center"/>
    </xf>
    <xf numFmtId="0" fontId="0" fillId="21" borderId="139" xfId="0" applyFill="1" applyBorder="1" applyAlignment="1">
      <alignment vertical="center" wrapText="1"/>
    </xf>
    <xf numFmtId="0" fontId="0" fillId="21" borderId="140" xfId="0" applyFill="1" applyBorder="1" applyAlignment="1">
      <alignment vertical="center" wrapText="1"/>
    </xf>
    <xf numFmtId="0" fontId="0" fillId="21" borderId="33" xfId="0" applyFill="1" applyBorder="1">
      <alignment vertical="center"/>
    </xf>
    <xf numFmtId="0" fontId="0" fillId="21" borderId="123" xfId="0" applyFill="1" applyBorder="1">
      <alignment vertical="center"/>
    </xf>
    <xf numFmtId="0" fontId="19" fillId="0" borderId="74" xfId="0" applyFont="1" applyBorder="1">
      <alignment vertical="center"/>
    </xf>
    <xf numFmtId="0" fontId="11" fillId="0" borderId="0" xfId="0" applyFont="1">
      <alignment vertical="center"/>
    </xf>
    <xf numFmtId="0" fontId="11" fillId="12" borderId="0" xfId="0" applyFont="1" applyFill="1">
      <alignment vertical="center"/>
    </xf>
    <xf numFmtId="0" fontId="19" fillId="0" borderId="34" xfId="0" applyFont="1" applyBorder="1" applyAlignment="1">
      <alignment horizontal="left" vertical="center"/>
    </xf>
    <xf numFmtId="0" fontId="19" fillId="2" borderId="131" xfId="0" applyFont="1" applyFill="1" applyBorder="1" applyAlignment="1">
      <alignment horizontal="center" vertical="center"/>
    </xf>
    <xf numFmtId="0" fontId="0" fillId="12" borderId="21" xfId="0" applyFill="1" applyBorder="1">
      <alignment vertical="center"/>
    </xf>
    <xf numFmtId="0" fontId="19" fillId="12" borderId="124" xfId="0" applyFont="1" applyFill="1" applyBorder="1">
      <alignment vertical="center"/>
    </xf>
    <xf numFmtId="180" fontId="0" fillId="0" borderId="0" xfId="0" applyNumberFormat="1" applyAlignment="1">
      <alignment vertical="center" wrapText="1"/>
    </xf>
    <xf numFmtId="0" fontId="19" fillId="49" borderId="79" xfId="0" applyFont="1" applyFill="1" applyBorder="1">
      <alignment vertical="center"/>
    </xf>
    <xf numFmtId="0" fontId="19" fillId="0" borderId="215" xfId="0" applyFont="1" applyBorder="1">
      <alignment vertical="center"/>
    </xf>
    <xf numFmtId="0" fontId="19" fillId="2" borderId="53" xfId="0" applyFont="1" applyFill="1" applyBorder="1" applyAlignment="1">
      <alignment horizontal="center" vertical="center" wrapText="1"/>
    </xf>
    <xf numFmtId="0" fontId="19" fillId="2" borderId="27" xfId="0" applyFont="1" applyFill="1" applyBorder="1" applyAlignment="1">
      <alignment horizontal="center" vertical="center" wrapText="1"/>
    </xf>
    <xf numFmtId="0" fontId="19" fillId="12" borderId="50" xfId="0" applyFont="1" applyFill="1" applyBorder="1" applyAlignment="1">
      <alignment horizontal="center" vertical="center" wrapText="1"/>
    </xf>
    <xf numFmtId="0" fontId="19" fillId="12" borderId="21" xfId="0" applyFont="1" applyFill="1" applyBorder="1">
      <alignment vertical="center"/>
    </xf>
    <xf numFmtId="0" fontId="0" fillId="12" borderId="56" xfId="0" applyFill="1" applyBorder="1">
      <alignment vertical="center"/>
    </xf>
    <xf numFmtId="0" fontId="19" fillId="2" borderId="6" xfId="0" applyFont="1" applyFill="1" applyBorder="1" applyAlignment="1">
      <alignment horizontal="left" vertical="center"/>
    </xf>
    <xf numFmtId="0" fontId="31" fillId="2" borderId="4" xfId="0" applyFont="1" applyFill="1" applyBorder="1">
      <alignment vertical="center"/>
    </xf>
    <xf numFmtId="0" fontId="31" fillId="2" borderId="64" xfId="0" applyFont="1" applyFill="1" applyBorder="1">
      <alignment vertical="center"/>
    </xf>
    <xf numFmtId="0" fontId="31" fillId="2" borderId="210" xfId="0" applyFont="1" applyFill="1" applyBorder="1">
      <alignment vertical="center"/>
    </xf>
    <xf numFmtId="0" fontId="19" fillId="0" borderId="90" xfId="0" applyFont="1" applyBorder="1" applyAlignment="1">
      <alignment horizontal="left" vertical="center"/>
    </xf>
    <xf numFmtId="0" fontId="0" fillId="0" borderId="0" xfId="0" applyAlignment="1">
      <alignment horizontal="right" vertical="center"/>
    </xf>
    <xf numFmtId="0" fontId="34" fillId="0" borderId="0" xfId="0" applyFont="1">
      <alignment vertical="center"/>
    </xf>
    <xf numFmtId="0" fontId="19" fillId="23" borderId="63" xfId="0" applyFont="1" applyFill="1" applyBorder="1" applyAlignment="1">
      <alignment horizontal="left" vertical="top"/>
    </xf>
    <xf numFmtId="0" fontId="69" fillId="0" borderId="52" xfId="0" applyFont="1" applyBorder="1">
      <alignment vertical="center"/>
    </xf>
    <xf numFmtId="0" fontId="0" fillId="0" borderId="21" xfId="0" applyBorder="1">
      <alignment vertical="center"/>
    </xf>
    <xf numFmtId="0" fontId="65" fillId="0" borderId="0" xfId="0" applyFont="1">
      <alignment vertical="center"/>
    </xf>
    <xf numFmtId="0" fontId="69" fillId="0" borderId="0" xfId="0" applyFont="1" applyAlignment="1">
      <alignment horizontal="left" vertical="top" wrapText="1"/>
    </xf>
    <xf numFmtId="0" fontId="19" fillId="0" borderId="91" xfId="0" applyFont="1" applyBorder="1" applyAlignment="1">
      <alignment horizontal="right" vertical="top"/>
    </xf>
    <xf numFmtId="0" fontId="0" fillId="0" borderId="156" xfId="0" applyBorder="1">
      <alignment vertical="center"/>
    </xf>
    <xf numFmtId="0" fontId="19" fillId="0" borderId="52" xfId="0" applyFont="1" applyBorder="1">
      <alignment vertical="center"/>
    </xf>
    <xf numFmtId="0" fontId="0" fillId="0" borderId="104" xfId="0" applyBorder="1">
      <alignment vertical="center"/>
    </xf>
    <xf numFmtId="0" fontId="19" fillId="0" borderId="75" xfId="0" applyFont="1" applyBorder="1">
      <alignment vertical="center"/>
    </xf>
    <xf numFmtId="0" fontId="34" fillId="0" borderId="140" xfId="0" applyFont="1" applyBorder="1">
      <alignment vertical="center"/>
    </xf>
    <xf numFmtId="0" fontId="0" fillId="0" borderId="61" xfId="0" applyBorder="1">
      <alignment vertical="center"/>
    </xf>
    <xf numFmtId="0" fontId="0" fillId="0" borderId="0" xfId="0" applyAlignment="1">
      <alignment vertical="top" wrapText="1"/>
    </xf>
    <xf numFmtId="0" fontId="19" fillId="0" borderId="72" xfId="0" applyFont="1" applyBorder="1">
      <alignment vertical="center"/>
    </xf>
    <xf numFmtId="0" fontId="58" fillId="28" borderId="0" xfId="0" applyFont="1" applyFill="1">
      <alignment vertical="center"/>
    </xf>
    <xf numFmtId="0" fontId="58" fillId="34" borderId="0" xfId="0" applyFont="1" applyFill="1" applyAlignment="1">
      <alignment horizontal="left" vertical="center"/>
    </xf>
    <xf numFmtId="0" fontId="58" fillId="0" borderId="0" xfId="0" applyFont="1">
      <alignment vertical="center"/>
    </xf>
    <xf numFmtId="0" fontId="21" fillId="28" borderId="0" xfId="0" applyFont="1" applyFill="1" applyAlignment="1">
      <alignment horizontal="center" vertical="center" wrapText="1"/>
    </xf>
    <xf numFmtId="0" fontId="46" fillId="28" borderId="0" xfId="0" applyFont="1" applyFill="1" applyAlignment="1">
      <alignment horizontal="left" vertical="top" wrapText="1"/>
    </xf>
    <xf numFmtId="0" fontId="58" fillId="23" borderId="0" xfId="0" applyFont="1" applyFill="1" applyAlignment="1">
      <alignment horizontal="left" vertical="center"/>
    </xf>
    <xf numFmtId="0" fontId="58" fillId="28" borderId="0" xfId="0" applyFont="1" applyFill="1" applyAlignment="1">
      <alignment horizontal="center" vertical="center"/>
    </xf>
    <xf numFmtId="0" fontId="58" fillId="28" borderId="0" xfId="0" applyFont="1" applyFill="1" applyAlignment="1">
      <alignment horizontal="right" vertical="center"/>
    </xf>
    <xf numFmtId="0" fontId="58" fillId="34" borderId="98" xfId="0" applyFont="1" applyFill="1" applyBorder="1">
      <alignment vertical="center"/>
    </xf>
    <xf numFmtId="0" fontId="58" fillId="34" borderId="0" xfId="0" applyFont="1" applyFill="1">
      <alignment vertical="center"/>
    </xf>
    <xf numFmtId="0" fontId="59" fillId="28" borderId="0" xfId="0" applyFont="1" applyFill="1">
      <alignment vertical="center"/>
    </xf>
    <xf numFmtId="0" fontId="58" fillId="23" borderId="0" xfId="0" applyFont="1" applyFill="1">
      <alignment vertical="center"/>
    </xf>
    <xf numFmtId="0" fontId="19" fillId="28" borderId="0" xfId="0" applyFont="1" applyFill="1">
      <alignment vertical="center"/>
    </xf>
    <xf numFmtId="0" fontId="19" fillId="28" borderId="0" xfId="0" applyFont="1" applyFill="1" applyAlignment="1">
      <alignment vertical="center" wrapText="1"/>
    </xf>
    <xf numFmtId="0" fontId="27" fillId="29" borderId="1" xfId="0" applyFont="1" applyFill="1" applyBorder="1">
      <alignment vertical="center"/>
    </xf>
    <xf numFmtId="0" fontId="19" fillId="29" borderId="1" xfId="0" applyFont="1" applyFill="1" applyBorder="1" applyAlignment="1">
      <alignment horizontal="center" vertical="center" wrapText="1"/>
    </xf>
    <xf numFmtId="0" fontId="19" fillId="28" borderId="1" xfId="0" applyFont="1" applyFill="1" applyBorder="1" applyAlignment="1">
      <alignment horizontal="center" vertical="center"/>
    </xf>
    <xf numFmtId="0" fontId="19" fillId="28" borderId="1" xfId="0" applyFont="1" applyFill="1" applyBorder="1" applyAlignment="1">
      <alignment horizontal="center" vertical="center" wrapText="1"/>
    </xf>
    <xf numFmtId="0" fontId="58" fillId="29" borderId="1" xfId="0" applyFont="1" applyFill="1" applyBorder="1" applyAlignment="1">
      <alignment horizontal="center" vertical="center"/>
    </xf>
    <xf numFmtId="179" fontId="58" fillId="28" borderId="0" xfId="0" applyNumberFormat="1" applyFont="1" applyFill="1">
      <alignment vertical="center"/>
    </xf>
    <xf numFmtId="179" fontId="58" fillId="34" borderId="0" xfId="0" applyNumberFormat="1" applyFont="1" applyFill="1">
      <alignment vertical="center"/>
    </xf>
    <xf numFmtId="0" fontId="58" fillId="0" borderId="0" xfId="0" applyFont="1" applyAlignment="1">
      <alignment horizontal="center" vertical="center"/>
    </xf>
    <xf numFmtId="0" fontId="21" fillId="0" borderId="0" xfId="0" applyFont="1">
      <alignment vertical="center"/>
    </xf>
    <xf numFmtId="0" fontId="24" fillId="23" borderId="0" xfId="0" applyFont="1" applyFill="1" applyAlignment="1">
      <alignment horizontal="left" vertical="center"/>
    </xf>
    <xf numFmtId="0" fontId="11" fillId="23" borderId="0" xfId="0" applyFont="1" applyFill="1">
      <alignment vertical="center"/>
    </xf>
    <xf numFmtId="0" fontId="69" fillId="23" borderId="0" xfId="0" applyFont="1" applyFill="1" applyAlignment="1">
      <alignment vertical="top" wrapText="1"/>
    </xf>
    <xf numFmtId="0" fontId="19" fillId="21" borderId="32" xfId="0" applyFont="1" applyFill="1" applyBorder="1">
      <alignment vertical="center"/>
    </xf>
    <xf numFmtId="0" fontId="19" fillId="21" borderId="33" xfId="0" applyFont="1" applyFill="1" applyBorder="1">
      <alignment vertical="center"/>
    </xf>
    <xf numFmtId="0" fontId="0" fillId="23" borderId="21" xfId="0" applyFill="1" applyBorder="1">
      <alignment vertical="center"/>
    </xf>
    <xf numFmtId="0" fontId="0" fillId="21" borderId="139" xfId="0" applyFill="1" applyBorder="1">
      <alignment vertical="center"/>
    </xf>
    <xf numFmtId="0" fontId="65" fillId="23" borderId="0" xfId="0" applyFont="1" applyFill="1">
      <alignment vertical="center"/>
    </xf>
    <xf numFmtId="0" fontId="19" fillId="23" borderId="211" xfId="0" applyFont="1" applyFill="1" applyBorder="1">
      <alignment vertical="center"/>
    </xf>
    <xf numFmtId="0" fontId="19" fillId="23" borderId="43" xfId="0" applyFont="1" applyFill="1" applyBorder="1">
      <alignment vertical="center"/>
    </xf>
    <xf numFmtId="0" fontId="19" fillId="12" borderId="139" xfId="0" applyFont="1" applyFill="1" applyBorder="1">
      <alignment vertical="center"/>
    </xf>
    <xf numFmtId="0" fontId="19" fillId="21" borderId="130" xfId="0" applyFont="1" applyFill="1" applyBorder="1">
      <alignment vertical="center"/>
    </xf>
    <xf numFmtId="0" fontId="19" fillId="21" borderId="188" xfId="0" applyFont="1" applyFill="1" applyBorder="1" applyAlignment="1">
      <alignment horizontal="center" vertical="center"/>
    </xf>
    <xf numFmtId="0" fontId="19" fillId="21" borderId="189" xfId="0" applyFont="1" applyFill="1" applyBorder="1">
      <alignment vertical="center"/>
    </xf>
    <xf numFmtId="0" fontId="0" fillId="21" borderId="189" xfId="0" applyFill="1" applyBorder="1">
      <alignment vertical="center"/>
    </xf>
    <xf numFmtId="0" fontId="0" fillId="21" borderId="190" xfId="0" applyFill="1" applyBorder="1">
      <alignment vertical="center"/>
    </xf>
    <xf numFmtId="0" fontId="19" fillId="21" borderId="0" xfId="0" applyFont="1" applyFill="1">
      <alignment vertical="center"/>
    </xf>
    <xf numFmtId="0" fontId="19" fillId="21" borderId="0" xfId="0" applyFont="1" applyFill="1" applyAlignment="1">
      <alignment horizontal="center" vertical="center" shrinkToFit="1"/>
    </xf>
    <xf numFmtId="0" fontId="0" fillId="21" borderId="21" xfId="0" applyFill="1" applyBorder="1">
      <alignment vertical="center"/>
    </xf>
    <xf numFmtId="0" fontId="12" fillId="21" borderId="0" xfId="0" applyFont="1" applyFill="1">
      <alignment vertical="center"/>
    </xf>
    <xf numFmtId="0" fontId="63" fillId="13" borderId="0" xfId="0" applyFont="1" applyFill="1" applyAlignment="1">
      <alignment horizontal="center" vertical="center"/>
    </xf>
    <xf numFmtId="0" fontId="25" fillId="12" borderId="0" xfId="0" applyFont="1" applyFill="1">
      <alignment vertical="center"/>
    </xf>
    <xf numFmtId="0" fontId="25" fillId="23" borderId="0" xfId="0" applyFont="1" applyFill="1" applyAlignment="1">
      <alignment horizontal="left" vertical="center"/>
    </xf>
    <xf numFmtId="0" fontId="11" fillId="23" borderId="0" xfId="0" applyFont="1" applyFill="1" applyAlignment="1">
      <alignment horizontal="center" vertical="center"/>
    </xf>
    <xf numFmtId="0" fontId="11" fillId="4" borderId="0" xfId="0" applyFont="1" applyFill="1" applyAlignment="1">
      <alignment horizontal="center" vertical="center"/>
    </xf>
    <xf numFmtId="0" fontId="25" fillId="13" borderId="0" xfId="0" applyFont="1" applyFill="1">
      <alignment vertical="center"/>
    </xf>
    <xf numFmtId="0" fontId="25" fillId="13" borderId="0" xfId="0" applyFont="1" applyFill="1" applyAlignment="1">
      <alignment horizontal="center" vertical="center"/>
    </xf>
    <xf numFmtId="0" fontId="11" fillId="13" borderId="21" xfId="0" applyFont="1" applyFill="1" applyBorder="1" applyAlignment="1">
      <alignment horizontal="right" vertical="center"/>
    </xf>
    <xf numFmtId="180" fontId="11" fillId="13" borderId="0" xfId="0" applyNumberFormat="1" applyFont="1" applyFill="1" applyAlignment="1">
      <alignment horizontal="center" vertical="center" shrinkToFit="1"/>
    </xf>
    <xf numFmtId="0" fontId="44" fillId="12" borderId="0" xfId="0" applyFont="1" applyFill="1" applyAlignment="1">
      <alignment horizontal="left" vertical="top" wrapText="1"/>
    </xf>
    <xf numFmtId="0" fontId="11" fillId="13" borderId="0" xfId="0" applyFont="1" applyFill="1" applyAlignment="1">
      <alignment horizontal="left" vertical="center" wrapText="1"/>
    </xf>
    <xf numFmtId="0" fontId="11" fillId="12" borderId="0" xfId="0" applyFont="1" applyFill="1" applyAlignment="1">
      <alignment vertical="center" wrapText="1"/>
    </xf>
    <xf numFmtId="0" fontId="11" fillId="23" borderId="0" xfId="0" applyFont="1" applyFill="1" applyAlignment="1">
      <alignment vertical="center" wrapText="1"/>
    </xf>
    <xf numFmtId="0" fontId="19" fillId="23" borderId="63" xfId="0" applyFont="1" applyFill="1" applyBorder="1" applyAlignment="1">
      <alignment horizontal="left" vertical="top" wrapText="1"/>
    </xf>
    <xf numFmtId="0" fontId="19" fillId="13" borderId="0" xfId="0" applyFont="1" applyFill="1" applyAlignment="1">
      <alignment horizontal="left" vertical="center" wrapText="1"/>
    </xf>
    <xf numFmtId="0" fontId="25" fillId="49" borderId="0" xfId="0" applyFont="1" applyFill="1">
      <alignment vertical="center"/>
    </xf>
    <xf numFmtId="0" fontId="28" fillId="12" borderId="0" xfId="0" applyFont="1" applyFill="1">
      <alignment vertical="center"/>
    </xf>
    <xf numFmtId="0" fontId="11" fillId="2" borderId="132" xfId="0" applyFont="1" applyFill="1" applyBorder="1" applyAlignment="1">
      <alignment horizontal="center" vertical="center"/>
    </xf>
    <xf numFmtId="0" fontId="25" fillId="2" borderId="132" xfId="0" applyFont="1" applyFill="1" applyBorder="1" applyAlignment="1">
      <alignment horizontal="center" vertical="center" wrapText="1"/>
    </xf>
    <xf numFmtId="0" fontId="25" fillId="2" borderId="131" xfId="0" applyFont="1" applyFill="1" applyBorder="1" applyAlignment="1">
      <alignment horizontal="center" vertical="center" shrinkToFit="1"/>
    </xf>
    <xf numFmtId="0" fontId="11" fillId="49" borderId="0" xfId="0" applyFont="1" applyFill="1">
      <alignment vertical="center"/>
    </xf>
    <xf numFmtId="0" fontId="11" fillId="53" borderId="0" xfId="0" applyFont="1" applyFill="1">
      <alignment vertical="center"/>
    </xf>
    <xf numFmtId="0" fontId="25" fillId="23" borderId="0" xfId="0" applyFont="1" applyFill="1">
      <alignment vertical="center"/>
    </xf>
    <xf numFmtId="0" fontId="25" fillId="53" borderId="0" xfId="0" applyFont="1" applyFill="1">
      <alignment vertical="center"/>
    </xf>
    <xf numFmtId="179" fontId="25" fillId="12" borderId="0" xfId="0" applyNumberFormat="1" applyFont="1" applyFill="1">
      <alignment vertical="center"/>
    </xf>
    <xf numFmtId="179" fontId="25" fillId="23" borderId="0" xfId="0" applyNumberFormat="1" applyFont="1" applyFill="1">
      <alignment vertical="center"/>
    </xf>
    <xf numFmtId="0" fontId="25" fillId="2" borderId="132" xfId="0" applyFont="1" applyFill="1" applyBorder="1" applyAlignment="1">
      <alignment horizontal="center" vertical="center"/>
    </xf>
    <xf numFmtId="0" fontId="25" fillId="2" borderId="132" xfId="0" applyFont="1" applyFill="1" applyBorder="1" applyAlignment="1">
      <alignment horizontal="right" vertical="center"/>
    </xf>
    <xf numFmtId="176" fontId="25" fillId="12" borderId="131" xfId="0" applyNumberFormat="1" applyFont="1" applyFill="1" applyBorder="1" applyAlignment="1">
      <alignment horizontal="center" vertical="center" shrinkToFit="1"/>
    </xf>
    <xf numFmtId="0" fontId="19" fillId="0" borderId="0" xfId="0" applyFont="1" applyAlignment="1"/>
    <xf numFmtId="0" fontId="25" fillId="0" borderId="0" xfId="0" applyFont="1" applyAlignment="1">
      <alignment horizontal="left" vertical="center" wrapText="1"/>
    </xf>
    <xf numFmtId="0" fontId="25" fillId="0" borderId="61" xfId="0" applyFont="1" applyBorder="1">
      <alignment vertical="center"/>
    </xf>
    <xf numFmtId="0" fontId="25" fillId="21" borderId="64" xfId="0" applyFont="1" applyFill="1" applyBorder="1" applyAlignment="1">
      <alignment horizontal="center" vertical="center"/>
    </xf>
    <xf numFmtId="0" fontId="25" fillId="21" borderId="92" xfId="0" applyFont="1" applyFill="1" applyBorder="1" applyAlignment="1">
      <alignment horizontal="center" vertical="center"/>
    </xf>
    <xf numFmtId="0" fontId="19" fillId="0" borderId="61" xfId="0" applyFont="1" applyBorder="1" applyAlignment="1">
      <alignment horizontal="center" vertical="center"/>
    </xf>
    <xf numFmtId="0" fontId="25" fillId="21" borderId="13" xfId="0" applyFont="1" applyFill="1" applyBorder="1" applyAlignment="1">
      <alignment horizontal="left" vertical="center"/>
    </xf>
    <xf numFmtId="0" fontId="19" fillId="51" borderId="13" xfId="0" applyFont="1" applyFill="1" applyBorder="1" applyAlignment="1">
      <alignment horizontal="left" vertical="center"/>
    </xf>
    <xf numFmtId="0" fontId="25" fillId="21" borderId="28" xfId="0" applyFont="1" applyFill="1" applyBorder="1" applyAlignment="1">
      <alignment horizontal="left" vertical="center"/>
    </xf>
    <xf numFmtId="0" fontId="25" fillId="21" borderId="58" xfId="0" applyFont="1" applyFill="1" applyBorder="1" applyAlignment="1">
      <alignment horizontal="left" vertical="center"/>
    </xf>
    <xf numFmtId="0" fontId="28" fillId="23" borderId="0" xfId="0" applyFont="1" applyFill="1">
      <alignment vertical="center"/>
    </xf>
    <xf numFmtId="0" fontId="25" fillId="0" borderId="0" xfId="0" applyFont="1" applyAlignment="1">
      <alignment horizontal="left" vertical="center"/>
    </xf>
    <xf numFmtId="0" fontId="25" fillId="0" borderId="0" xfId="0" applyFont="1">
      <alignment vertical="center"/>
    </xf>
    <xf numFmtId="0" fontId="11" fillId="23" borderId="0" xfId="0" applyFont="1" applyFill="1" applyAlignment="1">
      <alignment horizontal="left" vertical="center"/>
    </xf>
    <xf numFmtId="0" fontId="19" fillId="12" borderId="0" xfId="3" applyFill="1">
      <alignment vertical="center"/>
    </xf>
    <xf numFmtId="0" fontId="24" fillId="12" borderId="0" xfId="3" applyFont="1" applyFill="1" applyAlignment="1">
      <alignment horizontal="center" vertical="center" wrapText="1"/>
    </xf>
    <xf numFmtId="0" fontId="24" fillId="12" borderId="0" xfId="3" applyFont="1" applyFill="1" applyAlignment="1">
      <alignment vertical="center" wrapText="1"/>
    </xf>
    <xf numFmtId="0" fontId="21" fillId="12" borderId="0" xfId="3" applyFont="1" applyFill="1" applyAlignment="1">
      <alignment vertical="center" wrapText="1"/>
    </xf>
    <xf numFmtId="0" fontId="44" fillId="12" borderId="0" xfId="0" applyFont="1" applyFill="1" applyAlignment="1">
      <alignment vertical="center" wrapText="1"/>
    </xf>
    <xf numFmtId="0" fontId="19" fillId="23" borderId="0" xfId="3" applyFill="1" applyAlignment="1">
      <alignment horizontal="left" vertical="center"/>
    </xf>
    <xf numFmtId="0" fontId="19" fillId="12" borderId="0" xfId="3" applyFill="1" applyAlignment="1">
      <alignment horizontal="right" vertical="center"/>
    </xf>
    <xf numFmtId="0" fontId="0" fillId="23" borderId="0" xfId="0" applyFill="1" applyAlignment="1">
      <alignment horizontal="right" vertical="center"/>
    </xf>
    <xf numFmtId="0" fontId="15" fillId="12" borderId="0" xfId="0" applyFont="1" applyFill="1" applyAlignment="1">
      <alignment horizontal="left" vertical="center" wrapText="1"/>
    </xf>
    <xf numFmtId="0" fontId="27" fillId="2" borderId="132" xfId="0" applyFont="1" applyFill="1" applyBorder="1" applyAlignment="1">
      <alignment horizontal="left" vertical="center"/>
    </xf>
    <xf numFmtId="180" fontId="0" fillId="23" borderId="0" xfId="0" applyNumberFormat="1" applyFill="1" applyAlignment="1">
      <alignment horizontal="center" vertical="center"/>
    </xf>
    <xf numFmtId="0" fontId="19" fillId="12" borderId="0" xfId="0" applyFont="1" applyFill="1" applyAlignment="1">
      <alignment horizontal="left" vertical="center" wrapText="1"/>
    </xf>
    <xf numFmtId="0" fontId="35" fillId="12" borderId="69" xfId="0" applyFont="1" applyFill="1" applyBorder="1">
      <alignment vertical="center"/>
    </xf>
    <xf numFmtId="0" fontId="35" fillId="12" borderId="72" xfId="0" applyFont="1" applyFill="1" applyBorder="1">
      <alignment vertical="center"/>
    </xf>
    <xf numFmtId="0" fontId="35" fillId="12" borderId="110" xfId="0" applyFont="1" applyFill="1" applyBorder="1">
      <alignment vertical="center"/>
    </xf>
    <xf numFmtId="0" fontId="0" fillId="2" borderId="8" xfId="0" applyFill="1" applyBorder="1" applyAlignment="1">
      <alignment horizontal="center" vertical="center"/>
    </xf>
    <xf numFmtId="0" fontId="19" fillId="12" borderId="52" xfId="0" applyFont="1" applyFill="1" applyBorder="1">
      <alignment vertical="center"/>
    </xf>
    <xf numFmtId="0" fontId="27" fillId="2" borderId="6" xfId="0" applyFont="1" applyFill="1" applyBorder="1">
      <alignment vertical="center"/>
    </xf>
    <xf numFmtId="0" fontId="35" fillId="12" borderId="55" xfId="0" applyFont="1" applyFill="1" applyBorder="1">
      <alignment vertical="center"/>
    </xf>
    <xf numFmtId="0" fontId="35" fillId="12" borderId="14" xfId="0" applyFont="1" applyFill="1" applyBorder="1">
      <alignment vertical="center"/>
    </xf>
    <xf numFmtId="0" fontId="35" fillId="12" borderId="81" xfId="0" applyFont="1" applyFill="1" applyBorder="1">
      <alignment vertical="center"/>
    </xf>
    <xf numFmtId="0" fontId="19" fillId="12" borderId="10" xfId="0" applyFont="1" applyFill="1" applyBorder="1">
      <alignment vertical="center"/>
    </xf>
    <xf numFmtId="0" fontId="19" fillId="12" borderId="23" xfId="0" applyFont="1" applyFill="1" applyBorder="1">
      <alignment vertical="center"/>
    </xf>
    <xf numFmtId="0" fontId="27" fillId="2" borderId="94" xfId="0" applyFont="1" applyFill="1" applyBorder="1">
      <alignment vertical="center"/>
    </xf>
    <xf numFmtId="0" fontId="35" fillId="12" borderId="93" xfId="0" applyFont="1" applyFill="1" applyBorder="1">
      <alignment vertical="center"/>
    </xf>
    <xf numFmtId="0" fontId="35" fillId="12" borderId="64" xfId="0" applyFont="1" applyFill="1" applyBorder="1">
      <alignment vertical="center"/>
    </xf>
    <xf numFmtId="0" fontId="35" fillId="12" borderId="68" xfId="0" applyFont="1" applyFill="1" applyBorder="1">
      <alignment vertical="center"/>
    </xf>
    <xf numFmtId="0" fontId="27" fillId="2" borderId="6" xfId="0" applyFont="1" applyFill="1" applyBorder="1" applyAlignment="1">
      <alignment vertical="center" wrapText="1"/>
    </xf>
    <xf numFmtId="0" fontId="35" fillId="12" borderId="0" xfId="0" applyFont="1" applyFill="1">
      <alignment vertical="center"/>
    </xf>
    <xf numFmtId="0" fontId="35" fillId="12" borderId="21" xfId="0" applyFont="1" applyFill="1" applyBorder="1">
      <alignment vertical="center"/>
    </xf>
    <xf numFmtId="0" fontId="27" fillId="2" borderId="132" xfId="0" applyFont="1" applyFill="1" applyBorder="1" applyAlignment="1">
      <alignment vertical="center" wrapText="1"/>
    </xf>
    <xf numFmtId="0" fontId="14" fillId="12" borderId="0" xfId="0" applyFont="1" applyFill="1">
      <alignment vertical="center"/>
    </xf>
    <xf numFmtId="0" fontId="14" fillId="12" borderId="0" xfId="0" applyFont="1" applyFill="1" applyAlignment="1">
      <alignment horizontal="center" vertical="center"/>
    </xf>
    <xf numFmtId="0" fontId="12" fillId="12" borderId="0" xfId="0" applyFont="1" applyFill="1">
      <alignment vertical="center"/>
    </xf>
    <xf numFmtId="0" fontId="20" fillId="0" borderId="0" xfId="0" applyFont="1" applyAlignment="1">
      <alignment horizontal="left" vertical="center" wrapText="1"/>
    </xf>
    <xf numFmtId="0" fontId="15" fillId="0" borderId="139" xfId="0" applyFont="1" applyBorder="1" applyAlignment="1">
      <alignment horizontal="left"/>
    </xf>
    <xf numFmtId="0" fontId="43" fillId="0" borderId="0" xfId="0" applyFont="1" applyAlignment="1">
      <alignment horizontal="left" vertical="center"/>
    </xf>
    <xf numFmtId="0" fontId="20" fillId="21" borderId="91" xfId="0" applyFont="1" applyFill="1" applyBorder="1" applyAlignment="1">
      <alignment horizontal="left" vertical="center" wrapText="1"/>
    </xf>
    <xf numFmtId="0" fontId="20" fillId="21" borderId="128" xfId="0" applyFont="1" applyFill="1" applyBorder="1" applyAlignment="1">
      <alignment horizontal="left" vertical="center" wrapText="1"/>
    </xf>
    <xf numFmtId="0" fontId="20" fillId="21" borderId="0" xfId="0" applyFont="1" applyFill="1" applyAlignment="1">
      <alignment horizontal="left" vertical="center" wrapText="1"/>
    </xf>
    <xf numFmtId="0" fontId="20" fillId="21" borderId="91" xfId="0" applyFont="1" applyFill="1" applyBorder="1" applyAlignment="1">
      <alignment horizontal="left" vertical="center"/>
    </xf>
    <xf numFmtId="0" fontId="20" fillId="21" borderId="139" xfId="0" applyFont="1" applyFill="1" applyBorder="1" applyAlignment="1">
      <alignment horizontal="left" vertical="center" wrapText="1"/>
    </xf>
    <xf numFmtId="0" fontId="25" fillId="2" borderId="131" xfId="0" applyFont="1" applyFill="1" applyBorder="1" applyAlignment="1">
      <alignment horizontal="center" vertical="center"/>
    </xf>
    <xf numFmtId="0" fontId="11" fillId="2" borderId="131" xfId="0" applyFont="1" applyFill="1" applyBorder="1" applyAlignment="1">
      <alignment horizontal="center" vertical="center" wrapText="1"/>
    </xf>
    <xf numFmtId="0" fontId="11" fillId="12" borderId="129" xfId="0" applyFont="1" applyFill="1" applyBorder="1" applyAlignment="1">
      <alignment horizontal="center" vertical="center"/>
    </xf>
    <xf numFmtId="0" fontId="11" fillId="12" borderId="91" xfId="0" applyFont="1" applyFill="1" applyBorder="1" applyAlignment="1">
      <alignment horizontal="center" vertical="center" wrapText="1"/>
    </xf>
    <xf numFmtId="0" fontId="11" fillId="12" borderId="131" xfId="0" applyFont="1" applyFill="1" applyBorder="1" applyAlignment="1">
      <alignment horizontal="center" vertical="center" wrapText="1"/>
    </xf>
    <xf numFmtId="0" fontId="20" fillId="12" borderId="0" xfId="0" applyFont="1" applyFill="1">
      <alignment vertical="center"/>
    </xf>
    <xf numFmtId="0" fontId="20" fillId="23" borderId="0" xfId="0" applyFont="1" applyFill="1">
      <alignment vertical="center"/>
    </xf>
    <xf numFmtId="0" fontId="11" fillId="12" borderId="96" xfId="0" applyFont="1" applyFill="1" applyBorder="1" applyAlignment="1">
      <alignment horizontal="center" vertical="center"/>
    </xf>
    <xf numFmtId="0" fontId="11" fillId="12" borderId="132" xfId="0" applyFont="1" applyFill="1" applyBorder="1" applyAlignment="1">
      <alignment horizontal="center" vertical="center" wrapText="1"/>
    </xf>
    <xf numFmtId="0" fontId="0" fillId="0" borderId="132" xfId="0" applyBorder="1" applyAlignment="1">
      <alignment horizontal="center" vertical="center" wrapText="1"/>
    </xf>
    <xf numFmtId="0" fontId="0" fillId="12" borderId="0" xfId="0" applyFill="1" applyAlignment="1">
      <alignment horizontal="left" wrapText="1"/>
    </xf>
    <xf numFmtId="0" fontId="15" fillId="12" borderId="0" xfId="0" applyFont="1" applyFill="1" applyAlignment="1">
      <alignment horizontal="left"/>
    </xf>
    <xf numFmtId="0" fontId="15" fillId="12" borderId="0" xfId="0" applyFont="1" applyFill="1" applyAlignment="1">
      <alignment horizontal="left" wrapText="1"/>
    </xf>
    <xf numFmtId="0" fontId="12" fillId="23" borderId="0" xfId="0" applyFont="1" applyFill="1">
      <alignment vertical="center"/>
    </xf>
    <xf numFmtId="0" fontId="12" fillId="23" borderId="0" xfId="0" applyFont="1" applyFill="1" applyAlignment="1">
      <alignment horizontal="left" vertical="center"/>
    </xf>
    <xf numFmtId="0" fontId="46" fillId="12" borderId="0" xfId="0" applyFont="1" applyFill="1" applyAlignment="1">
      <alignment horizontal="left" vertical="top" wrapText="1"/>
    </xf>
    <xf numFmtId="0" fontId="19" fillId="12" borderId="0" xfId="0" applyFont="1" applyFill="1" applyAlignment="1">
      <alignment vertical="center" wrapText="1"/>
    </xf>
    <xf numFmtId="0" fontId="65" fillId="12" borderId="0" xfId="0" applyFont="1" applyFill="1" applyAlignment="1">
      <alignment vertical="center" wrapText="1"/>
    </xf>
    <xf numFmtId="0" fontId="65" fillId="23" borderId="0" xfId="0" applyFont="1" applyFill="1" applyAlignment="1">
      <alignment horizontal="center" vertical="center" wrapText="1"/>
    </xf>
    <xf numFmtId="0" fontId="19" fillId="2" borderId="32" xfId="0" applyFont="1" applyFill="1" applyBorder="1" applyAlignment="1">
      <alignment horizontal="center" vertical="center"/>
    </xf>
    <xf numFmtId="0" fontId="19" fillId="2" borderId="45" xfId="0" applyFont="1" applyFill="1" applyBorder="1" applyAlignment="1">
      <alignment horizontal="center" vertical="center" wrapText="1"/>
    </xf>
    <xf numFmtId="0" fontId="19" fillId="12" borderId="131" xfId="0" applyFont="1" applyFill="1" applyBorder="1" applyAlignment="1">
      <alignment horizontal="center" vertical="center"/>
    </xf>
    <xf numFmtId="0" fontId="19" fillId="12" borderId="132" xfId="0" applyFont="1" applyFill="1" applyBorder="1" applyAlignment="1">
      <alignment horizontal="center" vertical="center"/>
    </xf>
    <xf numFmtId="0" fontId="19" fillId="12" borderId="42" xfId="0" applyFont="1" applyFill="1" applyBorder="1" applyAlignment="1">
      <alignment horizontal="center" vertical="center"/>
    </xf>
    <xf numFmtId="0" fontId="19" fillId="12" borderId="50" xfId="0" applyFont="1" applyFill="1" applyBorder="1" applyAlignment="1">
      <alignment horizontal="center" vertical="center"/>
    </xf>
    <xf numFmtId="0" fontId="19" fillId="41" borderId="206" xfId="0" applyFont="1" applyFill="1" applyBorder="1">
      <alignment vertical="center"/>
    </xf>
    <xf numFmtId="0" fontId="19" fillId="13" borderId="0" xfId="0" applyFont="1" applyFill="1" applyAlignment="1">
      <alignment horizontal="center" vertical="center"/>
    </xf>
    <xf numFmtId="0" fontId="12" fillId="13" borderId="0" xfId="0" applyFont="1" applyFill="1" applyAlignment="1">
      <alignment horizontal="right" vertical="center"/>
    </xf>
    <xf numFmtId="0" fontId="12" fillId="13" borderId="0" xfId="0" applyFont="1" applyFill="1">
      <alignment vertical="center"/>
    </xf>
    <xf numFmtId="0" fontId="12" fillId="12" borderId="0" xfId="0" applyFont="1" applyFill="1" applyAlignment="1">
      <alignment vertical="center" wrapText="1"/>
    </xf>
    <xf numFmtId="0" fontId="12" fillId="12" borderId="0" xfId="0" applyFont="1" applyFill="1" applyAlignment="1">
      <alignment horizontal="left" vertical="center"/>
    </xf>
    <xf numFmtId="49" fontId="15" fillId="13" borderId="0" xfId="0" applyNumberFormat="1" applyFont="1" applyFill="1" applyAlignment="1">
      <alignment horizontal="right" vertical="center"/>
    </xf>
    <xf numFmtId="0" fontId="12" fillId="2" borderId="200" xfId="0" applyFont="1" applyFill="1" applyBorder="1" applyAlignment="1">
      <alignment horizontal="center" vertical="center"/>
    </xf>
    <xf numFmtId="0" fontId="27" fillId="2" borderId="201" xfId="0" applyFont="1" applyFill="1" applyBorder="1" applyAlignment="1">
      <alignment horizontal="left" vertical="center"/>
    </xf>
    <xf numFmtId="0" fontId="12" fillId="2" borderId="106" xfId="0" applyFont="1" applyFill="1" applyBorder="1" applyAlignment="1">
      <alignment horizontal="left" vertical="center"/>
    </xf>
    <xf numFmtId="0" fontId="12" fillId="2" borderId="72" xfId="0" applyFont="1" applyFill="1" applyBorder="1" applyAlignment="1">
      <alignment horizontal="left" vertical="center"/>
    </xf>
    <xf numFmtId="0" fontId="12" fillId="2" borderId="107" xfId="0" applyFont="1" applyFill="1" applyBorder="1" applyAlignment="1">
      <alignment horizontal="center" vertical="center"/>
    </xf>
    <xf numFmtId="0" fontId="12" fillId="2" borderId="202" xfId="0" applyFont="1" applyFill="1" applyBorder="1" applyAlignment="1">
      <alignment horizontal="center" vertical="center"/>
    </xf>
    <xf numFmtId="49" fontId="15" fillId="13" borderId="0" xfId="0" applyNumberFormat="1" applyFont="1" applyFill="1" applyAlignment="1">
      <alignment horizontal="center" vertical="center"/>
    </xf>
    <xf numFmtId="0" fontId="15" fillId="13" borderId="0" xfId="0" applyFont="1" applyFill="1" applyAlignment="1">
      <alignment horizontal="left" vertical="center"/>
    </xf>
    <xf numFmtId="0" fontId="0" fillId="12" borderId="72" xfId="0" applyFill="1" applyBorder="1" applyAlignment="1">
      <alignment horizontal="left" vertical="center"/>
    </xf>
    <xf numFmtId="0" fontId="22" fillId="12" borderId="72" xfId="0" applyFont="1" applyFill="1" applyBorder="1">
      <alignment vertical="center"/>
    </xf>
    <xf numFmtId="0" fontId="22" fillId="12" borderId="14" xfId="0" applyFont="1" applyFill="1" applyBorder="1">
      <alignment vertical="center"/>
    </xf>
    <xf numFmtId="0" fontId="0" fillId="12" borderId="124" xfId="0" applyFill="1" applyBorder="1">
      <alignment vertical="center"/>
    </xf>
    <xf numFmtId="0" fontId="0" fillId="12" borderId="106" xfId="0" applyFill="1" applyBorder="1">
      <alignment vertical="center"/>
    </xf>
    <xf numFmtId="0" fontId="0" fillId="12" borderId="61" xfId="0" applyFill="1" applyBorder="1">
      <alignment vertical="center"/>
    </xf>
    <xf numFmtId="0" fontId="15" fillId="13" borderId="0" xfId="0" applyFont="1" applyFill="1">
      <alignment vertical="center"/>
    </xf>
    <xf numFmtId="180" fontId="12" fillId="13" borderId="131" xfId="20" applyNumberFormat="1" applyFont="1" applyFill="1" applyBorder="1" applyAlignment="1" applyProtection="1">
      <alignment horizontal="left" vertical="center" shrinkToFit="1"/>
    </xf>
    <xf numFmtId="0" fontId="20" fillId="2" borderId="48" xfId="0" applyFont="1" applyFill="1" applyBorder="1" applyAlignment="1">
      <alignment horizontal="center" vertical="center" wrapText="1"/>
    </xf>
    <xf numFmtId="0" fontId="20" fillId="12" borderId="132" xfId="0" applyFont="1" applyFill="1" applyBorder="1" applyAlignment="1">
      <alignment horizontal="center" vertical="center"/>
    </xf>
    <xf numFmtId="0" fontId="20" fillId="12" borderId="40" xfId="0" applyFont="1" applyFill="1" applyBorder="1" applyAlignment="1">
      <alignment horizontal="center" vertical="center" shrinkToFit="1"/>
    </xf>
    <xf numFmtId="0" fontId="20" fillId="12" borderId="41" xfId="0" applyFont="1" applyFill="1" applyBorder="1" applyAlignment="1">
      <alignment horizontal="center" vertical="center" wrapText="1"/>
    </xf>
    <xf numFmtId="0" fontId="20" fillId="12" borderId="41" xfId="0" applyFont="1" applyFill="1" applyBorder="1" applyAlignment="1">
      <alignment horizontal="center" vertical="center" shrinkToFit="1"/>
    </xf>
    <xf numFmtId="0" fontId="20" fillId="12" borderId="42" xfId="0" applyFont="1" applyFill="1" applyBorder="1" applyAlignment="1">
      <alignment horizontal="center" vertical="center" shrinkToFit="1"/>
    </xf>
    <xf numFmtId="0" fontId="20" fillId="12" borderId="44" xfId="0" applyFont="1" applyFill="1" applyBorder="1" applyAlignment="1">
      <alignment horizontal="center" vertical="center" shrinkToFit="1"/>
    </xf>
    <xf numFmtId="0" fontId="20" fillId="12" borderId="158" xfId="0" applyFont="1" applyFill="1" applyBorder="1" applyAlignment="1">
      <alignment horizontal="center" vertical="center" wrapText="1"/>
    </xf>
    <xf numFmtId="0" fontId="20" fillId="12" borderId="158" xfId="0" applyFont="1" applyFill="1" applyBorder="1" applyAlignment="1">
      <alignment horizontal="center" vertical="center" shrinkToFit="1"/>
    </xf>
    <xf numFmtId="0" fontId="20" fillId="12" borderId="62" xfId="0" applyFont="1" applyFill="1" applyBorder="1" applyAlignment="1">
      <alignment horizontal="center" vertical="center" shrinkToFit="1"/>
    </xf>
    <xf numFmtId="0" fontId="20" fillId="2" borderId="132" xfId="0" applyFont="1" applyFill="1" applyBorder="1" applyAlignment="1">
      <alignment horizontal="center" vertical="center"/>
    </xf>
    <xf numFmtId="0" fontId="46" fillId="12" borderId="0" xfId="0" applyFont="1" applyFill="1">
      <alignment vertical="center"/>
    </xf>
    <xf numFmtId="179" fontId="0" fillId="12" borderId="0" xfId="0" applyNumberFormat="1" applyFill="1">
      <alignment vertical="center"/>
    </xf>
    <xf numFmtId="0" fontId="19" fillId="13" borderId="0" xfId="0" applyFont="1" applyFill="1" applyAlignment="1">
      <alignment horizontal="right" vertical="center"/>
    </xf>
    <xf numFmtId="49" fontId="19" fillId="23" borderId="0" xfId="0" applyNumberFormat="1" applyFont="1" applyFill="1" applyAlignment="1">
      <alignment horizontal="right" vertical="center"/>
    </xf>
    <xf numFmtId="0" fontId="19" fillId="12" borderId="0" xfId="0" applyFont="1" applyFill="1" applyAlignment="1">
      <alignment horizontal="right" vertical="center"/>
    </xf>
    <xf numFmtId="49" fontId="19" fillId="13" borderId="0" xfId="0" applyNumberFormat="1" applyFont="1" applyFill="1" applyAlignment="1">
      <alignment horizontal="right" vertical="center"/>
    </xf>
    <xf numFmtId="0" fontId="19" fillId="12" borderId="98" xfId="0" applyFont="1" applyFill="1" applyBorder="1">
      <alignment vertical="center"/>
    </xf>
    <xf numFmtId="0" fontId="19" fillId="12" borderId="132" xfId="0" applyFont="1" applyFill="1" applyBorder="1" applyAlignment="1">
      <alignment horizontal="left" vertical="center"/>
    </xf>
    <xf numFmtId="0" fontId="19" fillId="12" borderId="133" xfId="0" applyFont="1" applyFill="1" applyBorder="1" applyAlignment="1">
      <alignment horizontal="left" vertical="center"/>
    </xf>
    <xf numFmtId="0" fontId="19" fillId="12" borderId="21" xfId="0" applyFont="1" applyFill="1" applyBorder="1" applyAlignment="1">
      <alignment horizontal="left" vertical="center"/>
    </xf>
    <xf numFmtId="0" fontId="19" fillId="21" borderId="70" xfId="0" applyFont="1" applyFill="1" applyBorder="1" applyAlignment="1">
      <alignment horizontal="left" vertical="center"/>
    </xf>
    <xf numFmtId="0" fontId="19" fillId="2" borderId="26" xfId="0" applyFont="1" applyFill="1" applyBorder="1" applyAlignment="1">
      <alignment horizontal="center" vertical="center" shrinkToFit="1"/>
    </xf>
    <xf numFmtId="0" fontId="19" fillId="2" borderId="19" xfId="0" applyFont="1" applyFill="1" applyBorder="1" applyAlignment="1">
      <alignment horizontal="center" vertical="center" wrapText="1"/>
    </xf>
    <xf numFmtId="0" fontId="19" fillId="12" borderId="126" xfId="0" applyFont="1" applyFill="1" applyBorder="1" applyAlignment="1">
      <alignment horizontal="left" vertical="center"/>
    </xf>
    <xf numFmtId="0" fontId="19" fillId="12" borderId="0" xfId="0" applyFont="1" applyFill="1" applyAlignment="1"/>
    <xf numFmtId="0" fontId="19" fillId="12" borderId="98" xfId="0" applyFont="1" applyFill="1" applyBorder="1" applyAlignment="1"/>
    <xf numFmtId="0" fontId="19" fillId="12" borderId="0" xfId="0" applyFont="1" applyFill="1" applyAlignment="1">
      <alignment wrapText="1"/>
    </xf>
    <xf numFmtId="0" fontId="19" fillId="13" borderId="0" xfId="0" applyFont="1" applyFill="1" applyAlignment="1">
      <alignment horizontal="left" vertical="center"/>
    </xf>
    <xf numFmtId="0" fontId="19" fillId="12" borderId="140" xfId="0" applyFont="1" applyFill="1" applyBorder="1" applyAlignment="1">
      <alignment horizontal="left" vertical="center"/>
    </xf>
    <xf numFmtId="179" fontId="19" fillId="12" borderId="0" xfId="0" applyNumberFormat="1" applyFont="1" applyFill="1">
      <alignment vertical="center"/>
    </xf>
    <xf numFmtId="0" fontId="19" fillId="12" borderId="34" xfId="0" applyFont="1" applyFill="1" applyBorder="1" applyAlignment="1" applyProtection="1">
      <alignment horizontal="left"/>
      <protection locked="0"/>
    </xf>
    <xf numFmtId="0" fontId="19" fillId="23" borderId="0" xfId="0" applyFont="1" applyFill="1" applyAlignment="1">
      <alignment horizontal="right" vertical="center"/>
    </xf>
    <xf numFmtId="0" fontId="54" fillId="23" borderId="0" xfId="0" applyFont="1" applyFill="1">
      <alignment vertical="center"/>
    </xf>
    <xf numFmtId="0" fontId="33" fillId="23" borderId="0" xfId="0" applyFont="1" applyFill="1">
      <alignment vertical="center"/>
    </xf>
    <xf numFmtId="0" fontId="82" fillId="23" borderId="0" xfId="0" applyFont="1" applyFill="1">
      <alignment vertical="center"/>
    </xf>
    <xf numFmtId="0" fontId="83" fillId="23" borderId="0" xfId="0" applyFont="1" applyFill="1">
      <alignment vertical="center"/>
    </xf>
    <xf numFmtId="0" fontId="84" fillId="23" borderId="0" xfId="0" applyFont="1" applyFill="1" applyAlignment="1">
      <alignment horizontal="right" vertical="center"/>
    </xf>
    <xf numFmtId="0" fontId="44" fillId="23" borderId="0" xfId="0" applyFont="1" applyFill="1" applyAlignment="1">
      <alignment horizontal="right" vertical="center"/>
    </xf>
    <xf numFmtId="0" fontId="19" fillId="21" borderId="132" xfId="0" applyFont="1" applyFill="1" applyBorder="1" applyAlignment="1">
      <alignment horizontal="left" vertical="center"/>
    </xf>
    <xf numFmtId="0" fontId="19" fillId="21" borderId="133" xfId="0" applyFont="1" applyFill="1" applyBorder="1" applyAlignment="1">
      <alignment horizontal="left" vertical="center"/>
    </xf>
    <xf numFmtId="0" fontId="19" fillId="21" borderId="64" xfId="0" applyFont="1" applyFill="1" applyBorder="1" applyAlignment="1">
      <alignment horizontal="left" vertical="center"/>
    </xf>
    <xf numFmtId="0" fontId="19" fillId="21" borderId="68" xfId="0" applyFont="1" applyFill="1" applyBorder="1" applyAlignment="1">
      <alignment horizontal="left" vertical="center"/>
    </xf>
    <xf numFmtId="0" fontId="21" fillId="12" borderId="0" xfId="0" applyFont="1" applyFill="1" applyAlignment="1">
      <alignment horizontal="center" vertical="center"/>
    </xf>
    <xf numFmtId="0" fontId="0" fillId="39" borderId="206" xfId="0" applyFill="1" applyBorder="1">
      <alignment vertical="center"/>
    </xf>
    <xf numFmtId="0" fontId="0" fillId="23" borderId="0" xfId="0" applyFill="1" applyAlignment="1">
      <alignment horizontal="right" vertical="center" wrapText="1"/>
    </xf>
    <xf numFmtId="0" fontId="47" fillId="23" borderId="0" xfId="0" applyFont="1" applyFill="1" applyAlignment="1">
      <alignment horizontal="right" vertical="center"/>
    </xf>
    <xf numFmtId="0" fontId="12" fillId="38" borderId="0" xfId="0" applyFont="1" applyFill="1">
      <alignment vertical="center"/>
    </xf>
    <xf numFmtId="0" fontId="0" fillId="38" borderId="0" xfId="0" applyFill="1" applyAlignment="1">
      <alignment horizontal="right" vertical="center"/>
    </xf>
    <xf numFmtId="0" fontId="12" fillId="0" borderId="0" xfId="0" applyFont="1">
      <alignment vertical="center"/>
    </xf>
    <xf numFmtId="0" fontId="0" fillId="38" borderId="0" xfId="0" applyFill="1">
      <alignment vertical="center"/>
    </xf>
    <xf numFmtId="0" fontId="19" fillId="38" borderId="0" xfId="0" applyFont="1" applyFill="1" applyAlignment="1">
      <alignment vertical="center" wrapText="1"/>
    </xf>
    <xf numFmtId="0" fontId="19" fillId="37" borderId="0" xfId="0" applyFont="1" applyFill="1" applyAlignment="1">
      <alignment vertical="center" wrapText="1"/>
    </xf>
    <xf numFmtId="49" fontId="30" fillId="2" borderId="27" xfId="0" applyNumberFormat="1" applyFont="1" applyFill="1" applyBorder="1" applyAlignment="1">
      <alignment horizontal="center" vertical="center" wrapText="1"/>
    </xf>
    <xf numFmtId="49" fontId="30" fillId="2" borderId="134" xfId="0" applyNumberFormat="1" applyFont="1" applyFill="1" applyBorder="1" applyAlignment="1">
      <alignment horizontal="center" vertical="center" wrapText="1"/>
    </xf>
    <xf numFmtId="0" fontId="19" fillId="21" borderId="1" xfId="0" applyFont="1" applyFill="1" applyBorder="1" applyAlignment="1">
      <alignment horizontal="center" vertical="center"/>
    </xf>
    <xf numFmtId="0" fontId="0" fillId="23" borderId="98" xfId="0" applyFill="1" applyBorder="1">
      <alignment vertical="center"/>
    </xf>
    <xf numFmtId="0" fontId="0" fillId="0" borderId="131" xfId="0" applyBorder="1" applyAlignment="1">
      <alignment horizontal="center" vertical="center"/>
    </xf>
    <xf numFmtId="0" fontId="0" fillId="21" borderId="131" xfId="0" applyFill="1" applyBorder="1">
      <alignment vertical="center"/>
    </xf>
    <xf numFmtId="0" fontId="0" fillId="0" borderId="0" xfId="0" applyAlignment="1">
      <alignment horizontal="right" vertical="center" wrapText="1"/>
    </xf>
    <xf numFmtId="0" fontId="47" fillId="0" borderId="0" xfId="0" applyFont="1" applyAlignment="1">
      <alignment horizontal="right" vertical="center"/>
    </xf>
    <xf numFmtId="0" fontId="0" fillId="8" borderId="0" xfId="0" applyFill="1">
      <alignment vertical="center"/>
    </xf>
    <xf numFmtId="0" fontId="13" fillId="8" borderId="0" xfId="0" applyFont="1" applyFill="1" applyAlignment="1">
      <alignment horizontal="center" vertical="center"/>
    </xf>
    <xf numFmtId="0" fontId="12" fillId="8" borderId="0" xfId="0" applyFont="1" applyFill="1">
      <alignment vertical="center"/>
    </xf>
    <xf numFmtId="0" fontId="0" fillId="8" borderId="0" xfId="0" applyFill="1" applyAlignment="1">
      <alignment horizontal="right" vertical="center"/>
    </xf>
    <xf numFmtId="0" fontId="19" fillId="8" borderId="0" xfId="0" applyFont="1" applyFill="1" applyAlignment="1">
      <alignment vertical="center" wrapText="1"/>
    </xf>
    <xf numFmtId="0" fontId="19" fillId="8" borderId="0" xfId="0" applyFont="1" applyFill="1" applyAlignment="1">
      <alignment horizontal="left" vertical="center" wrapText="1"/>
    </xf>
    <xf numFmtId="0" fontId="19" fillId="28" borderId="0" xfId="0" applyFont="1" applyFill="1" applyAlignment="1">
      <alignment horizontal="left" vertical="center" wrapText="1"/>
    </xf>
    <xf numFmtId="0" fontId="19" fillId="8" borderId="139" xfId="0" applyFont="1" applyFill="1" applyBorder="1" applyAlignment="1">
      <alignment horizontal="left" vertical="center" wrapText="1"/>
    </xf>
    <xf numFmtId="0" fontId="27" fillId="29" borderId="44" xfId="0" applyFont="1" applyFill="1" applyBorder="1">
      <alignment vertical="center"/>
    </xf>
    <xf numFmtId="0" fontId="19" fillId="29" borderId="158" xfId="0" applyFont="1" applyFill="1" applyBorder="1" applyAlignment="1">
      <alignment horizontal="center" vertical="center" wrapText="1"/>
    </xf>
    <xf numFmtId="0" fontId="20" fillId="30" borderId="158" xfId="0" applyFont="1" applyFill="1" applyBorder="1" applyAlignment="1">
      <alignment horizontal="center" vertical="center" wrapText="1"/>
    </xf>
    <xf numFmtId="0" fontId="19" fillId="28" borderId="131" xfId="0" applyFont="1" applyFill="1" applyBorder="1" applyAlignment="1">
      <alignment horizontal="center" vertical="center"/>
    </xf>
    <xf numFmtId="0" fontId="19" fillId="28" borderId="131" xfId="0" applyFont="1" applyFill="1" applyBorder="1" applyAlignment="1">
      <alignment vertical="center" wrapText="1"/>
    </xf>
    <xf numFmtId="0" fontId="19" fillId="29" borderId="132" xfId="0" applyFont="1" applyFill="1" applyBorder="1" applyAlignment="1">
      <alignment vertical="center" wrapText="1"/>
    </xf>
    <xf numFmtId="0" fontId="0" fillId="49" borderId="0" xfId="0" applyFill="1" applyAlignment="1">
      <alignment vertical="center" wrapText="1"/>
    </xf>
    <xf numFmtId="0" fontId="19" fillId="29" borderId="131" xfId="0" applyFont="1" applyFill="1" applyBorder="1" applyAlignment="1">
      <alignment vertical="center" wrapText="1"/>
    </xf>
    <xf numFmtId="0" fontId="68" fillId="9" borderId="132" xfId="0" applyFont="1" applyFill="1" applyBorder="1">
      <alignment vertical="center"/>
    </xf>
    <xf numFmtId="0" fontId="20" fillId="21" borderId="40" xfId="0" applyFont="1" applyFill="1" applyBorder="1" applyAlignment="1">
      <alignment horizontal="center" vertical="center" wrapText="1"/>
    </xf>
    <xf numFmtId="0" fontId="20" fillId="9" borderId="132" xfId="0" applyFont="1" applyFill="1" applyBorder="1" applyAlignment="1">
      <alignment horizontal="center" vertical="center"/>
    </xf>
    <xf numFmtId="0" fontId="19" fillId="21" borderId="1" xfId="0" applyFont="1" applyFill="1" applyBorder="1" applyAlignment="1">
      <alignment horizontal="center" vertical="center" wrapText="1"/>
    </xf>
    <xf numFmtId="0" fontId="19" fillId="21" borderId="1" xfId="0" applyFont="1" applyFill="1" applyBorder="1" applyAlignment="1">
      <alignment horizontal="center" vertical="center" shrinkToFit="1"/>
    </xf>
    <xf numFmtId="0" fontId="19" fillId="21" borderId="28" xfId="0" applyFont="1" applyFill="1" applyBorder="1" applyAlignment="1">
      <alignment horizontal="center" vertical="center" wrapText="1"/>
    </xf>
    <xf numFmtId="0" fontId="19" fillId="21" borderId="1" xfId="0" applyFont="1" applyFill="1" applyBorder="1" applyAlignment="1">
      <alignment horizontal="left" vertical="center" wrapText="1"/>
    </xf>
    <xf numFmtId="0" fontId="20" fillId="21" borderId="47" xfId="0" applyFont="1" applyFill="1" applyBorder="1" applyAlignment="1">
      <alignment horizontal="center" vertical="center" wrapText="1"/>
    </xf>
    <xf numFmtId="0" fontId="0" fillId="23" borderId="0" xfId="0" applyFill="1" applyAlignment="1">
      <alignment horizontal="left" wrapText="1"/>
    </xf>
    <xf numFmtId="0" fontId="53" fillId="18" borderId="131" xfId="0" applyFont="1" applyFill="1" applyBorder="1" applyAlignment="1" applyProtection="1">
      <alignment horizontal="center" vertical="center"/>
      <protection locked="0"/>
    </xf>
    <xf numFmtId="0" fontId="12" fillId="0" borderId="0" xfId="0" applyFont="1" applyAlignment="1">
      <alignment horizontal="right" vertical="center"/>
    </xf>
    <xf numFmtId="0" fontId="19" fillId="0" borderId="0" xfId="0" applyFont="1" applyAlignment="1">
      <alignment horizontal="right" vertical="center"/>
    </xf>
    <xf numFmtId="0" fontId="19" fillId="0" borderId="0" xfId="0" applyFont="1" applyAlignment="1">
      <alignment horizontal="left" vertical="center" indent="1"/>
    </xf>
    <xf numFmtId="0" fontId="20" fillId="0" borderId="0" xfId="0" applyFont="1">
      <alignment vertical="center"/>
    </xf>
    <xf numFmtId="0" fontId="19" fillId="0" borderId="0" xfId="0" applyFont="1" applyAlignment="1">
      <alignment horizontal="left" vertical="center" indent="2"/>
    </xf>
    <xf numFmtId="0" fontId="0" fillId="0" borderId="0" xfId="0" applyAlignment="1">
      <alignment horizontal="left" vertical="top" wrapText="1"/>
    </xf>
    <xf numFmtId="0" fontId="44" fillId="0" borderId="0" xfId="0" applyFont="1" applyAlignment="1">
      <alignment horizontal="right" vertical="center"/>
    </xf>
    <xf numFmtId="181" fontId="19" fillId="0" borderId="1" xfId="0" applyNumberFormat="1" applyFont="1" applyBorder="1" applyAlignment="1">
      <alignment horizontal="center" vertical="center"/>
    </xf>
    <xf numFmtId="182" fontId="19" fillId="0" borderId="14" xfId="0" applyNumberFormat="1" applyFont="1" applyBorder="1" applyAlignment="1">
      <alignment horizontal="center" vertical="center"/>
    </xf>
    <xf numFmtId="182" fontId="19" fillId="0" borderId="0" xfId="0" applyNumberFormat="1" applyFont="1" applyAlignment="1">
      <alignment horizontal="center" vertical="center"/>
    </xf>
    <xf numFmtId="176" fontId="19" fillId="0" borderId="0" xfId="0" applyNumberFormat="1" applyFont="1" applyAlignment="1">
      <alignment horizontal="center" vertical="center"/>
    </xf>
    <xf numFmtId="0" fontId="20" fillId="0" borderId="0" xfId="0" applyFont="1" applyAlignment="1">
      <alignment horizontal="left" vertical="center"/>
    </xf>
    <xf numFmtId="0" fontId="19" fillId="0" borderId="36" xfId="0" applyFont="1" applyBorder="1">
      <alignment vertical="center"/>
    </xf>
    <xf numFmtId="0" fontId="19" fillId="2" borderId="44" xfId="0" applyFont="1" applyFill="1" applyBorder="1" applyAlignment="1">
      <alignment horizontal="center" vertical="center"/>
    </xf>
    <xf numFmtId="0" fontId="19" fillId="2" borderId="158" xfId="0" applyFont="1" applyFill="1" applyBorder="1" applyAlignment="1">
      <alignment horizontal="center" vertical="center"/>
    </xf>
    <xf numFmtId="0" fontId="19" fillId="23" borderId="1" xfId="0" applyFont="1" applyFill="1" applyBorder="1" applyAlignment="1">
      <alignment horizontal="center" vertical="center"/>
    </xf>
    <xf numFmtId="56" fontId="19" fillId="23" borderId="1" xfId="0" applyNumberFormat="1" applyFont="1" applyFill="1" applyBorder="1" applyAlignment="1">
      <alignment horizontal="center" vertical="center" wrapText="1"/>
    </xf>
    <xf numFmtId="0" fontId="33" fillId="23" borderId="0" xfId="0" applyFont="1" applyFill="1" applyAlignment="1">
      <alignment horizontal="left" vertical="center"/>
    </xf>
    <xf numFmtId="0" fontId="33" fillId="0" borderId="0" xfId="0" applyFont="1">
      <alignment vertical="center"/>
    </xf>
    <xf numFmtId="0" fontId="24" fillId="12" borderId="0" xfId="0" applyFont="1" applyFill="1" applyAlignment="1">
      <alignment horizontal="left" vertical="center"/>
    </xf>
    <xf numFmtId="0" fontId="54" fillId="12" borderId="0" xfId="0" applyFont="1" applyFill="1">
      <alignment vertical="center"/>
    </xf>
    <xf numFmtId="0" fontId="90" fillId="12" borderId="0" xfId="0" applyFont="1" applyFill="1" applyAlignment="1">
      <alignment horizontal="left" vertical="center"/>
    </xf>
    <xf numFmtId="0" fontId="54" fillId="12" borderId="0" xfId="0" applyFont="1" applyFill="1" applyAlignment="1">
      <alignment horizontal="left" vertical="center"/>
    </xf>
    <xf numFmtId="0" fontId="44" fillId="23" borderId="0" xfId="0" applyFont="1" applyFill="1">
      <alignment vertical="center"/>
    </xf>
    <xf numFmtId="0" fontId="19" fillId="23" borderId="132" xfId="0" applyFont="1" applyFill="1" applyBorder="1" applyAlignment="1">
      <alignment horizontal="center" vertical="center"/>
    </xf>
    <xf numFmtId="0" fontId="0" fillId="12" borderId="0" xfId="0" applyFill="1" applyAlignment="1">
      <alignment horizontal="left" vertical="center" wrapText="1"/>
    </xf>
    <xf numFmtId="0" fontId="59" fillId="0" borderId="0" xfId="0" applyFont="1">
      <alignment vertical="center"/>
    </xf>
    <xf numFmtId="0" fontId="0" fillId="39" borderId="206" xfId="0" applyFill="1" applyBorder="1" applyAlignment="1">
      <alignment horizontal="center" vertical="center"/>
    </xf>
    <xf numFmtId="0" fontId="80" fillId="0" borderId="0" xfId="0" applyFont="1">
      <alignment vertical="center"/>
    </xf>
    <xf numFmtId="0" fontId="11" fillId="0" borderId="0" xfId="0" applyFont="1" applyAlignment="1">
      <alignment horizontal="left" vertical="center"/>
    </xf>
    <xf numFmtId="0" fontId="99" fillId="0" borderId="0" xfId="0" applyFont="1">
      <alignment vertical="center"/>
    </xf>
    <xf numFmtId="0" fontId="99" fillId="0" borderId="0" xfId="0" applyFont="1" applyAlignment="1">
      <alignment vertical="top" wrapText="1"/>
    </xf>
    <xf numFmtId="0" fontId="99" fillId="0" borderId="0" xfId="0" applyFont="1" applyAlignment="1">
      <alignment vertical="top"/>
    </xf>
    <xf numFmtId="0" fontId="19" fillId="0" borderId="0" xfId="0" applyFont="1" applyAlignment="1">
      <alignment horizontal="left" vertical="center" wrapText="1"/>
    </xf>
    <xf numFmtId="0" fontId="12" fillId="0" borderId="0" xfId="0" applyFont="1" applyAlignment="1">
      <alignment horizontal="center" vertical="center"/>
    </xf>
    <xf numFmtId="0" fontId="100" fillId="0" borderId="0" xfId="0" applyFont="1">
      <alignment vertical="center"/>
    </xf>
    <xf numFmtId="0" fontId="0" fillId="23" borderId="34" xfId="0" applyFill="1" applyBorder="1" applyAlignment="1" applyProtection="1">
      <alignment horizontal="left" vertical="center"/>
      <protection locked="0"/>
    </xf>
    <xf numFmtId="0" fontId="0" fillId="23" borderId="35" xfId="0" applyFill="1" applyBorder="1" applyAlignment="1" applyProtection="1">
      <alignment horizontal="left" vertical="center"/>
      <protection locked="0"/>
    </xf>
    <xf numFmtId="0" fontId="19" fillId="23" borderId="118" xfId="0" applyFont="1" applyFill="1" applyBorder="1" applyAlignment="1">
      <alignment horizontal="left" vertical="center"/>
    </xf>
    <xf numFmtId="0" fontId="0" fillId="23" borderId="79" xfId="0" applyFill="1" applyBorder="1" applyAlignment="1">
      <alignment horizontal="left" vertical="center"/>
    </xf>
    <xf numFmtId="0" fontId="53" fillId="23" borderId="79" xfId="21" applyFont="1" applyFill="1" applyBorder="1" applyAlignment="1">
      <alignment horizontal="left" vertical="center"/>
    </xf>
    <xf numFmtId="0" fontId="25" fillId="23" borderId="0" xfId="0" applyFont="1" applyFill="1" applyAlignment="1">
      <alignment horizontal="left" vertical="center" wrapText="1"/>
    </xf>
    <xf numFmtId="0" fontId="53" fillId="0" borderId="131" xfId="23" applyFont="1" applyBorder="1" applyAlignment="1" applyProtection="1">
      <alignment horizontal="left" vertical="center" wrapText="1"/>
      <protection locked="0"/>
    </xf>
    <xf numFmtId="0" fontId="53" fillId="0" borderId="126" xfId="23" applyFont="1" applyBorder="1" applyAlignment="1" applyProtection="1">
      <alignment horizontal="left" vertical="center" wrapText="1"/>
      <protection locked="0"/>
    </xf>
    <xf numFmtId="185" fontId="0" fillId="23" borderId="131" xfId="24" applyNumberFormat="1" applyFont="1" applyFill="1" applyBorder="1">
      <alignment vertical="center"/>
    </xf>
    <xf numFmtId="0" fontId="0" fillId="23" borderId="0" xfId="0" applyFill="1" applyAlignment="1"/>
    <xf numFmtId="0" fontId="0" fillId="39" borderId="1" xfId="0" applyFill="1" applyBorder="1" applyAlignment="1" applyProtection="1">
      <alignment horizontal="left" vertical="center"/>
      <protection locked="0"/>
    </xf>
    <xf numFmtId="0" fontId="58" fillId="23" borderId="34" xfId="0" applyFont="1" applyFill="1" applyBorder="1" applyAlignment="1">
      <alignment horizontal="left" vertical="center"/>
    </xf>
    <xf numFmtId="0" fontId="58" fillId="23" borderId="35" xfId="0" applyFont="1" applyFill="1" applyBorder="1" applyAlignment="1">
      <alignment horizontal="left" vertical="center"/>
    </xf>
    <xf numFmtId="0" fontId="44" fillId="12" borderId="0" xfId="0" applyFont="1" applyFill="1">
      <alignment vertical="center"/>
    </xf>
    <xf numFmtId="0" fontId="0" fillId="55" borderId="1" xfId="0" applyFill="1" applyBorder="1" applyAlignment="1" applyProtection="1">
      <alignment horizontal="center" vertical="center"/>
      <protection locked="0"/>
    </xf>
    <xf numFmtId="0" fontId="0" fillId="54" borderId="174" xfId="0" applyFill="1" applyBorder="1" applyAlignment="1">
      <alignment vertical="center" wrapText="1"/>
    </xf>
    <xf numFmtId="0" fontId="0" fillId="54" borderId="174" xfId="0" applyFill="1" applyBorder="1" applyAlignment="1">
      <alignment horizontal="center" vertical="center" wrapText="1"/>
    </xf>
    <xf numFmtId="0" fontId="0" fillId="23" borderId="219" xfId="0" applyFill="1" applyBorder="1" applyAlignment="1">
      <alignment horizontal="center" vertical="center"/>
    </xf>
    <xf numFmtId="0" fontId="0" fillId="46" borderId="219" xfId="0" applyFill="1" applyBorder="1" applyAlignment="1">
      <alignment horizontal="center" vertical="center"/>
    </xf>
    <xf numFmtId="0" fontId="0" fillId="56" borderId="148" xfId="0" applyFill="1" applyBorder="1" applyAlignment="1">
      <alignment horizontal="right" vertical="center" wrapText="1"/>
    </xf>
    <xf numFmtId="0" fontId="0" fillId="56" borderId="148" xfId="0" applyFill="1" applyBorder="1" applyAlignment="1">
      <alignment horizontal="center" vertical="center" wrapText="1"/>
    </xf>
    <xf numFmtId="38" fontId="39" fillId="56" borderId="1" xfId="24" applyFont="1" applyFill="1" applyBorder="1" applyAlignment="1" applyProtection="1">
      <alignment horizontal="center" vertical="center"/>
      <protection locked="0"/>
    </xf>
    <xf numFmtId="0" fontId="0" fillId="56" borderId="148" xfId="0" applyFill="1" applyBorder="1" applyAlignment="1">
      <alignment horizontal="left" vertical="center" wrapText="1"/>
    </xf>
    <xf numFmtId="38" fontId="39" fillId="49" borderId="1" xfId="24" applyFont="1" applyFill="1" applyBorder="1" applyAlignment="1" applyProtection="1">
      <alignment horizontal="center" vertical="center"/>
      <protection locked="0"/>
    </xf>
    <xf numFmtId="185" fontId="39" fillId="18" borderId="1" xfId="24" applyNumberFormat="1" applyFont="1" applyFill="1" applyBorder="1" applyAlignment="1" applyProtection="1">
      <alignment horizontal="center" vertical="center"/>
      <protection locked="0"/>
    </xf>
    <xf numFmtId="0" fontId="15" fillId="7" borderId="2" xfId="0" applyFont="1" applyFill="1" applyBorder="1" applyAlignment="1" applyProtection="1">
      <alignment horizontal="center" vertical="center"/>
      <protection locked="0"/>
    </xf>
    <xf numFmtId="0" fontId="39" fillId="0" borderId="219" xfId="9" applyBorder="1" applyAlignment="1">
      <alignment horizontal="left" vertical="center"/>
    </xf>
    <xf numFmtId="0" fontId="53" fillId="0" borderId="219" xfId="9" applyFont="1" applyBorder="1" applyAlignment="1">
      <alignment horizontal="left" vertical="center"/>
    </xf>
    <xf numFmtId="0" fontId="42" fillId="26" borderId="219" xfId="9" applyFont="1" applyFill="1" applyBorder="1" applyAlignment="1">
      <alignment horizontal="center" vertical="center"/>
    </xf>
    <xf numFmtId="0" fontId="42" fillId="0" borderId="219" xfId="9" applyFont="1" applyBorder="1" applyAlignment="1">
      <alignment horizontal="left" vertical="center"/>
    </xf>
    <xf numFmtId="0" fontId="39" fillId="27" borderId="219" xfId="9" applyFill="1" applyBorder="1" applyAlignment="1">
      <alignment horizontal="left" vertical="center"/>
    </xf>
    <xf numFmtId="0" fontId="14" fillId="0" borderId="219" xfId="0" applyFont="1" applyBorder="1">
      <alignment vertical="center"/>
    </xf>
    <xf numFmtId="0" fontId="14" fillId="0" borderId="219" xfId="0" applyFont="1" applyBorder="1" applyAlignment="1">
      <alignment horizontal="left" vertical="center" indent="3"/>
    </xf>
    <xf numFmtId="0" fontId="45" fillId="0" borderId="219" xfId="0" applyFont="1" applyBorder="1">
      <alignment vertical="center"/>
    </xf>
    <xf numFmtId="0" fontId="0" fillId="23" borderId="219" xfId="0" quotePrefix="1" applyFill="1" applyBorder="1" applyAlignment="1">
      <alignment horizontal="center" vertical="center"/>
    </xf>
    <xf numFmtId="0" fontId="0" fillId="44" borderId="219" xfId="0" applyFill="1" applyBorder="1" applyAlignment="1">
      <alignment horizontal="center" vertical="center"/>
    </xf>
    <xf numFmtId="0" fontId="0" fillId="45" borderId="219" xfId="0" quotePrefix="1" applyFill="1" applyBorder="1" applyAlignment="1">
      <alignment horizontal="center" vertical="center"/>
    </xf>
    <xf numFmtId="0" fontId="0" fillId="45" borderId="219" xfId="0" applyFill="1" applyBorder="1" applyAlignment="1">
      <alignment horizontal="center" vertical="center"/>
    </xf>
    <xf numFmtId="0" fontId="0" fillId="44" borderId="219" xfId="0" quotePrefix="1" applyFill="1" applyBorder="1" applyAlignment="1">
      <alignment horizontal="center" vertical="center"/>
    </xf>
    <xf numFmtId="0" fontId="19" fillId="12" borderId="219" xfId="0" applyFont="1" applyFill="1" applyBorder="1" applyAlignment="1">
      <alignment horizontal="center" vertical="center" wrapText="1"/>
    </xf>
    <xf numFmtId="0" fontId="0" fillId="2" borderId="219" xfId="0" applyFill="1" applyBorder="1">
      <alignment vertical="center"/>
    </xf>
    <xf numFmtId="0" fontId="0" fillId="21" borderId="219" xfId="0" applyFill="1" applyBorder="1" applyAlignment="1">
      <alignment vertical="center" wrapText="1"/>
    </xf>
    <xf numFmtId="0" fontId="0" fillId="21" borderId="219" xfId="0" applyFill="1" applyBorder="1">
      <alignment vertical="center"/>
    </xf>
    <xf numFmtId="0" fontId="44" fillId="0" borderId="219" xfId="0" applyFont="1" applyBorder="1">
      <alignment vertical="center"/>
    </xf>
    <xf numFmtId="0" fontId="19" fillId="0" borderId="219" xfId="0" applyFont="1" applyBorder="1" applyAlignment="1">
      <alignment horizontal="right" vertical="top"/>
    </xf>
    <xf numFmtId="0" fontId="46" fillId="23" borderId="219" xfId="0" applyFont="1" applyFill="1" applyBorder="1" applyAlignment="1">
      <alignment vertical="top" wrapText="1"/>
    </xf>
    <xf numFmtId="0" fontId="46" fillId="0" borderId="219" xfId="0" applyFont="1" applyBorder="1" applyAlignment="1">
      <alignment vertical="top" wrapText="1"/>
    </xf>
    <xf numFmtId="0" fontId="19" fillId="21" borderId="219" xfId="0" applyFont="1" applyFill="1" applyBorder="1">
      <alignment vertical="center"/>
    </xf>
    <xf numFmtId="0" fontId="20" fillId="21" borderId="219" xfId="0" applyFont="1" applyFill="1" applyBorder="1" applyAlignment="1">
      <alignment horizontal="left" vertical="center" wrapText="1"/>
    </xf>
    <xf numFmtId="0" fontId="20" fillId="21" borderId="219" xfId="0" applyFont="1" applyFill="1" applyBorder="1" applyAlignment="1">
      <alignment horizontal="left" vertical="center"/>
    </xf>
    <xf numFmtId="0" fontId="0" fillId="29" borderId="158" xfId="0" applyFill="1" applyBorder="1" applyAlignment="1">
      <alignment horizontal="center" vertical="center" wrapText="1"/>
    </xf>
    <xf numFmtId="0" fontId="0" fillId="30" borderId="50" xfId="0" applyFill="1" applyBorder="1" applyAlignment="1">
      <alignment horizontal="center" vertical="center" wrapText="1"/>
    </xf>
    <xf numFmtId="0" fontId="0" fillId="28" borderId="131" xfId="0" applyFill="1" applyBorder="1" applyAlignment="1">
      <alignment horizontal="center" vertical="center"/>
    </xf>
    <xf numFmtId="0" fontId="0" fillId="21" borderId="132" xfId="0" applyFill="1" applyBorder="1" applyAlignment="1" applyProtection="1">
      <alignment horizontal="center" vertical="center" wrapText="1"/>
      <protection locked="0"/>
    </xf>
    <xf numFmtId="0" fontId="0" fillId="21" borderId="131" xfId="0" applyFill="1" applyBorder="1" applyAlignment="1" applyProtection="1">
      <alignment horizontal="center" vertical="center" wrapText="1"/>
      <protection locked="0"/>
    </xf>
    <xf numFmtId="0" fontId="0" fillId="28" borderId="132" xfId="0" applyFill="1" applyBorder="1" applyAlignment="1">
      <alignment horizontal="center" vertical="center"/>
    </xf>
    <xf numFmtId="0" fontId="15" fillId="23" borderId="131" xfId="0" applyFont="1" applyFill="1" applyBorder="1" applyAlignment="1">
      <alignment horizontal="center" vertical="center"/>
    </xf>
    <xf numFmtId="0" fontId="15" fillId="23" borderId="0" xfId="0" applyFont="1" applyFill="1" applyAlignment="1">
      <alignment horizontal="center" vertical="center"/>
    </xf>
    <xf numFmtId="0" fontId="106" fillId="23" borderId="159" xfId="0" applyFont="1" applyFill="1" applyBorder="1" applyAlignment="1">
      <alignment horizontal="left" vertical="center" wrapText="1"/>
    </xf>
    <xf numFmtId="0" fontId="0" fillId="54" borderId="174" xfId="0" applyFill="1" applyBorder="1" applyAlignment="1">
      <alignment horizontal="left" vertical="center" wrapText="1"/>
    </xf>
    <xf numFmtId="0" fontId="19" fillId="23" borderId="219" xfId="0" applyFont="1" applyFill="1" applyBorder="1">
      <alignment vertical="center"/>
    </xf>
    <xf numFmtId="0" fontId="87" fillId="28" borderId="0" xfId="0" applyFont="1" applyFill="1">
      <alignment vertical="center"/>
    </xf>
    <xf numFmtId="0" fontId="59" fillId="28" borderId="0" xfId="0" applyFont="1" applyFill="1" applyAlignment="1">
      <alignment horizontal="right" vertical="center"/>
    </xf>
    <xf numFmtId="180" fontId="59" fillId="28" borderId="131" xfId="0" applyNumberFormat="1" applyFont="1" applyFill="1" applyBorder="1" applyAlignment="1">
      <alignment horizontal="left" vertical="center" shrinkToFit="1"/>
    </xf>
    <xf numFmtId="0" fontId="87" fillId="0" borderId="0" xfId="0" applyFont="1">
      <alignment vertical="center"/>
    </xf>
    <xf numFmtId="0" fontId="87" fillId="0" borderId="0" xfId="0" applyFont="1" applyAlignment="1">
      <alignment horizontal="center" vertical="center"/>
    </xf>
    <xf numFmtId="0" fontId="19" fillId="18" borderId="1" xfId="0" applyFont="1" applyFill="1" applyBorder="1" applyAlignment="1" applyProtection="1">
      <alignment horizontal="center" vertical="center"/>
      <protection locked="0"/>
    </xf>
    <xf numFmtId="0" fontId="0" fillId="2" borderId="222" xfId="0" applyFill="1" applyBorder="1" applyAlignment="1">
      <alignment horizontal="center" vertical="center"/>
    </xf>
    <xf numFmtId="0" fontId="0" fillId="2" borderId="223" xfId="0" applyFill="1" applyBorder="1" applyAlignment="1">
      <alignment horizontal="center" vertical="center"/>
    </xf>
    <xf numFmtId="0" fontId="0" fillId="12" borderId="222" xfId="0" applyFill="1" applyBorder="1" applyAlignment="1">
      <alignment vertical="center" wrapText="1"/>
    </xf>
    <xf numFmtId="0" fontId="0" fillId="12" borderId="223" xfId="0" applyFill="1" applyBorder="1" applyAlignment="1">
      <alignment vertical="center" wrapText="1"/>
    </xf>
    <xf numFmtId="0" fontId="0" fillId="2" borderId="223" xfId="0" applyFill="1" applyBorder="1" applyAlignment="1">
      <alignment horizontal="center" vertical="center" wrapText="1"/>
    </xf>
    <xf numFmtId="0" fontId="12" fillId="2" borderId="227" xfId="0" applyFont="1" applyFill="1" applyBorder="1" applyAlignment="1">
      <alignment vertical="center" wrapText="1"/>
    </xf>
    <xf numFmtId="0" fontId="19" fillId="12" borderId="227" xfId="0" applyFont="1" applyFill="1" applyBorder="1" applyAlignment="1">
      <alignment horizontal="left" vertical="center"/>
    </xf>
    <xf numFmtId="0" fontId="19" fillId="21" borderId="227" xfId="0" applyFont="1" applyFill="1" applyBorder="1" applyAlignment="1">
      <alignment horizontal="left" vertical="center"/>
    </xf>
    <xf numFmtId="0" fontId="0" fillId="23" borderId="227" xfId="0" applyFill="1" applyBorder="1">
      <alignment vertical="center"/>
    </xf>
    <xf numFmtId="0" fontId="0" fillId="0" borderId="227" xfId="0" applyBorder="1">
      <alignment vertical="center"/>
    </xf>
    <xf numFmtId="0" fontId="14" fillId="0" borderId="228" xfId="0" applyFont="1" applyBorder="1">
      <alignment vertical="center"/>
    </xf>
    <xf numFmtId="0" fontId="14" fillId="0" borderId="227" xfId="0" applyFont="1" applyBorder="1">
      <alignment vertical="center"/>
    </xf>
    <xf numFmtId="0" fontId="15" fillId="0" borderId="227" xfId="0" applyFont="1" applyBorder="1">
      <alignment vertical="center"/>
    </xf>
    <xf numFmtId="0" fontId="14" fillId="0" borderId="227" xfId="0" applyFont="1" applyBorder="1" applyAlignment="1">
      <alignment vertical="center" wrapText="1"/>
    </xf>
    <xf numFmtId="0" fontId="0" fillId="0" borderId="229" xfId="0" applyBorder="1" applyAlignment="1">
      <alignment vertical="center" wrapText="1"/>
    </xf>
    <xf numFmtId="0" fontId="80" fillId="43" borderId="227" xfId="0" applyFont="1" applyFill="1" applyBorder="1" applyAlignment="1">
      <alignment horizontal="center" vertical="center"/>
    </xf>
    <xf numFmtId="0" fontId="80" fillId="43" borderId="227" xfId="0" applyFont="1" applyFill="1" applyBorder="1" applyAlignment="1">
      <alignment horizontal="left" vertical="center"/>
    </xf>
    <xf numFmtId="0" fontId="80" fillId="43" borderId="229" xfId="0" applyFont="1" applyFill="1" applyBorder="1" applyAlignment="1">
      <alignment vertical="center" wrapText="1"/>
    </xf>
    <xf numFmtId="0" fontId="80" fillId="43" borderId="229" xfId="0" applyFont="1" applyFill="1" applyBorder="1" applyAlignment="1">
      <alignment horizontal="center" vertical="center" wrapText="1"/>
    </xf>
    <xf numFmtId="0" fontId="80" fillId="43" borderId="229" xfId="0" applyFont="1" applyFill="1" applyBorder="1" applyAlignment="1">
      <alignment horizontal="left" vertical="center" wrapText="1"/>
    </xf>
    <xf numFmtId="0" fontId="0" fillId="45" borderId="228" xfId="0" quotePrefix="1" applyFill="1" applyBorder="1" applyAlignment="1">
      <alignment horizontal="center" vertical="center"/>
    </xf>
    <xf numFmtId="0" fontId="0" fillId="45" borderId="227" xfId="0" applyFill="1" applyBorder="1" applyAlignment="1">
      <alignment horizontal="left" vertical="center"/>
    </xf>
    <xf numFmtId="0" fontId="0" fillId="45" borderId="227" xfId="0" applyFill="1" applyBorder="1" applyAlignment="1">
      <alignment horizontal="center" vertical="center"/>
    </xf>
    <xf numFmtId="0" fontId="0" fillId="45" borderId="229" xfId="0" applyFill="1" applyBorder="1">
      <alignment vertical="center"/>
    </xf>
    <xf numFmtId="0" fontId="0" fillId="45" borderId="229" xfId="0" applyFill="1" applyBorder="1" applyAlignment="1">
      <alignment horizontal="center" vertical="center"/>
    </xf>
    <xf numFmtId="0" fontId="0" fillId="45" borderId="229" xfId="0" applyFill="1" applyBorder="1" applyAlignment="1">
      <alignment horizontal="left" vertical="center" wrapText="1"/>
    </xf>
    <xf numFmtId="0" fontId="0" fillId="23" borderId="230" xfId="0" applyFill="1" applyBorder="1">
      <alignment vertical="center"/>
    </xf>
    <xf numFmtId="0" fontId="0" fillId="23" borderId="230" xfId="0" applyFill="1" applyBorder="1" applyAlignment="1">
      <alignment horizontal="center" vertical="center"/>
    </xf>
    <xf numFmtId="0" fontId="0" fillId="23" borderId="230" xfId="0" applyFill="1" applyBorder="1" applyAlignment="1">
      <alignment horizontal="left" vertical="center" wrapText="1"/>
    </xf>
    <xf numFmtId="0" fontId="0" fillId="44" borderId="228" xfId="0" quotePrefix="1" applyFill="1" applyBorder="1" applyAlignment="1">
      <alignment horizontal="center" vertical="center"/>
    </xf>
    <xf numFmtId="0" fontId="0" fillId="44" borderId="227" xfId="0" applyFill="1" applyBorder="1" applyAlignment="1">
      <alignment horizontal="left" vertical="center"/>
    </xf>
    <xf numFmtId="0" fontId="0" fillId="44" borderId="227" xfId="0" applyFill="1" applyBorder="1" applyAlignment="1">
      <alignment horizontal="center" vertical="center"/>
    </xf>
    <xf numFmtId="0" fontId="0" fillId="44" borderId="229" xfId="0" applyFill="1" applyBorder="1" applyAlignment="1">
      <alignment vertical="center" wrapText="1"/>
    </xf>
    <xf numFmtId="0" fontId="0" fillId="44" borderId="229" xfId="0" applyFill="1" applyBorder="1" applyAlignment="1">
      <alignment horizontal="center" vertical="center" wrapText="1"/>
    </xf>
    <xf numFmtId="0" fontId="0" fillId="44" borderId="229" xfId="0" applyFill="1" applyBorder="1" applyAlignment="1">
      <alignment horizontal="left" vertical="center" wrapText="1"/>
    </xf>
    <xf numFmtId="0" fontId="0" fillId="46" borderId="228" xfId="0" applyFill="1" applyBorder="1" applyAlignment="1">
      <alignment horizontal="center" vertical="center"/>
    </xf>
    <xf numFmtId="0" fontId="0" fillId="46" borderId="227" xfId="0" applyFill="1" applyBorder="1" applyAlignment="1">
      <alignment horizontal="left" vertical="center"/>
    </xf>
    <xf numFmtId="0" fontId="0" fillId="46" borderId="227" xfId="0" applyFill="1" applyBorder="1" applyAlignment="1">
      <alignment horizontal="center" vertical="center"/>
    </xf>
    <xf numFmtId="0" fontId="0" fillId="46" borderId="229" xfId="0" applyFill="1" applyBorder="1" applyAlignment="1">
      <alignment vertical="center" wrapText="1"/>
    </xf>
    <xf numFmtId="0" fontId="0" fillId="46" borderId="229" xfId="0" applyFill="1" applyBorder="1" applyAlignment="1">
      <alignment horizontal="center" vertical="center" wrapText="1"/>
    </xf>
    <xf numFmtId="0" fontId="0" fillId="46" borderId="229" xfId="0" applyFill="1" applyBorder="1" applyAlignment="1">
      <alignment horizontal="left" vertical="center" wrapText="1"/>
    </xf>
    <xf numFmtId="0" fontId="0" fillId="23" borderId="228" xfId="0" applyFill="1" applyBorder="1" applyAlignment="1">
      <alignment horizontal="center" vertical="center"/>
    </xf>
    <xf numFmtId="0" fontId="0" fillId="23" borderId="227" xfId="0" applyFill="1" applyBorder="1" applyAlignment="1">
      <alignment horizontal="center" vertical="center"/>
    </xf>
    <xf numFmtId="0" fontId="0" fillId="23" borderId="230" xfId="0" applyFill="1" applyBorder="1" applyAlignment="1">
      <alignment vertical="center" wrapText="1"/>
    </xf>
    <xf numFmtId="0" fontId="0" fillId="23" borderId="230" xfId="0" applyFill="1" applyBorder="1" applyAlignment="1">
      <alignment horizontal="center" vertical="center" wrapText="1"/>
    </xf>
    <xf numFmtId="0" fontId="0" fillId="23" borderId="229" xfId="0" applyFill="1" applyBorder="1" applyAlignment="1">
      <alignment horizontal="center" vertical="center"/>
    </xf>
    <xf numFmtId="58" fontId="0" fillId="23" borderId="230" xfId="0" applyNumberFormat="1" applyFill="1" applyBorder="1" applyAlignment="1">
      <alignment horizontal="left" vertical="center" wrapText="1"/>
    </xf>
    <xf numFmtId="0" fontId="0" fillId="54" borderId="230" xfId="0" applyFill="1" applyBorder="1" applyAlignment="1">
      <alignment vertical="center" wrapText="1"/>
    </xf>
    <xf numFmtId="0" fontId="0" fillId="54" borderId="230" xfId="0" applyFill="1" applyBorder="1" applyAlignment="1">
      <alignment horizontal="center" vertical="center" wrapText="1"/>
    </xf>
    <xf numFmtId="0" fontId="0" fillId="54" borderId="230" xfId="0" applyFill="1" applyBorder="1" applyAlignment="1">
      <alignment horizontal="left" vertical="center" wrapText="1"/>
    </xf>
    <xf numFmtId="0" fontId="0" fillId="46" borderId="229" xfId="0" applyFill="1" applyBorder="1" applyAlignment="1">
      <alignment horizontal="center" vertical="center"/>
    </xf>
    <xf numFmtId="0" fontId="0" fillId="44" borderId="228" xfId="0" applyFill="1" applyBorder="1" applyAlignment="1">
      <alignment horizontal="center" vertical="center"/>
    </xf>
    <xf numFmtId="0" fontId="0" fillId="0" borderId="230" xfId="0" applyBorder="1" applyAlignment="1">
      <alignment horizontal="center" vertical="center" wrapText="1"/>
    </xf>
    <xf numFmtId="0" fontId="0" fillId="44" borderId="229" xfId="0" applyFill="1" applyBorder="1" applyAlignment="1">
      <alignment horizontal="center" vertical="center"/>
    </xf>
    <xf numFmtId="0" fontId="0" fillId="0" borderId="231" xfId="0" applyBorder="1" applyAlignment="1">
      <alignment horizontal="center" vertical="center" wrapText="1"/>
    </xf>
    <xf numFmtId="38" fontId="0" fillId="23" borderId="230" xfId="24" applyFont="1" applyFill="1" applyBorder="1">
      <alignment vertical="center"/>
    </xf>
    <xf numFmtId="0" fontId="19" fillId="2" borderId="230" xfId="0" applyFont="1" applyFill="1" applyBorder="1" applyAlignment="1">
      <alignment horizontal="center" vertical="center" wrapText="1"/>
    </xf>
    <xf numFmtId="0" fontId="20" fillId="2" borderId="227" xfId="0" applyFont="1" applyFill="1" applyBorder="1" applyAlignment="1">
      <alignment horizontal="center" vertical="center" wrapText="1"/>
    </xf>
    <xf numFmtId="0" fontId="53" fillId="18" borderId="229" xfId="21" applyFont="1" applyFill="1" applyBorder="1">
      <alignment vertical="center"/>
    </xf>
    <xf numFmtId="0" fontId="19" fillId="2" borderId="228" xfId="0" applyFont="1" applyFill="1" applyBorder="1" applyAlignment="1">
      <alignment horizontal="center" vertical="center"/>
    </xf>
    <xf numFmtId="0" fontId="19" fillId="2" borderId="230" xfId="0" applyFont="1" applyFill="1" applyBorder="1" applyAlignment="1">
      <alignment horizontal="center" vertical="center"/>
    </xf>
    <xf numFmtId="0" fontId="19" fillId="12" borderId="228" xfId="0" applyFont="1" applyFill="1" applyBorder="1" applyAlignment="1">
      <alignment horizontal="center" vertical="center" wrapText="1"/>
    </xf>
    <xf numFmtId="0" fontId="0" fillId="2" borderId="228" xfId="0" applyFill="1" applyBorder="1">
      <alignment vertical="center"/>
    </xf>
    <xf numFmtId="0" fontId="19" fillId="2" borderId="227" xfId="0" applyFont="1" applyFill="1" applyBorder="1">
      <alignment vertical="center"/>
    </xf>
    <xf numFmtId="0" fontId="19" fillId="2" borderId="229" xfId="0" applyFont="1" applyFill="1" applyBorder="1">
      <alignment vertical="center"/>
    </xf>
    <xf numFmtId="0" fontId="12" fillId="2" borderId="227" xfId="0" applyFont="1" applyFill="1" applyBorder="1">
      <alignment vertical="center"/>
    </xf>
    <xf numFmtId="0" fontId="12" fillId="2" borderId="230" xfId="0" applyFont="1" applyFill="1" applyBorder="1" applyAlignment="1">
      <alignment horizontal="center" vertical="center"/>
    </xf>
    <xf numFmtId="0" fontId="0" fillId="21" borderId="228" xfId="0" applyFill="1" applyBorder="1" applyAlignment="1">
      <alignment vertical="center" wrapText="1"/>
    </xf>
    <xf numFmtId="0" fontId="0" fillId="21" borderId="227" xfId="0" applyFill="1" applyBorder="1" applyAlignment="1">
      <alignment vertical="center" wrapText="1"/>
    </xf>
    <xf numFmtId="0" fontId="0" fillId="21" borderId="229" xfId="0" applyFill="1" applyBorder="1" applyAlignment="1">
      <alignment vertical="center" wrapText="1"/>
    </xf>
    <xf numFmtId="0" fontId="0" fillId="12" borderId="227" xfId="0" applyFill="1" applyBorder="1">
      <alignment vertical="center"/>
    </xf>
    <xf numFmtId="0" fontId="0" fillId="12" borderId="229" xfId="0" applyFill="1" applyBorder="1">
      <alignment vertical="center"/>
    </xf>
    <xf numFmtId="0" fontId="19" fillId="21" borderId="228" xfId="0" applyFont="1" applyFill="1" applyBorder="1" applyAlignment="1">
      <alignment horizontal="left" vertical="center"/>
    </xf>
    <xf numFmtId="0" fontId="31" fillId="0" borderId="228" xfId="0" applyFont="1" applyBorder="1">
      <alignment vertical="center"/>
    </xf>
    <xf numFmtId="0" fontId="0" fillId="0" borderId="227" xfId="0" applyBorder="1" applyAlignment="1">
      <alignment horizontal="left" vertical="top" wrapText="1"/>
    </xf>
    <xf numFmtId="0" fontId="0" fillId="0" borderId="229" xfId="0" applyBorder="1">
      <alignment vertical="center"/>
    </xf>
    <xf numFmtId="0" fontId="19" fillId="21" borderId="228" xfId="0" applyFont="1" applyFill="1" applyBorder="1">
      <alignment vertical="center"/>
    </xf>
    <xf numFmtId="0" fontId="19" fillId="21" borderId="227" xfId="0" applyFont="1" applyFill="1" applyBorder="1">
      <alignment vertical="center"/>
    </xf>
    <xf numFmtId="0" fontId="0" fillId="21" borderId="227" xfId="0" applyFill="1" applyBorder="1">
      <alignment vertical="center"/>
    </xf>
    <xf numFmtId="0" fontId="0" fillId="21" borderId="233" xfId="0" applyFill="1" applyBorder="1">
      <alignment vertical="center"/>
    </xf>
    <xf numFmtId="0" fontId="19" fillId="23" borderId="227" xfId="0" applyFont="1" applyFill="1" applyBorder="1">
      <alignment vertical="center"/>
    </xf>
    <xf numFmtId="0" fontId="0" fillId="23" borderId="229" xfId="0" applyFill="1" applyBorder="1">
      <alignment vertical="center"/>
    </xf>
    <xf numFmtId="0" fontId="0" fillId="21" borderId="229" xfId="0" applyFill="1" applyBorder="1">
      <alignment vertical="center"/>
    </xf>
    <xf numFmtId="0" fontId="12" fillId="21" borderId="227" xfId="0" applyFont="1" applyFill="1" applyBorder="1">
      <alignment vertical="center"/>
    </xf>
    <xf numFmtId="0" fontId="12" fillId="21" borderId="229" xfId="0" applyFont="1" applyFill="1" applyBorder="1">
      <alignment vertical="center"/>
    </xf>
    <xf numFmtId="0" fontId="25" fillId="12" borderId="227" xfId="0" applyFont="1" applyFill="1" applyBorder="1">
      <alignment vertical="center"/>
    </xf>
    <xf numFmtId="0" fontId="27" fillId="2" borderId="228" xfId="0" applyFont="1" applyFill="1" applyBorder="1">
      <alignment vertical="center"/>
    </xf>
    <xf numFmtId="0" fontId="0" fillId="21" borderId="230" xfId="0" applyFill="1" applyBorder="1" applyAlignment="1">
      <alignment horizontal="center" vertical="center" wrapText="1"/>
    </xf>
    <xf numFmtId="0" fontId="0" fillId="0" borderId="228" xfId="0" applyBorder="1" applyAlignment="1">
      <alignment horizontal="center" vertical="center" wrapText="1"/>
    </xf>
    <xf numFmtId="0" fontId="19" fillId="12" borderId="228" xfId="0" applyFont="1" applyFill="1" applyBorder="1" applyAlignment="1">
      <alignment horizontal="center" vertical="center"/>
    </xf>
    <xf numFmtId="0" fontId="19" fillId="12" borderId="230" xfId="0" applyFont="1" applyFill="1" applyBorder="1" applyAlignment="1">
      <alignment horizontal="center" vertical="center"/>
    </xf>
    <xf numFmtId="0" fontId="12" fillId="2" borderId="229" xfId="0" applyFont="1" applyFill="1" applyBorder="1" applyAlignment="1">
      <alignment vertical="center" wrapText="1"/>
    </xf>
    <xf numFmtId="0" fontId="19" fillId="34" borderId="228" xfId="0" applyFont="1" applyFill="1" applyBorder="1" applyAlignment="1">
      <alignment horizontal="center" vertical="center"/>
    </xf>
    <xf numFmtId="0" fontId="59" fillId="0" borderId="230" xfId="0" applyFont="1" applyBorder="1" applyAlignment="1">
      <alignment horizontal="center" vertical="center"/>
    </xf>
    <xf numFmtId="0" fontId="0" fillId="46" borderId="230" xfId="0" applyFill="1" applyBorder="1" applyAlignment="1">
      <alignment horizontal="center" vertical="center"/>
    </xf>
    <xf numFmtId="0" fontId="0" fillId="23" borderId="126" xfId="0" applyFill="1" applyBorder="1" applyAlignment="1">
      <alignment horizontal="center" vertical="center"/>
    </xf>
    <xf numFmtId="0" fontId="0" fillId="23" borderId="131" xfId="0" applyFill="1" applyBorder="1" applyAlignment="1">
      <alignment horizontal="right" vertical="center" wrapText="1"/>
    </xf>
    <xf numFmtId="0" fontId="0" fillId="2" borderId="131" xfId="0" applyFill="1" applyBorder="1" applyAlignment="1">
      <alignment horizontal="center" vertical="center"/>
    </xf>
    <xf numFmtId="0" fontId="20" fillId="21" borderId="127" xfId="0" applyFont="1" applyFill="1" applyBorder="1" applyAlignment="1">
      <alignment horizontal="left" vertical="center" wrapText="1"/>
    </xf>
    <xf numFmtId="0" fontId="22" fillId="9" borderId="41" xfId="0" applyFont="1" applyFill="1" applyBorder="1" applyAlignment="1">
      <alignment horizontal="center" vertical="center" wrapText="1"/>
    </xf>
    <xf numFmtId="0" fontId="22" fillId="9" borderId="97" xfId="0" applyFont="1" applyFill="1" applyBorder="1" applyAlignment="1">
      <alignment horizontal="center" vertical="center" wrapText="1"/>
    </xf>
    <xf numFmtId="0" fontId="65" fillId="19" borderId="1" xfId="0" applyFont="1" applyFill="1" applyBorder="1" applyProtection="1">
      <alignment vertical="center"/>
      <protection locked="0"/>
    </xf>
    <xf numFmtId="14" fontId="20" fillId="5" borderId="1" xfId="0" applyNumberFormat="1" applyFont="1" applyFill="1" applyBorder="1" applyAlignment="1" applyProtection="1">
      <alignment horizontal="center" vertical="center" wrapText="1"/>
      <protection locked="0"/>
    </xf>
    <xf numFmtId="14" fontId="53" fillId="18" borderId="1" xfId="0" applyNumberFormat="1" applyFont="1" applyFill="1" applyBorder="1" applyAlignment="1" applyProtection="1">
      <alignment horizontal="center" vertical="center"/>
      <protection locked="0"/>
    </xf>
    <xf numFmtId="0" fontId="112" fillId="17" borderId="1" xfId="9" applyFont="1" applyFill="1" applyBorder="1" applyAlignment="1" applyProtection="1">
      <alignment horizontal="left" vertical="center" wrapText="1" shrinkToFit="1"/>
      <protection locked="0"/>
    </xf>
    <xf numFmtId="38" fontId="53" fillId="18" borderId="1" xfId="0" applyNumberFormat="1" applyFont="1" applyFill="1" applyBorder="1" applyAlignment="1" applyProtection="1">
      <alignment horizontal="center" vertical="center"/>
      <protection locked="0"/>
    </xf>
    <xf numFmtId="3" fontId="53" fillId="18" borderId="1" xfId="0" applyNumberFormat="1" applyFont="1" applyFill="1" applyBorder="1" applyAlignment="1" applyProtection="1">
      <alignment horizontal="center" vertical="center"/>
      <protection locked="0"/>
    </xf>
    <xf numFmtId="0" fontId="53" fillId="0" borderId="0" xfId="21" applyFont="1" applyProtection="1">
      <alignment vertical="center"/>
      <protection locked="0"/>
    </xf>
    <xf numFmtId="14" fontId="0" fillId="17" borderId="131" xfId="0" applyNumberFormat="1" applyFill="1" applyBorder="1" applyAlignment="1" applyProtection="1">
      <alignment horizontal="center" vertical="center"/>
      <protection locked="0"/>
    </xf>
    <xf numFmtId="0" fontId="0" fillId="49" borderId="132" xfId="0" applyFill="1" applyBorder="1" applyAlignment="1">
      <alignment horizontal="center" vertical="center" wrapText="1"/>
    </xf>
    <xf numFmtId="0" fontId="0" fillId="49" borderId="133" xfId="0" applyFill="1" applyBorder="1" applyAlignment="1">
      <alignment horizontal="center" vertical="center" wrapText="1"/>
    </xf>
    <xf numFmtId="0" fontId="0" fillId="49" borderId="126" xfId="0" applyFill="1" applyBorder="1" applyAlignment="1">
      <alignment horizontal="center" vertical="center" wrapText="1"/>
    </xf>
    <xf numFmtId="0" fontId="39" fillId="0" borderId="0" xfId="9" applyAlignment="1">
      <alignment vertical="center" wrapText="1"/>
    </xf>
    <xf numFmtId="0" fontId="50" fillId="22" borderId="228" xfId="9" applyFont="1" applyFill="1" applyBorder="1" applyAlignment="1">
      <alignment horizontal="center" vertical="center" wrapText="1"/>
    </xf>
    <xf numFmtId="0" fontId="50" fillId="22" borderId="227" xfId="9" applyFont="1" applyFill="1" applyBorder="1" applyAlignment="1">
      <alignment horizontal="center" vertical="center"/>
    </xf>
    <xf numFmtId="0" fontId="50" fillId="22" borderId="229" xfId="9" applyFont="1" applyFill="1" applyBorder="1" applyAlignment="1">
      <alignment horizontal="center" vertical="center"/>
    </xf>
    <xf numFmtId="0" fontId="51" fillId="0" borderId="84" xfId="9" applyFont="1" applyBorder="1" applyAlignment="1">
      <alignment horizontal="left" vertical="center" wrapText="1"/>
    </xf>
    <xf numFmtId="0" fontId="53" fillId="0" borderId="0" xfId="9" applyFont="1" applyAlignment="1">
      <alignment horizontal="left" vertical="center" wrapText="1" indent="1"/>
    </xf>
    <xf numFmtId="0" fontId="0" fillId="0" borderId="0" xfId="9" applyFont="1" applyAlignment="1">
      <alignment horizontal="left" vertical="center" wrapText="1" indent="1"/>
    </xf>
    <xf numFmtId="0" fontId="12" fillId="0" borderId="0" xfId="9" applyFont="1" applyAlignment="1">
      <alignment horizontal="left" vertical="center" wrapText="1" indent="1"/>
    </xf>
    <xf numFmtId="0" fontId="0" fillId="0" borderId="77" xfId="9" applyFont="1" applyBorder="1" applyAlignment="1">
      <alignment horizontal="left" vertical="center" wrapText="1" indent="1"/>
    </xf>
    <xf numFmtId="0" fontId="12" fillId="0" borderId="89" xfId="9" applyFont="1" applyBorder="1" applyAlignment="1">
      <alignment horizontal="left" vertical="center" wrapText="1" indent="1"/>
    </xf>
    <xf numFmtId="0" fontId="12" fillId="0" borderId="78" xfId="9" applyFont="1" applyBorder="1" applyAlignment="1">
      <alignment horizontal="left" vertical="center" wrapText="1" indent="1"/>
    </xf>
    <xf numFmtId="0" fontId="53" fillId="0" borderId="0" xfId="9" applyFont="1" applyAlignment="1">
      <alignment horizontal="left" vertical="center" wrapText="1"/>
    </xf>
    <xf numFmtId="0" fontId="39" fillId="0" borderId="0" xfId="9" applyAlignment="1">
      <alignment horizontal="left" vertical="center" wrapText="1" indent="1"/>
    </xf>
    <xf numFmtId="0" fontId="39" fillId="0" borderId="0" xfId="9" applyAlignment="1">
      <alignment horizontal="left" vertical="center" wrapText="1"/>
    </xf>
    <xf numFmtId="0" fontId="57" fillId="0" borderId="77" xfId="9" applyFont="1" applyBorder="1" applyAlignment="1">
      <alignment horizontal="left" vertical="center" wrapText="1" indent="1"/>
    </xf>
    <xf numFmtId="0" fontId="57" fillId="0" borderId="89" xfId="9" applyFont="1" applyBorder="1" applyAlignment="1">
      <alignment horizontal="left" vertical="center" wrapText="1" indent="1"/>
    </xf>
    <xf numFmtId="0" fontId="57" fillId="0" borderId="78" xfId="9" applyFont="1" applyBorder="1" applyAlignment="1">
      <alignment horizontal="left" vertical="center" wrapText="1" indent="1"/>
    </xf>
    <xf numFmtId="0" fontId="15" fillId="10" borderId="77" xfId="0" applyFont="1" applyFill="1" applyBorder="1" applyAlignment="1" applyProtection="1">
      <alignment horizontal="left" vertical="center"/>
      <protection locked="0"/>
    </xf>
    <xf numFmtId="0" fontId="15" fillId="10" borderId="78" xfId="0" applyFont="1" applyFill="1" applyBorder="1" applyAlignment="1" applyProtection="1">
      <alignment horizontal="left" vertical="center"/>
      <protection locked="0"/>
    </xf>
    <xf numFmtId="0" fontId="32" fillId="49" borderId="5" xfId="0" applyFont="1" applyFill="1" applyBorder="1" applyAlignment="1">
      <alignment horizontal="left" vertical="center" wrapText="1"/>
    </xf>
    <xf numFmtId="180" fontId="15" fillId="0" borderId="132" xfId="0" applyNumberFormat="1" applyFont="1" applyBorder="1" applyAlignment="1" applyProtection="1">
      <alignment horizontal="left" vertical="center" shrinkToFit="1"/>
      <protection hidden="1"/>
    </xf>
    <xf numFmtId="180" fontId="15" fillId="0" borderId="126" xfId="0" applyNumberFormat="1" applyFont="1" applyBorder="1" applyAlignment="1" applyProtection="1">
      <alignment horizontal="left" vertical="center" shrinkToFit="1"/>
      <protection hidden="1"/>
    </xf>
    <xf numFmtId="0" fontId="22" fillId="25" borderId="11" xfId="0" applyFont="1" applyFill="1" applyBorder="1" applyAlignment="1">
      <alignment horizontal="center" vertical="center" textRotation="255" wrapText="1"/>
    </xf>
    <xf numFmtId="0" fontId="22" fillId="25" borderId="0" xfId="0" applyFont="1" applyFill="1" applyAlignment="1">
      <alignment horizontal="center" vertical="center" textRotation="255" wrapText="1"/>
    </xf>
    <xf numFmtId="0" fontId="14" fillId="0" borderId="220" xfId="0" applyFont="1" applyBorder="1" applyAlignment="1">
      <alignment horizontal="left" vertical="center" wrapText="1"/>
    </xf>
    <xf numFmtId="0" fontId="81" fillId="0" borderId="184" xfId="0" applyFont="1" applyBorder="1" applyAlignment="1">
      <alignment horizontal="center" vertical="center" shrinkToFit="1"/>
    </xf>
    <xf numFmtId="0" fontId="81" fillId="0" borderId="5" xfId="0" applyFont="1" applyBorder="1" applyAlignment="1">
      <alignment horizontal="center" vertical="center" shrinkToFit="1"/>
    </xf>
    <xf numFmtId="0" fontId="14" fillId="0" borderId="19" xfId="0" applyFont="1" applyBorder="1" applyAlignment="1">
      <alignment horizontal="left" vertical="top" wrapText="1"/>
    </xf>
    <xf numFmtId="0" fontId="14" fillId="0" borderId="5" xfId="0" applyFont="1" applyBorder="1" applyAlignment="1">
      <alignment horizontal="left" vertical="top" wrapText="1"/>
    </xf>
    <xf numFmtId="0" fontId="14" fillId="0" borderId="30" xfId="0" applyFont="1" applyBorder="1" applyAlignment="1">
      <alignment horizontal="left" vertical="top" wrapText="1"/>
    </xf>
    <xf numFmtId="0" fontId="17" fillId="0" borderId="79" xfId="0" applyFont="1" applyBorder="1" applyAlignment="1">
      <alignment horizontal="center" vertical="center" wrapText="1"/>
    </xf>
    <xf numFmtId="180" fontId="71" fillId="0" borderId="0" xfId="0" applyNumberFormat="1" applyFont="1" applyAlignment="1">
      <alignment horizontal="left" wrapText="1"/>
    </xf>
    <xf numFmtId="0" fontId="15" fillId="10" borderId="28" xfId="0" applyFont="1" applyFill="1" applyBorder="1" applyAlignment="1" applyProtection="1">
      <alignment horizontal="left" vertical="center"/>
      <protection locked="0"/>
    </xf>
    <xf numFmtId="0" fontId="15" fillId="10" borderId="13" xfId="0" applyFont="1" applyFill="1" applyBorder="1" applyAlignment="1" applyProtection="1">
      <alignment horizontal="left" vertical="center"/>
      <protection locked="0"/>
    </xf>
    <xf numFmtId="0" fontId="15" fillId="10" borderId="58" xfId="0" applyFont="1" applyFill="1" applyBorder="1" applyAlignment="1" applyProtection="1">
      <alignment horizontal="left" vertical="center"/>
      <protection locked="0"/>
    </xf>
    <xf numFmtId="49" fontId="15" fillId="14" borderId="28" xfId="0" applyNumberFormat="1" applyFont="1" applyFill="1" applyBorder="1" applyAlignment="1" applyProtection="1">
      <alignment horizontal="left" vertical="center"/>
      <protection locked="0"/>
    </xf>
    <xf numFmtId="49" fontId="0" fillId="14" borderId="13" xfId="0" applyNumberFormat="1" applyFill="1" applyBorder="1" applyAlignment="1" applyProtection="1">
      <alignment horizontal="left" vertical="center"/>
      <protection locked="0"/>
    </xf>
    <xf numFmtId="49" fontId="0" fillId="14" borderId="58" xfId="0" applyNumberFormat="1" applyFill="1" applyBorder="1" applyAlignment="1" applyProtection="1">
      <alignment horizontal="left" vertical="center"/>
      <protection locked="0"/>
    </xf>
    <xf numFmtId="49" fontId="105" fillId="14" borderId="28" xfId="2" applyNumberFormat="1" applyFont="1" applyFill="1" applyBorder="1" applyAlignment="1" applyProtection="1">
      <alignment horizontal="left" vertical="center"/>
      <protection locked="0"/>
    </xf>
    <xf numFmtId="49" fontId="15" fillId="14" borderId="13" xfId="0" applyNumberFormat="1" applyFont="1" applyFill="1" applyBorder="1" applyAlignment="1" applyProtection="1">
      <alignment horizontal="left" vertical="center"/>
      <protection locked="0"/>
    </xf>
    <xf numFmtId="49" fontId="15" fillId="14" borderId="58" xfId="0" applyNumberFormat="1" applyFont="1" applyFill="1" applyBorder="1" applyAlignment="1" applyProtection="1">
      <alignment horizontal="left" vertical="center"/>
      <protection locked="0"/>
    </xf>
    <xf numFmtId="0" fontId="18" fillId="0" borderId="0" xfId="0" applyFont="1" applyAlignment="1">
      <alignment horizontal="center" vertical="center"/>
    </xf>
    <xf numFmtId="180" fontId="15" fillId="0" borderId="132" xfId="0" applyNumberFormat="1" applyFont="1" applyBorder="1" applyAlignment="1">
      <alignment horizontal="left" vertical="center"/>
    </xf>
    <xf numFmtId="180" fontId="0" fillId="0" borderId="133" xfId="0" applyNumberFormat="1" applyBorder="1" applyAlignment="1">
      <alignment horizontal="left" vertical="center"/>
    </xf>
    <xf numFmtId="180" fontId="0" fillId="0" borderId="126" xfId="0" applyNumberFormat="1" applyBorder="1" applyAlignment="1">
      <alignment horizontal="left" vertical="center"/>
    </xf>
    <xf numFmtId="0" fontId="15" fillId="14" borderId="28" xfId="0" applyFont="1" applyFill="1" applyBorder="1" applyAlignment="1" applyProtection="1">
      <alignment horizontal="left" vertical="center"/>
      <protection locked="0"/>
    </xf>
    <xf numFmtId="0" fontId="0" fillId="14" borderId="13" xfId="0" applyFill="1" applyBorder="1" applyAlignment="1" applyProtection="1">
      <alignment horizontal="left" vertical="center"/>
      <protection locked="0"/>
    </xf>
    <xf numFmtId="0" fontId="0" fillId="14" borderId="58" xfId="0" applyFill="1" applyBorder="1" applyAlignment="1" applyProtection="1">
      <alignment horizontal="left" vertical="center"/>
      <protection locked="0"/>
    </xf>
    <xf numFmtId="0" fontId="76" fillId="0" borderId="0" xfId="0" applyFont="1" applyAlignment="1">
      <alignment horizontal="center" vertical="center"/>
    </xf>
    <xf numFmtId="0" fontId="15" fillId="10" borderId="28" xfId="0" applyFont="1" applyFill="1" applyBorder="1" applyProtection="1">
      <alignment vertical="center"/>
      <protection locked="0"/>
    </xf>
    <xf numFmtId="0" fontId="15" fillId="10" borderId="13" xfId="0" applyFont="1" applyFill="1" applyBorder="1" applyProtection="1">
      <alignment vertical="center"/>
      <protection locked="0"/>
    </xf>
    <xf numFmtId="0" fontId="15" fillId="10" borderId="58" xfId="0" applyFont="1" applyFill="1" applyBorder="1" applyProtection="1">
      <alignment vertical="center"/>
      <protection locked="0"/>
    </xf>
    <xf numFmtId="177" fontId="15" fillId="14" borderId="28" xfId="0" applyNumberFormat="1" applyFont="1" applyFill="1" applyBorder="1" applyAlignment="1" applyProtection="1">
      <alignment horizontal="left" vertical="center"/>
      <protection locked="0"/>
    </xf>
    <xf numFmtId="177" fontId="15" fillId="14" borderId="13" xfId="0" applyNumberFormat="1" applyFont="1" applyFill="1" applyBorder="1" applyAlignment="1" applyProtection="1">
      <alignment horizontal="left" vertical="center"/>
      <protection locked="0"/>
    </xf>
    <xf numFmtId="177" fontId="15" fillId="14" borderId="58" xfId="0" applyNumberFormat="1" applyFont="1" applyFill="1" applyBorder="1" applyAlignment="1" applyProtection="1">
      <alignment horizontal="left" vertical="center"/>
      <protection locked="0"/>
    </xf>
    <xf numFmtId="0" fontId="14" fillId="23" borderId="10" xfId="0" applyFont="1" applyFill="1" applyBorder="1" applyAlignment="1">
      <alignment vertical="center" wrapText="1"/>
    </xf>
    <xf numFmtId="0" fontId="0" fillId="23" borderId="10" xfId="0" applyFill="1" applyBorder="1" applyAlignment="1">
      <alignment vertical="center" wrapText="1"/>
    </xf>
    <xf numFmtId="0" fontId="14" fillId="0" borderId="5" xfId="0" applyFont="1" applyBorder="1" applyAlignment="1">
      <alignment horizontal="left" vertical="center" wrapText="1"/>
    </xf>
    <xf numFmtId="0" fontId="14" fillId="0" borderId="16" xfId="0" applyFont="1" applyBorder="1" applyAlignment="1">
      <alignment horizontal="left" vertical="center" wrapText="1"/>
    </xf>
    <xf numFmtId="0" fontId="15" fillId="11" borderId="77" xfId="0" applyFont="1" applyFill="1" applyBorder="1" applyAlignment="1" applyProtection="1">
      <alignment horizontal="center" vertical="center"/>
      <protection locked="0"/>
    </xf>
    <xf numFmtId="0" fontId="15" fillId="11" borderId="89" xfId="0" applyFont="1" applyFill="1" applyBorder="1" applyAlignment="1" applyProtection="1">
      <alignment horizontal="center" vertical="center"/>
      <protection locked="0"/>
    </xf>
    <xf numFmtId="0" fontId="15" fillId="11" borderId="78" xfId="0" applyFont="1" applyFill="1" applyBorder="1" applyAlignment="1" applyProtection="1">
      <alignment horizontal="center" vertical="center"/>
      <protection locked="0"/>
    </xf>
    <xf numFmtId="0" fontId="14" fillId="0" borderId="0" xfId="0" applyFont="1" applyAlignment="1">
      <alignment horizontal="left" vertical="center" wrapText="1"/>
    </xf>
    <xf numFmtId="0" fontId="14" fillId="0" borderId="53" xfId="0" applyFont="1" applyBorder="1" applyAlignment="1">
      <alignment horizontal="left" vertical="center" wrapText="1"/>
    </xf>
    <xf numFmtId="0" fontId="14" fillId="0" borderId="19" xfId="0" applyFont="1" applyBorder="1" applyAlignment="1">
      <alignment horizontal="left" vertical="center" wrapText="1"/>
    </xf>
    <xf numFmtId="0" fontId="14" fillId="0" borderId="30" xfId="0" applyFont="1" applyBorder="1" applyAlignment="1">
      <alignment horizontal="left" vertical="center" wrapText="1"/>
    </xf>
    <xf numFmtId="0" fontId="39" fillId="17" borderId="28" xfId="9" applyFill="1" applyBorder="1" applyAlignment="1" applyProtection="1">
      <alignment horizontal="left" vertical="center" wrapText="1" shrinkToFit="1"/>
      <protection locked="0"/>
    </xf>
    <xf numFmtId="0" fontId="39" fillId="17" borderId="13" xfId="9" applyFill="1" applyBorder="1" applyAlignment="1" applyProtection="1">
      <alignment horizontal="left" vertical="center" wrapText="1" shrinkToFit="1"/>
      <protection locked="0"/>
    </xf>
    <xf numFmtId="0" fontId="39" fillId="17" borderId="58" xfId="9" applyFill="1" applyBorder="1" applyAlignment="1" applyProtection="1">
      <alignment horizontal="left" vertical="center" wrapText="1" shrinkToFit="1"/>
      <protection locked="0"/>
    </xf>
    <xf numFmtId="0" fontId="19" fillId="5" borderId="28" xfId="0" applyFont="1" applyFill="1" applyBorder="1" applyAlignment="1" applyProtection="1">
      <alignment horizontal="left" vertical="center" wrapText="1"/>
      <protection locked="0"/>
    </xf>
    <xf numFmtId="0" fontId="19" fillId="5" borderId="58" xfId="0" applyFont="1" applyFill="1" applyBorder="1" applyAlignment="1" applyProtection="1">
      <alignment horizontal="left" vertical="center" wrapText="1"/>
      <protection locked="0"/>
    </xf>
    <xf numFmtId="0" fontId="46" fillId="0" borderId="0" xfId="0" applyFont="1" applyAlignment="1">
      <alignment horizontal="left" vertical="top" wrapText="1"/>
    </xf>
    <xf numFmtId="0" fontId="19" fillId="0" borderId="28" xfId="0" applyFont="1" applyBorder="1" applyAlignment="1">
      <alignment horizontal="left" vertical="center" wrapText="1"/>
    </xf>
    <xf numFmtId="0" fontId="19" fillId="0" borderId="58" xfId="0" applyFont="1" applyBorder="1" applyAlignment="1">
      <alignment horizontal="left" vertical="center" wrapText="1"/>
    </xf>
    <xf numFmtId="0" fontId="69" fillId="0" borderId="0" xfId="0" applyFont="1" applyAlignment="1">
      <alignment horizontal="left" vertical="top" wrapText="1"/>
    </xf>
    <xf numFmtId="0" fontId="21" fillId="12" borderId="0" xfId="0" applyFont="1" applyFill="1" applyAlignment="1">
      <alignment horizontal="center" vertical="center" wrapText="1"/>
    </xf>
    <xf numFmtId="0" fontId="21" fillId="12" borderId="0" xfId="0" applyFont="1" applyFill="1" applyAlignment="1">
      <alignment horizontal="center" vertical="center"/>
    </xf>
    <xf numFmtId="0" fontId="59" fillId="0" borderId="0" xfId="0" applyFont="1" applyAlignment="1">
      <alignment horizontal="right" vertical="center" wrapText="1"/>
    </xf>
    <xf numFmtId="0" fontId="0" fillId="0" borderId="0" xfId="0" applyAlignment="1">
      <alignment horizontal="right" vertical="center" wrapText="1"/>
    </xf>
    <xf numFmtId="180" fontId="12" fillId="12" borderId="132" xfId="0" applyNumberFormat="1" applyFont="1" applyFill="1" applyBorder="1" applyAlignment="1">
      <alignment horizontal="left" vertical="center" shrinkToFit="1"/>
    </xf>
    <xf numFmtId="180" fontId="12" fillId="12" borderId="126" xfId="0" applyNumberFormat="1" applyFont="1" applyFill="1" applyBorder="1" applyAlignment="1">
      <alignment horizontal="left" vertical="center" shrinkToFit="1"/>
    </xf>
    <xf numFmtId="0" fontId="19" fillId="12" borderId="139" xfId="0" applyFont="1" applyFill="1" applyBorder="1" applyAlignment="1">
      <alignment horizontal="left" vertical="center" wrapText="1"/>
    </xf>
    <xf numFmtId="0" fontId="19" fillId="2" borderId="66" xfId="0" applyFont="1" applyFill="1" applyBorder="1" applyAlignment="1">
      <alignment horizontal="center" vertical="center"/>
    </xf>
    <xf numFmtId="0" fontId="19" fillId="2" borderId="68" xfId="0" applyFont="1" applyFill="1" applyBorder="1" applyAlignment="1">
      <alignment horizontal="center" vertical="center"/>
    </xf>
    <xf numFmtId="0" fontId="53" fillId="18" borderId="132" xfId="21" applyFont="1" applyFill="1" applyBorder="1" applyAlignment="1">
      <alignment horizontal="center" vertical="center"/>
    </xf>
    <xf numFmtId="0" fontId="53" fillId="18" borderId="133" xfId="21" applyFont="1" applyFill="1" applyBorder="1" applyAlignment="1">
      <alignment horizontal="center" vertical="center"/>
    </xf>
    <xf numFmtId="0" fontId="53" fillId="18" borderId="126" xfId="21" applyFont="1" applyFill="1" applyBorder="1" applyAlignment="1">
      <alignment horizontal="center" vertical="center"/>
    </xf>
    <xf numFmtId="0" fontId="53" fillId="18" borderId="230" xfId="21" applyFont="1" applyFill="1" applyBorder="1" applyAlignment="1">
      <alignment horizontal="center" vertical="center" wrapText="1"/>
    </xf>
    <xf numFmtId="0" fontId="53" fillId="18" borderId="211" xfId="21" applyFont="1" applyFill="1" applyBorder="1" applyAlignment="1">
      <alignment horizontal="center" vertical="center" wrapText="1"/>
    </xf>
    <xf numFmtId="0" fontId="53" fillId="18" borderId="43" xfId="21" applyFont="1" applyFill="1" applyBorder="1" applyAlignment="1">
      <alignment horizontal="center" vertical="center" wrapText="1"/>
    </xf>
    <xf numFmtId="0" fontId="53" fillId="18" borderId="131" xfId="21" applyFont="1" applyFill="1" applyBorder="1" applyAlignment="1">
      <alignment horizontal="center" vertical="center" wrapText="1"/>
    </xf>
    <xf numFmtId="0" fontId="53" fillId="18" borderId="131" xfId="21" applyFont="1" applyFill="1" applyBorder="1" applyAlignment="1">
      <alignment horizontal="center" vertical="center"/>
    </xf>
    <xf numFmtId="0" fontId="53" fillId="18" borderId="43" xfId="21" applyFont="1" applyFill="1" applyBorder="1" applyAlignment="1">
      <alignment horizontal="center" vertical="center"/>
    </xf>
    <xf numFmtId="0" fontId="53" fillId="18" borderId="230" xfId="21" applyFont="1" applyFill="1" applyBorder="1" applyAlignment="1">
      <alignment horizontal="center" vertical="center"/>
    </xf>
    <xf numFmtId="0" fontId="53" fillId="23" borderId="230" xfId="21" applyFont="1" applyFill="1" applyBorder="1" applyAlignment="1">
      <alignment horizontal="center" vertical="center"/>
    </xf>
    <xf numFmtId="0" fontId="53" fillId="23" borderId="43" xfId="21" applyFont="1" applyFill="1" applyBorder="1" applyAlignment="1">
      <alignment horizontal="center" vertical="center"/>
    </xf>
    <xf numFmtId="0" fontId="21" fillId="13" borderId="0" xfId="0" applyFont="1" applyFill="1" applyAlignment="1">
      <alignment horizontal="center" vertical="center"/>
    </xf>
    <xf numFmtId="0" fontId="0" fillId="0" borderId="65" xfId="0" applyBorder="1" applyAlignment="1">
      <alignment horizontal="right" vertical="center" wrapText="1"/>
    </xf>
    <xf numFmtId="180" fontId="0" fillId="13" borderId="132" xfId="0" applyNumberFormat="1" applyFill="1" applyBorder="1" applyAlignment="1">
      <alignment horizontal="left" vertical="center" shrinkToFit="1"/>
    </xf>
    <xf numFmtId="180" fontId="0" fillId="13" borderId="133" xfId="0" applyNumberFormat="1" applyFill="1" applyBorder="1" applyAlignment="1">
      <alignment horizontal="left" vertical="center" shrinkToFit="1"/>
    </xf>
    <xf numFmtId="180" fontId="0" fillId="13" borderId="126" xfId="0" applyNumberFormat="1" applyFill="1" applyBorder="1" applyAlignment="1">
      <alignment horizontal="left" vertical="center" shrinkToFit="1"/>
    </xf>
    <xf numFmtId="0" fontId="103" fillId="0" borderId="0" xfId="21" applyFont="1" applyAlignment="1">
      <alignment vertical="top" wrapText="1"/>
    </xf>
    <xf numFmtId="0" fontId="104" fillId="0" borderId="0" xfId="21" applyFont="1" applyAlignment="1">
      <alignment vertical="top" wrapText="1"/>
    </xf>
    <xf numFmtId="0" fontId="72" fillId="0" borderId="132" xfId="21" applyFont="1" applyBorder="1" applyAlignment="1">
      <alignment horizontal="center" vertical="center"/>
    </xf>
    <xf numFmtId="0" fontId="72" fillId="0" borderId="133" xfId="21" applyFont="1" applyBorder="1" applyAlignment="1">
      <alignment horizontal="center" vertical="center"/>
    </xf>
    <xf numFmtId="0" fontId="72" fillId="0" borderId="126" xfId="21" applyFont="1" applyBorder="1" applyAlignment="1">
      <alignment horizontal="center" vertical="center"/>
    </xf>
    <xf numFmtId="0" fontId="72" fillId="0" borderId="131" xfId="21" applyFont="1" applyBorder="1" applyAlignment="1">
      <alignment horizontal="center" vertical="center"/>
    </xf>
    <xf numFmtId="180" fontId="46" fillId="0" borderId="0" xfId="0" applyNumberFormat="1" applyFont="1" applyAlignment="1">
      <alignment horizontal="left" vertical="top" wrapText="1"/>
    </xf>
    <xf numFmtId="0" fontId="19" fillId="2" borderId="228" xfId="0" applyFont="1" applyFill="1" applyBorder="1" applyAlignment="1">
      <alignment horizontal="center" vertical="center"/>
    </xf>
    <xf numFmtId="0" fontId="19" fillId="2" borderId="219" xfId="0" applyFont="1" applyFill="1" applyBorder="1" applyAlignment="1">
      <alignment horizontal="center" vertical="center"/>
    </xf>
    <xf numFmtId="0" fontId="19" fillId="17" borderId="28" xfId="0" applyFont="1" applyFill="1" applyBorder="1" applyAlignment="1" applyProtection="1">
      <alignment horizontal="center" vertical="center" wrapText="1"/>
      <protection locked="0"/>
    </xf>
    <xf numFmtId="0" fontId="19" fillId="17" borderId="13" xfId="0" applyFont="1" applyFill="1" applyBorder="1" applyAlignment="1" applyProtection="1">
      <alignment horizontal="center" vertical="center" wrapText="1"/>
      <protection locked="0"/>
    </xf>
    <xf numFmtId="0" fontId="19" fillId="17" borderId="58" xfId="0" applyFont="1" applyFill="1" applyBorder="1" applyAlignment="1" applyProtection="1">
      <alignment horizontal="center" vertical="center" wrapText="1"/>
      <protection locked="0"/>
    </xf>
    <xf numFmtId="0" fontId="19" fillId="17" borderId="55" xfId="0" applyFont="1" applyFill="1" applyBorder="1" applyAlignment="1" applyProtection="1">
      <alignment horizontal="center" vertical="center" wrapText="1"/>
      <protection locked="0"/>
    </xf>
    <xf numFmtId="0" fontId="19" fillId="17" borderId="14" xfId="0" applyFont="1" applyFill="1" applyBorder="1" applyAlignment="1" applyProtection="1">
      <alignment horizontal="center" vertical="center" wrapText="1"/>
      <protection locked="0"/>
    </xf>
    <xf numFmtId="0" fontId="19" fillId="17" borderId="59" xfId="0" applyFont="1" applyFill="1" applyBorder="1" applyAlignment="1" applyProtection="1">
      <alignment horizontal="center" vertical="center" wrapText="1"/>
      <protection locked="0"/>
    </xf>
    <xf numFmtId="0" fontId="44" fillId="21" borderId="132" xfId="0" applyFont="1" applyFill="1" applyBorder="1" applyAlignment="1">
      <alignment horizontal="left" vertical="center" wrapText="1"/>
    </xf>
    <xf numFmtId="0" fontId="44" fillId="21" borderId="133" xfId="0" applyFont="1" applyFill="1" applyBorder="1" applyAlignment="1">
      <alignment horizontal="left" vertical="center" wrapText="1"/>
    </xf>
    <xf numFmtId="0" fontId="19" fillId="2" borderId="228" xfId="0" applyFont="1" applyFill="1" applyBorder="1" applyAlignment="1">
      <alignment horizontal="center" vertical="center" wrapText="1"/>
    </xf>
    <xf numFmtId="0" fontId="19" fillId="2" borderId="227" xfId="0" applyFont="1" applyFill="1" applyBorder="1" applyAlignment="1">
      <alignment horizontal="center" vertical="center"/>
    </xf>
    <xf numFmtId="0" fontId="19" fillId="2" borderId="229" xfId="0" applyFont="1" applyFill="1" applyBorder="1" applyAlignment="1">
      <alignment horizontal="center" vertical="center"/>
    </xf>
    <xf numFmtId="0" fontId="19" fillId="2" borderId="0" xfId="0" applyFont="1" applyFill="1" applyAlignment="1">
      <alignment horizontal="center" vertical="center"/>
    </xf>
    <xf numFmtId="0" fontId="19" fillId="2" borderId="21" xfId="0" applyFont="1" applyFill="1" applyBorder="1" applyAlignment="1">
      <alignment horizontal="center" vertical="center"/>
    </xf>
    <xf numFmtId="0" fontId="19" fillId="13" borderId="191" xfId="0" applyFont="1" applyFill="1" applyBorder="1" applyAlignment="1">
      <alignment horizontal="center" vertical="center" wrapText="1"/>
    </xf>
    <xf numFmtId="0" fontId="19" fillId="5" borderId="69" xfId="0" applyFont="1" applyFill="1" applyBorder="1" applyAlignment="1" applyProtection="1">
      <alignment horizontal="left" vertical="top" wrapText="1"/>
      <protection locked="0"/>
    </xf>
    <xf numFmtId="0" fontId="19" fillId="5" borderId="72" xfId="0" applyFont="1" applyFill="1" applyBorder="1" applyAlignment="1" applyProtection="1">
      <alignment horizontal="left" vertical="top" wrapText="1"/>
      <protection locked="0"/>
    </xf>
    <xf numFmtId="0" fontId="19" fillId="5" borderId="60" xfId="0" applyFont="1" applyFill="1" applyBorder="1" applyAlignment="1" applyProtection="1">
      <alignment horizontal="left" vertical="top" wrapText="1"/>
      <protection locked="0"/>
    </xf>
    <xf numFmtId="0" fontId="19" fillId="5" borderId="52" xfId="0" applyFont="1" applyFill="1" applyBorder="1" applyAlignment="1" applyProtection="1">
      <alignment horizontal="left" vertical="top" wrapText="1"/>
      <protection locked="0"/>
    </xf>
    <xf numFmtId="0" fontId="19" fillId="5" borderId="0" xfId="0" applyFont="1" applyFill="1" applyAlignment="1" applyProtection="1">
      <alignment horizontal="left" vertical="top" wrapText="1"/>
      <protection locked="0"/>
    </xf>
    <xf numFmtId="0" fontId="19" fillId="5" borderId="61" xfId="0" applyFont="1" applyFill="1" applyBorder="1" applyAlignment="1" applyProtection="1">
      <alignment horizontal="left" vertical="top" wrapText="1"/>
      <protection locked="0"/>
    </xf>
    <xf numFmtId="0" fontId="19" fillId="5" borderId="55" xfId="0" applyFont="1" applyFill="1" applyBorder="1" applyAlignment="1" applyProtection="1">
      <alignment horizontal="left" vertical="top" wrapText="1"/>
      <protection locked="0"/>
    </xf>
    <xf numFmtId="0" fontId="19" fillId="5" borderId="14" xfId="0" applyFont="1" applyFill="1" applyBorder="1" applyAlignment="1" applyProtection="1">
      <alignment horizontal="left" vertical="top" wrapText="1"/>
      <protection locked="0"/>
    </xf>
    <xf numFmtId="0" fontId="19" fillId="5" borderId="59" xfId="0" applyFont="1" applyFill="1" applyBorder="1" applyAlignment="1" applyProtection="1">
      <alignment horizontal="left" vertical="top" wrapText="1"/>
      <protection locked="0"/>
    </xf>
    <xf numFmtId="0" fontId="19" fillId="12" borderId="0" xfId="0" applyFont="1" applyFill="1" applyAlignment="1">
      <alignment horizontal="left" vertical="center" wrapText="1"/>
    </xf>
    <xf numFmtId="0" fontId="11" fillId="0" borderId="0" xfId="0" applyFont="1" applyAlignment="1">
      <alignment horizontal="right" vertical="center" wrapText="1"/>
    </xf>
    <xf numFmtId="0" fontId="11" fillId="0" borderId="65" xfId="0" applyFont="1" applyBorder="1" applyAlignment="1">
      <alignment horizontal="right" vertical="center" wrapText="1"/>
    </xf>
    <xf numFmtId="180" fontId="0" fillId="12" borderId="131" xfId="0" applyNumberFormat="1" applyFill="1" applyBorder="1" applyAlignment="1">
      <alignment horizontal="left" vertical="center" shrinkToFit="1"/>
    </xf>
    <xf numFmtId="180" fontId="0" fillId="12" borderId="131" xfId="0" applyNumberFormat="1" applyFill="1" applyBorder="1" applyAlignment="1">
      <alignment vertical="center" shrinkToFit="1"/>
    </xf>
    <xf numFmtId="0" fontId="12" fillId="2" borderId="132" xfId="0" applyFont="1" applyFill="1" applyBorder="1" applyAlignment="1">
      <alignment horizontal="left" vertical="center" wrapText="1"/>
    </xf>
    <xf numFmtId="0" fontId="12" fillId="2" borderId="133" xfId="0" applyFont="1" applyFill="1" applyBorder="1" applyAlignment="1">
      <alignment horizontal="left" vertical="center" wrapText="1"/>
    </xf>
    <xf numFmtId="0" fontId="19" fillId="5" borderId="13" xfId="0" applyFont="1" applyFill="1" applyBorder="1" applyAlignment="1" applyProtection="1">
      <alignment horizontal="left" vertical="center" wrapText="1"/>
      <protection locked="0"/>
    </xf>
    <xf numFmtId="0" fontId="12" fillId="2" borderId="132" xfId="0" applyFont="1" applyFill="1" applyBorder="1" applyAlignment="1">
      <alignment horizontal="left" vertical="center"/>
    </xf>
    <xf numFmtId="0" fontId="12" fillId="2" borderId="133" xfId="0" applyFont="1" applyFill="1" applyBorder="1" applyAlignment="1">
      <alignment horizontal="left" vertical="center"/>
    </xf>
    <xf numFmtId="0" fontId="0" fillId="2" borderId="132" xfId="0" applyFill="1" applyBorder="1" applyAlignment="1">
      <alignment horizontal="left" vertical="center"/>
    </xf>
    <xf numFmtId="0" fontId="0" fillId="2" borderId="133" xfId="0" applyFill="1" applyBorder="1" applyAlignment="1">
      <alignment horizontal="left" vertical="center"/>
    </xf>
    <xf numFmtId="0" fontId="0" fillId="2" borderId="132" xfId="0" applyFill="1" applyBorder="1" applyAlignment="1">
      <alignment horizontal="left" vertical="center" wrapText="1"/>
    </xf>
    <xf numFmtId="0" fontId="0" fillId="2" borderId="133" xfId="0" applyFill="1" applyBorder="1" applyAlignment="1">
      <alignment horizontal="left" vertical="center" wrapText="1"/>
    </xf>
    <xf numFmtId="0" fontId="12" fillId="2" borderId="230" xfId="0" applyFont="1" applyFill="1" applyBorder="1" applyAlignment="1">
      <alignment horizontal="center" vertical="center"/>
    </xf>
    <xf numFmtId="0" fontId="12" fillId="2" borderId="43" xfId="0" applyFont="1" applyFill="1" applyBorder="1" applyAlignment="1">
      <alignment horizontal="center" vertical="center"/>
    </xf>
    <xf numFmtId="0" fontId="0" fillId="2" borderId="228" xfId="0" applyFill="1" applyBorder="1" applyAlignment="1">
      <alignment horizontal="left" vertical="center" wrapText="1"/>
    </xf>
    <xf numFmtId="0" fontId="12" fillId="2" borderId="227" xfId="0" applyFont="1" applyFill="1" applyBorder="1" applyAlignment="1">
      <alignment horizontal="left" vertical="center" wrapText="1"/>
    </xf>
    <xf numFmtId="0" fontId="12" fillId="2" borderId="91" xfId="0" applyFont="1" applyFill="1" applyBorder="1" applyAlignment="1">
      <alignment horizontal="left" vertical="center" wrapText="1"/>
    </xf>
    <xf numFmtId="0" fontId="12" fillId="2" borderId="139" xfId="0" applyFont="1" applyFill="1" applyBorder="1" applyAlignment="1">
      <alignment horizontal="left" vertical="center" wrapText="1"/>
    </xf>
    <xf numFmtId="0" fontId="19" fillId="5" borderId="207" xfId="0" applyFont="1" applyFill="1" applyBorder="1" applyAlignment="1" applyProtection="1">
      <alignment horizontal="left" vertical="center" wrapText="1"/>
      <protection locked="0"/>
    </xf>
    <xf numFmtId="0" fontId="19" fillId="5" borderId="208" xfId="0" applyFont="1" applyFill="1" applyBorder="1" applyAlignment="1" applyProtection="1">
      <alignment horizontal="left" vertical="center" wrapText="1"/>
      <protection locked="0"/>
    </xf>
    <xf numFmtId="0" fontId="19" fillId="5" borderId="209" xfId="0" applyFont="1" applyFill="1" applyBorder="1" applyAlignment="1" applyProtection="1">
      <alignment horizontal="left" vertical="center" wrapText="1"/>
      <protection locked="0"/>
    </xf>
    <xf numFmtId="0" fontId="38" fillId="5" borderId="28" xfId="2" applyFill="1" applyBorder="1" applyAlignment="1" applyProtection="1">
      <alignment horizontal="left" vertical="center" wrapText="1"/>
      <protection locked="0"/>
    </xf>
    <xf numFmtId="0" fontId="12" fillId="2" borderId="230" xfId="0" applyFont="1" applyFill="1" applyBorder="1" applyAlignment="1">
      <alignment horizontal="center" vertical="center" wrapText="1"/>
    </xf>
    <xf numFmtId="0" fontId="0" fillId="0" borderId="211" xfId="0" applyBorder="1" applyAlignment="1">
      <alignment horizontal="center" vertical="center" wrapText="1"/>
    </xf>
    <xf numFmtId="0" fontId="0" fillId="0" borderId="43" xfId="0" applyBorder="1" applyAlignment="1">
      <alignment horizontal="center" vertical="center" wrapText="1"/>
    </xf>
    <xf numFmtId="0" fontId="0" fillId="2" borderId="6" xfId="0" applyFill="1" applyBorder="1" applyAlignment="1">
      <alignment horizontal="left" vertical="center" wrapText="1"/>
    </xf>
    <xf numFmtId="0" fontId="0" fillId="2" borderId="4" xfId="0" applyFill="1" applyBorder="1" applyAlignment="1">
      <alignment horizontal="left" vertical="center" wrapText="1"/>
    </xf>
    <xf numFmtId="0" fontId="0" fillId="2" borderId="227" xfId="0" applyFill="1" applyBorder="1" applyAlignment="1">
      <alignment horizontal="left" vertical="center" wrapText="1"/>
    </xf>
    <xf numFmtId="0" fontId="12" fillId="2" borderId="8" xfId="0" applyFont="1" applyFill="1" applyBorder="1" applyAlignment="1">
      <alignment horizontal="center" vertical="center" wrapText="1"/>
    </xf>
    <xf numFmtId="0" fontId="12" fillId="2" borderId="5" xfId="0" applyFont="1" applyFill="1" applyBorder="1" applyAlignment="1">
      <alignment horizontal="center" vertical="center" wrapText="1"/>
    </xf>
    <xf numFmtId="0" fontId="0" fillId="2" borderId="32" xfId="0" applyFill="1" applyBorder="1" applyAlignment="1">
      <alignment horizontal="center" vertical="center" wrapText="1"/>
    </xf>
    <xf numFmtId="0" fontId="0" fillId="0" borderId="33" xfId="0" applyBorder="1" applyAlignment="1">
      <alignment horizontal="center" vertical="center" wrapText="1"/>
    </xf>
    <xf numFmtId="0" fontId="0" fillId="0" borderId="123" xfId="0" applyBorder="1" applyAlignment="1">
      <alignment horizontal="center" vertical="center" wrapText="1"/>
    </xf>
    <xf numFmtId="49" fontId="19" fillId="5" borderId="28" xfId="0" applyNumberFormat="1" applyFont="1" applyFill="1" applyBorder="1" applyAlignment="1" applyProtection="1">
      <alignment horizontal="left" vertical="center" wrapText="1"/>
      <protection locked="0"/>
    </xf>
    <xf numFmtId="49" fontId="19" fillId="5" borderId="13" xfId="0" applyNumberFormat="1" applyFont="1" applyFill="1" applyBorder="1" applyAlignment="1" applyProtection="1">
      <alignment horizontal="left" vertical="center" wrapText="1"/>
      <protection locked="0"/>
    </xf>
    <xf numFmtId="49" fontId="19" fillId="5" borderId="58" xfId="0" applyNumberFormat="1" applyFont="1" applyFill="1" applyBorder="1" applyAlignment="1" applyProtection="1">
      <alignment horizontal="left" vertical="center" wrapText="1"/>
      <protection locked="0"/>
    </xf>
    <xf numFmtId="0" fontId="19" fillId="2" borderId="28" xfId="0" applyFont="1" applyFill="1" applyBorder="1" applyAlignment="1">
      <alignment horizontal="center" vertical="center" wrapText="1"/>
    </xf>
    <xf numFmtId="0" fontId="19" fillId="2" borderId="13" xfId="0" applyFont="1" applyFill="1" applyBorder="1" applyAlignment="1">
      <alignment horizontal="center" vertical="center" wrapText="1"/>
    </xf>
    <xf numFmtId="0" fontId="19" fillId="2" borderId="58" xfId="0" applyFont="1" applyFill="1" applyBorder="1" applyAlignment="1">
      <alignment horizontal="center" vertical="center" wrapText="1"/>
    </xf>
    <xf numFmtId="49" fontId="19" fillId="18" borderId="28" xfId="0" applyNumberFormat="1" applyFont="1" applyFill="1" applyBorder="1" applyAlignment="1" applyProtection="1">
      <alignment horizontal="center" vertical="center"/>
      <protection locked="0"/>
    </xf>
    <xf numFmtId="49" fontId="19" fillId="18" borderId="13" xfId="0" applyNumberFormat="1" applyFont="1" applyFill="1" applyBorder="1" applyAlignment="1" applyProtection="1">
      <alignment horizontal="center" vertical="center"/>
      <protection locked="0"/>
    </xf>
    <xf numFmtId="49" fontId="19" fillId="18" borderId="58" xfId="0" applyNumberFormat="1" applyFont="1" applyFill="1" applyBorder="1" applyAlignment="1" applyProtection="1">
      <alignment horizontal="center" vertical="center"/>
      <protection locked="0"/>
    </xf>
    <xf numFmtId="0" fontId="12" fillId="2" borderId="16" xfId="0" applyFont="1" applyFill="1" applyBorder="1" applyAlignment="1">
      <alignment horizontal="center" vertical="center" wrapText="1"/>
    </xf>
    <xf numFmtId="49" fontId="19" fillId="5" borderId="52" xfId="0" applyNumberFormat="1" applyFont="1" applyFill="1" applyBorder="1" applyAlignment="1" applyProtection="1">
      <alignment horizontal="left" vertical="center" wrapText="1"/>
      <protection locked="0"/>
    </xf>
    <xf numFmtId="49" fontId="19" fillId="5" borderId="0" xfId="0" applyNumberFormat="1" applyFont="1" applyFill="1" applyAlignment="1" applyProtection="1">
      <alignment horizontal="left" vertical="center" wrapText="1"/>
      <protection locked="0"/>
    </xf>
    <xf numFmtId="49" fontId="19" fillId="5" borderId="61" xfId="0" applyNumberFormat="1" applyFont="1" applyFill="1" applyBorder="1" applyAlignment="1" applyProtection="1">
      <alignment horizontal="left" vertical="center" wrapText="1"/>
      <protection locked="0"/>
    </xf>
    <xf numFmtId="0" fontId="19" fillId="2" borderId="0" xfId="0" applyFont="1" applyFill="1" applyAlignment="1">
      <alignment horizontal="center" vertical="center" wrapText="1"/>
    </xf>
    <xf numFmtId="0" fontId="20" fillId="2" borderId="32" xfId="0" applyFont="1" applyFill="1" applyBorder="1" applyAlignment="1">
      <alignment horizontal="center" vertical="center" wrapText="1"/>
    </xf>
    <xf numFmtId="0" fontId="20" fillId="2" borderId="33" xfId="0" applyFont="1" applyFill="1" applyBorder="1" applyAlignment="1">
      <alignment horizontal="center" vertical="center" wrapText="1"/>
    </xf>
    <xf numFmtId="0" fontId="20" fillId="2" borderId="123" xfId="0" applyFont="1" applyFill="1" applyBorder="1" applyAlignment="1">
      <alignment horizontal="center" vertical="center" wrapText="1"/>
    </xf>
    <xf numFmtId="0" fontId="19" fillId="21" borderId="230" xfId="0" applyFont="1" applyFill="1" applyBorder="1" applyAlignment="1">
      <alignment horizontal="center" vertical="center"/>
    </xf>
    <xf numFmtId="0" fontId="19" fillId="21" borderId="211" xfId="0" applyFont="1" applyFill="1" applyBorder="1" applyAlignment="1">
      <alignment horizontal="center" vertical="center"/>
    </xf>
    <xf numFmtId="0" fontId="19" fillId="21" borderId="43" xfId="0" applyFont="1" applyFill="1" applyBorder="1" applyAlignment="1">
      <alignment horizontal="center" vertical="center"/>
    </xf>
    <xf numFmtId="0" fontId="19" fillId="18" borderId="55" xfId="0" applyFont="1" applyFill="1" applyBorder="1" applyAlignment="1" applyProtection="1">
      <alignment horizontal="center" vertical="center"/>
      <protection locked="0"/>
    </xf>
    <xf numFmtId="0" fontId="19" fillId="18" borderId="14" xfId="0" applyFont="1" applyFill="1" applyBorder="1" applyAlignment="1" applyProtection="1">
      <alignment horizontal="center" vertical="center"/>
      <protection locked="0"/>
    </xf>
    <xf numFmtId="0" fontId="19" fillId="18" borderId="59" xfId="0" applyFont="1" applyFill="1" applyBorder="1" applyAlignment="1" applyProtection="1">
      <alignment horizontal="center" vertical="center"/>
      <protection locked="0"/>
    </xf>
    <xf numFmtId="0" fontId="19" fillId="18" borderId="93" xfId="0" applyFont="1" applyFill="1" applyBorder="1" applyAlignment="1" applyProtection="1">
      <alignment horizontal="center" vertical="center"/>
      <protection locked="0"/>
    </xf>
    <xf numFmtId="0" fontId="19" fillId="18" borderId="64" xfId="0" applyFont="1" applyFill="1" applyBorder="1" applyAlignment="1" applyProtection="1">
      <alignment horizontal="center" vertical="center"/>
      <protection locked="0"/>
    </xf>
    <xf numFmtId="0" fontId="19" fillId="18" borderId="210" xfId="0" applyFont="1" applyFill="1" applyBorder="1" applyAlignment="1" applyProtection="1">
      <alignment horizontal="center" vertical="center"/>
      <protection locked="0"/>
    </xf>
    <xf numFmtId="0" fontId="19" fillId="18" borderId="28" xfId="0" applyFont="1" applyFill="1" applyBorder="1" applyAlignment="1" applyProtection="1">
      <alignment horizontal="center" vertical="center"/>
      <protection locked="0"/>
    </xf>
    <xf numFmtId="0" fontId="19" fillId="18" borderId="13" xfId="0" applyFont="1" applyFill="1" applyBorder="1" applyAlignment="1" applyProtection="1">
      <alignment horizontal="center" vertical="center"/>
      <protection locked="0"/>
    </xf>
    <xf numFmtId="0" fontId="19" fillId="18" borderId="58" xfId="0" applyFont="1" applyFill="1" applyBorder="1" applyAlignment="1" applyProtection="1">
      <alignment horizontal="center" vertical="center"/>
      <protection locked="0"/>
    </xf>
    <xf numFmtId="180" fontId="0" fillId="12" borderId="132" xfId="0" applyNumberFormat="1" applyFill="1" applyBorder="1" applyAlignment="1">
      <alignment horizontal="left" vertical="center" shrinkToFit="1"/>
    </xf>
    <xf numFmtId="180" fontId="0" fillId="12" borderId="133" xfId="0" applyNumberFormat="1" applyFill="1" applyBorder="1" applyAlignment="1">
      <alignment horizontal="left" vertical="center" shrinkToFit="1"/>
    </xf>
    <xf numFmtId="180" fontId="0" fillId="12" borderId="126" xfId="0" applyNumberFormat="1" applyFill="1" applyBorder="1" applyAlignment="1">
      <alignment horizontal="left" vertical="center" shrinkToFit="1"/>
    </xf>
    <xf numFmtId="0" fontId="19" fillId="2" borderId="132" xfId="0" applyFont="1" applyFill="1" applyBorder="1" applyAlignment="1">
      <alignment horizontal="left" vertical="center"/>
    </xf>
    <xf numFmtId="0" fontId="19" fillId="2" borderId="133" xfId="0" applyFont="1" applyFill="1" applyBorder="1" applyAlignment="1">
      <alignment horizontal="left" vertical="center"/>
    </xf>
    <xf numFmtId="0" fontId="19" fillId="4" borderId="28" xfId="0" applyFont="1" applyFill="1" applyBorder="1" applyAlignment="1" applyProtection="1">
      <alignment horizontal="center" vertical="center"/>
      <protection locked="0"/>
    </xf>
    <xf numFmtId="0" fontId="19" fillId="4" borderId="13" xfId="0" applyFont="1" applyFill="1" applyBorder="1" applyAlignment="1" applyProtection="1">
      <alignment horizontal="center" vertical="center"/>
      <protection locked="0"/>
    </xf>
    <xf numFmtId="0" fontId="19" fillId="4" borderId="58" xfId="0" applyFont="1" applyFill="1" applyBorder="1" applyAlignment="1" applyProtection="1">
      <alignment horizontal="center" vertical="center"/>
      <protection locked="0"/>
    </xf>
    <xf numFmtId="0" fontId="19" fillId="4" borderId="28" xfId="0" applyFont="1" applyFill="1" applyBorder="1" applyAlignment="1" applyProtection="1">
      <alignment horizontal="center" vertical="center" shrinkToFit="1"/>
      <protection locked="0"/>
    </xf>
    <xf numFmtId="0" fontId="19" fillId="4" borderId="13" xfId="0" applyFont="1" applyFill="1" applyBorder="1" applyAlignment="1" applyProtection="1">
      <alignment horizontal="center" vertical="center" shrinkToFit="1"/>
      <protection locked="0"/>
    </xf>
    <xf numFmtId="0" fontId="19" fillId="4" borderId="58" xfId="0" applyFont="1" applyFill="1" applyBorder="1" applyAlignment="1" applyProtection="1">
      <alignment horizontal="center" vertical="center" shrinkToFit="1"/>
      <protection locked="0"/>
    </xf>
    <xf numFmtId="0" fontId="19" fillId="21" borderId="131" xfId="0" applyFont="1" applyFill="1" applyBorder="1" applyAlignment="1">
      <alignment horizontal="center" vertical="center"/>
    </xf>
    <xf numFmtId="0" fontId="19" fillId="21" borderId="131" xfId="0" applyFont="1" applyFill="1" applyBorder="1" applyAlignment="1">
      <alignment horizontal="left" vertical="center"/>
    </xf>
    <xf numFmtId="0" fontId="19" fillId="21" borderId="43" xfId="0" applyFont="1" applyFill="1" applyBorder="1" applyAlignment="1">
      <alignment horizontal="left" vertical="center"/>
    </xf>
    <xf numFmtId="0" fontId="19" fillId="21" borderId="132" xfId="0" applyFont="1" applyFill="1" applyBorder="1" applyAlignment="1">
      <alignment horizontal="left" vertical="center"/>
    </xf>
    <xf numFmtId="0" fontId="19" fillId="2" borderId="230" xfId="0" applyFont="1" applyFill="1" applyBorder="1" applyAlignment="1">
      <alignment horizontal="center" vertical="center"/>
    </xf>
    <xf numFmtId="0" fontId="19" fillId="2" borderId="43" xfId="0" applyFont="1" applyFill="1" applyBorder="1" applyAlignment="1">
      <alignment horizontal="center" vertical="center"/>
    </xf>
    <xf numFmtId="0" fontId="19" fillId="2" borderId="228" xfId="0" applyFont="1" applyFill="1" applyBorder="1" applyAlignment="1">
      <alignment horizontal="left" vertical="center" wrapText="1"/>
    </xf>
    <xf numFmtId="0" fontId="19" fillId="2" borderId="227" xfId="0" applyFont="1" applyFill="1" applyBorder="1" applyAlignment="1">
      <alignment horizontal="left" vertical="center" wrapText="1"/>
    </xf>
    <xf numFmtId="0" fontId="19" fillId="2" borderId="232" xfId="0" applyFont="1" applyFill="1" applyBorder="1" applyAlignment="1">
      <alignment horizontal="left" vertical="center" wrapText="1"/>
    </xf>
    <xf numFmtId="0" fontId="19" fillId="2" borderId="91" xfId="0" applyFont="1" applyFill="1" applyBorder="1" applyAlignment="1">
      <alignment horizontal="left" vertical="center" wrapText="1"/>
    </xf>
    <xf numFmtId="0" fontId="19" fillId="2" borderId="139" xfId="0" applyFont="1" applyFill="1" applyBorder="1" applyAlignment="1">
      <alignment horizontal="left" vertical="center" wrapText="1"/>
    </xf>
    <xf numFmtId="0" fontId="19" fillId="2" borderId="212" xfId="0" applyFont="1" applyFill="1" applyBorder="1" applyAlignment="1">
      <alignment horizontal="left" vertical="center" wrapText="1"/>
    </xf>
    <xf numFmtId="0" fontId="19" fillId="5" borderId="28" xfId="0" applyFont="1" applyFill="1" applyBorder="1" applyAlignment="1" applyProtection="1">
      <alignment horizontal="left" vertical="center" wrapText="1" shrinkToFit="1"/>
      <protection locked="0"/>
    </xf>
    <xf numFmtId="0" fontId="19" fillId="5" borderId="13" xfId="0" applyFont="1" applyFill="1" applyBorder="1" applyAlignment="1" applyProtection="1">
      <alignment horizontal="left" vertical="center" wrapText="1" shrinkToFit="1"/>
      <protection locked="0"/>
    </xf>
    <xf numFmtId="0" fontId="19" fillId="5" borderId="58" xfId="0" applyFont="1" applyFill="1" applyBorder="1" applyAlignment="1" applyProtection="1">
      <alignment horizontal="left" vertical="center" wrapText="1" shrinkToFit="1"/>
      <protection locked="0"/>
    </xf>
    <xf numFmtId="0" fontId="19" fillId="5" borderId="28" xfId="2" applyFont="1" applyFill="1" applyBorder="1" applyAlignment="1" applyProtection="1">
      <alignment horizontal="left" vertical="center" wrapText="1"/>
      <protection locked="0"/>
    </xf>
    <xf numFmtId="0" fontId="19" fillId="5" borderId="13" xfId="2" applyFont="1" applyFill="1" applyBorder="1" applyAlignment="1" applyProtection="1">
      <alignment horizontal="left" vertical="center" wrapText="1"/>
      <protection locked="0"/>
    </xf>
    <xf numFmtId="0" fontId="19" fillId="5" borderId="58" xfId="2" applyFont="1" applyFill="1" applyBorder="1" applyAlignment="1" applyProtection="1">
      <alignment horizontal="left" vertical="center" wrapText="1"/>
      <protection locked="0"/>
    </xf>
    <xf numFmtId="0" fontId="19" fillId="21" borderId="230" xfId="0" applyFont="1" applyFill="1" applyBorder="1" applyAlignment="1">
      <alignment horizontal="left" vertical="center"/>
    </xf>
    <xf numFmtId="0" fontId="19" fillId="21" borderId="228" xfId="0" applyFont="1" applyFill="1" applyBorder="1" applyAlignment="1">
      <alignment horizontal="left" vertical="center"/>
    </xf>
    <xf numFmtId="0" fontId="19" fillId="2" borderId="211" xfId="0" applyFont="1" applyFill="1" applyBorder="1" applyAlignment="1">
      <alignment horizontal="center" vertical="center"/>
    </xf>
    <xf numFmtId="0" fontId="87" fillId="2" borderId="228" xfId="0" applyFont="1" applyFill="1" applyBorder="1" applyAlignment="1">
      <alignment horizontal="left" vertical="center" wrapText="1"/>
    </xf>
    <xf numFmtId="0" fontId="19" fillId="2" borderId="229" xfId="0" applyFont="1" applyFill="1" applyBorder="1" applyAlignment="1">
      <alignment horizontal="left" vertical="center" wrapText="1"/>
    </xf>
    <xf numFmtId="0" fontId="19" fillId="2" borderId="219" xfId="0" applyFont="1" applyFill="1" applyBorder="1" applyAlignment="1">
      <alignment horizontal="left" vertical="center" wrapText="1"/>
    </xf>
    <xf numFmtId="0" fontId="19" fillId="2" borderId="0" xfId="0" applyFont="1" applyFill="1" applyAlignment="1">
      <alignment horizontal="left" vertical="center" wrapText="1"/>
    </xf>
    <xf numFmtId="0" fontId="19" fillId="12" borderId="228" xfId="0" applyFont="1" applyFill="1" applyBorder="1" applyAlignment="1">
      <alignment horizontal="left" vertical="center"/>
    </xf>
    <xf numFmtId="0" fontId="19" fillId="12" borderId="227" xfId="0" applyFont="1" applyFill="1" applyBorder="1" applyAlignment="1">
      <alignment horizontal="left" vertical="center"/>
    </xf>
    <xf numFmtId="0" fontId="19" fillId="12" borderId="232" xfId="0" applyFont="1" applyFill="1" applyBorder="1" applyAlignment="1">
      <alignment horizontal="left" vertical="center"/>
    </xf>
    <xf numFmtId="0" fontId="19" fillId="12" borderId="66" xfId="0" applyFont="1" applyFill="1" applyBorder="1">
      <alignment vertical="center"/>
    </xf>
    <xf numFmtId="0" fontId="19" fillId="12" borderId="64" xfId="0" applyFont="1" applyFill="1" applyBorder="1">
      <alignment vertical="center"/>
    </xf>
    <xf numFmtId="0" fontId="19" fillId="12" borderId="70" xfId="0" applyFont="1" applyFill="1" applyBorder="1">
      <alignment vertical="center"/>
    </xf>
    <xf numFmtId="0" fontId="19" fillId="16" borderId="28" xfId="0" applyFont="1" applyFill="1" applyBorder="1" applyAlignment="1" applyProtection="1">
      <alignment horizontal="left" vertical="center" wrapText="1" shrinkToFit="1"/>
      <protection locked="0"/>
    </xf>
    <xf numFmtId="0" fontId="19" fillId="16" borderId="13" xfId="0" applyFont="1" applyFill="1" applyBorder="1" applyAlignment="1" applyProtection="1">
      <alignment horizontal="left" vertical="center" wrapText="1" shrinkToFit="1"/>
      <protection locked="0"/>
    </xf>
    <xf numFmtId="0" fontId="19" fillId="16" borderId="58" xfId="0" applyFont="1" applyFill="1" applyBorder="1" applyAlignment="1" applyProtection="1">
      <alignment horizontal="left" vertical="center" wrapText="1" shrinkToFit="1"/>
      <protection locked="0"/>
    </xf>
    <xf numFmtId="0" fontId="19" fillId="16" borderId="28" xfId="0" applyFont="1" applyFill="1" applyBorder="1" applyAlignment="1" applyProtection="1">
      <alignment horizontal="left" vertical="center" wrapText="1"/>
      <protection locked="0"/>
    </xf>
    <xf numFmtId="0" fontId="19" fillId="16" borderId="13" xfId="0" applyFont="1" applyFill="1" applyBorder="1" applyAlignment="1" applyProtection="1">
      <alignment horizontal="left" vertical="center" wrapText="1"/>
      <protection locked="0"/>
    </xf>
    <xf numFmtId="0" fontId="19" fillId="16" borderId="58" xfId="0" applyFont="1" applyFill="1" applyBorder="1" applyAlignment="1" applyProtection="1">
      <alignment horizontal="left" vertical="center" wrapText="1"/>
      <protection locked="0"/>
    </xf>
    <xf numFmtId="0" fontId="19" fillId="16" borderId="28" xfId="0" applyFont="1" applyFill="1" applyBorder="1" applyAlignment="1" applyProtection="1">
      <alignment vertical="center" wrapText="1"/>
      <protection locked="0"/>
    </xf>
    <xf numFmtId="0" fontId="19" fillId="16" borderId="13" xfId="0" applyFont="1" applyFill="1" applyBorder="1" applyAlignment="1" applyProtection="1">
      <alignment vertical="center" wrapText="1"/>
      <protection locked="0"/>
    </xf>
    <xf numFmtId="0" fontId="19" fillId="16" borderId="58" xfId="0" applyFont="1" applyFill="1" applyBorder="1" applyAlignment="1" applyProtection="1">
      <alignment vertical="center" wrapText="1"/>
      <protection locked="0"/>
    </xf>
    <xf numFmtId="0" fontId="19" fillId="5" borderId="69" xfId="0" applyFont="1" applyFill="1" applyBorder="1" applyAlignment="1" applyProtection="1">
      <alignment horizontal="left" vertical="center" wrapText="1" shrinkToFit="1"/>
      <protection locked="0"/>
    </xf>
    <xf numFmtId="0" fontId="19" fillId="5" borderId="72" xfId="0" applyFont="1" applyFill="1" applyBorder="1" applyAlignment="1" applyProtection="1">
      <alignment horizontal="left" vertical="center" wrapText="1" shrinkToFit="1"/>
      <protection locked="0"/>
    </xf>
    <xf numFmtId="0" fontId="19" fillId="5" borderId="60" xfId="0" applyFont="1" applyFill="1" applyBorder="1" applyAlignment="1" applyProtection="1">
      <alignment horizontal="left" vertical="center" wrapText="1" shrinkToFit="1"/>
      <protection locked="0"/>
    </xf>
    <xf numFmtId="184" fontId="19" fillId="18" borderId="28" xfId="0" applyNumberFormat="1" applyFont="1" applyFill="1" applyBorder="1" applyAlignment="1" applyProtection="1">
      <alignment horizontal="center" vertical="center"/>
      <protection locked="0"/>
    </xf>
    <xf numFmtId="184" fontId="19" fillId="18" borderId="13" xfId="0" applyNumberFormat="1" applyFont="1" applyFill="1" applyBorder="1" applyAlignment="1" applyProtection="1">
      <alignment horizontal="center" vertical="center"/>
      <protection locked="0"/>
    </xf>
    <xf numFmtId="184" fontId="19" fillId="18" borderId="58" xfId="0" applyNumberFormat="1" applyFont="1" applyFill="1" applyBorder="1" applyAlignment="1" applyProtection="1">
      <alignment horizontal="center" vertical="center"/>
      <protection locked="0"/>
    </xf>
    <xf numFmtId="0" fontId="19" fillId="2" borderId="230" xfId="0" applyFont="1" applyFill="1" applyBorder="1" applyAlignment="1">
      <alignment horizontal="center" vertical="center" wrapText="1"/>
    </xf>
    <xf numFmtId="0" fontId="19" fillId="2" borderId="6" xfId="0" applyFont="1" applyFill="1" applyBorder="1" applyAlignment="1">
      <alignment horizontal="left" vertical="center" wrapText="1"/>
    </xf>
    <xf numFmtId="0" fontId="19" fillId="2" borderId="4" xfId="0" applyFont="1" applyFill="1" applyBorder="1" applyAlignment="1">
      <alignment horizontal="left" vertical="center" wrapText="1"/>
    </xf>
    <xf numFmtId="0" fontId="19" fillId="2" borderId="10" xfId="0" applyFont="1" applyFill="1" applyBorder="1" applyAlignment="1">
      <alignment horizontal="left" vertical="center" wrapText="1"/>
    </xf>
    <xf numFmtId="0" fontId="19" fillId="2" borderId="8" xfId="0" applyFont="1" applyFill="1" applyBorder="1" applyAlignment="1">
      <alignment horizontal="center" vertical="center" wrapText="1"/>
    </xf>
    <xf numFmtId="0" fontId="19" fillId="2" borderId="5" xfId="0" applyFont="1" applyFill="1" applyBorder="1" applyAlignment="1">
      <alignment horizontal="center" vertical="center" wrapText="1"/>
    </xf>
    <xf numFmtId="0" fontId="19" fillId="5" borderId="28" xfId="0" applyFont="1" applyFill="1" applyBorder="1" applyAlignment="1" applyProtection="1">
      <alignment horizontal="left" vertical="center"/>
      <protection locked="0"/>
    </xf>
    <xf numFmtId="0" fontId="19" fillId="5" borderId="13" xfId="0" applyFont="1" applyFill="1" applyBorder="1" applyAlignment="1" applyProtection="1">
      <alignment horizontal="left" vertical="center"/>
      <protection locked="0"/>
    </xf>
    <xf numFmtId="0" fontId="19" fillId="5" borderId="58" xfId="0" applyFont="1" applyFill="1" applyBorder="1" applyAlignment="1" applyProtection="1">
      <alignment horizontal="left" vertical="center"/>
      <protection locked="0"/>
    </xf>
    <xf numFmtId="0" fontId="0" fillId="0" borderId="5" xfId="0" applyBorder="1" applyAlignment="1">
      <alignment horizontal="center" vertical="center" wrapText="1"/>
    </xf>
    <xf numFmtId="0" fontId="0" fillId="0" borderId="16" xfId="0" applyBorder="1" applyAlignment="1">
      <alignment horizontal="center" vertical="center" wrapText="1"/>
    </xf>
    <xf numFmtId="0" fontId="20" fillId="2" borderId="32" xfId="0" applyFont="1" applyFill="1" applyBorder="1" applyAlignment="1">
      <alignment horizontal="left" vertical="center" wrapText="1"/>
    </xf>
    <xf numFmtId="0" fontId="20" fillId="2" borderId="33" xfId="0" applyFont="1" applyFill="1" applyBorder="1" applyAlignment="1">
      <alignment horizontal="left" vertical="center" wrapText="1"/>
    </xf>
    <xf numFmtId="0" fontId="20" fillId="2" borderId="213" xfId="0" applyFont="1" applyFill="1" applyBorder="1" applyAlignment="1">
      <alignment horizontal="left" vertical="center" wrapText="1"/>
    </xf>
    <xf numFmtId="0" fontId="20" fillId="2" borderId="132" xfId="0" applyFont="1" applyFill="1" applyBorder="1" applyAlignment="1">
      <alignment horizontal="left" vertical="center" wrapText="1"/>
    </xf>
    <xf numFmtId="0" fontId="20" fillId="2" borderId="133" xfId="0" applyFont="1" applyFill="1" applyBorder="1" applyAlignment="1">
      <alignment horizontal="left" vertical="center" wrapText="1"/>
    </xf>
    <xf numFmtId="0" fontId="20" fillId="2" borderId="214" xfId="0" applyFont="1" applyFill="1" applyBorder="1" applyAlignment="1">
      <alignment horizontal="left" vertical="center" wrapText="1"/>
    </xf>
    <xf numFmtId="0" fontId="19" fillId="2" borderId="91" xfId="0" applyFont="1" applyFill="1" applyBorder="1" applyAlignment="1">
      <alignment horizontal="center" vertical="center" wrapText="1"/>
    </xf>
    <xf numFmtId="0" fontId="25" fillId="12" borderId="219" xfId="0" applyFont="1" applyFill="1" applyBorder="1" applyAlignment="1">
      <alignment horizontal="left" vertical="center" wrapText="1"/>
    </xf>
    <xf numFmtId="0" fontId="25" fillId="12" borderId="0" xfId="0" applyFont="1" applyFill="1" applyAlignment="1">
      <alignment horizontal="left" vertical="center" wrapText="1"/>
    </xf>
    <xf numFmtId="0" fontId="25" fillId="12" borderId="21" xfId="0" applyFont="1" applyFill="1" applyBorder="1" applyAlignment="1">
      <alignment horizontal="left" vertical="center" wrapText="1"/>
    </xf>
    <xf numFmtId="0" fontId="19" fillId="5" borderId="1" xfId="0" applyFont="1" applyFill="1" applyBorder="1" applyAlignment="1" applyProtection="1">
      <alignment horizontal="left" vertical="center" wrapText="1"/>
      <protection locked="0"/>
    </xf>
    <xf numFmtId="0" fontId="20" fillId="2" borderId="219" xfId="0" applyFont="1" applyFill="1" applyBorder="1" applyAlignment="1">
      <alignment horizontal="left" vertical="center" wrapText="1"/>
    </xf>
    <xf numFmtId="0" fontId="20" fillId="2" borderId="0" xfId="0" applyFont="1" applyFill="1" applyAlignment="1">
      <alignment horizontal="left" vertical="center" wrapText="1"/>
    </xf>
    <xf numFmtId="0" fontId="20" fillId="2" borderId="29" xfId="0" applyFont="1" applyFill="1" applyBorder="1" applyAlignment="1">
      <alignment horizontal="left" vertical="center" wrapText="1"/>
    </xf>
    <xf numFmtId="0" fontId="20" fillId="2" borderId="91" xfId="0" applyFont="1" applyFill="1" applyBorder="1" applyAlignment="1">
      <alignment horizontal="left" vertical="center" wrapText="1"/>
    </xf>
    <xf numFmtId="0" fontId="20" fillId="2" borderId="139" xfId="0" applyFont="1" applyFill="1" applyBorder="1" applyAlignment="1">
      <alignment horizontal="left" vertical="center" wrapText="1"/>
    </xf>
    <xf numFmtId="0" fontId="20" fillId="2" borderId="212" xfId="0" applyFont="1" applyFill="1" applyBorder="1" applyAlignment="1">
      <alignment horizontal="left" vertical="center" wrapText="1"/>
    </xf>
    <xf numFmtId="0" fontId="19" fillId="16" borderId="1" xfId="0" applyFont="1" applyFill="1" applyBorder="1" applyAlignment="1" applyProtection="1">
      <alignment horizontal="left" vertical="center" wrapText="1" shrinkToFit="1"/>
      <protection locked="0"/>
    </xf>
    <xf numFmtId="0" fontId="19" fillId="5" borderId="1" xfId="2" applyFont="1" applyFill="1" applyBorder="1" applyAlignment="1" applyProtection="1">
      <alignment horizontal="left" vertical="center" wrapText="1"/>
      <protection locked="0"/>
    </xf>
    <xf numFmtId="0" fontId="30" fillId="12" borderId="228" xfId="0" applyFont="1" applyFill="1" applyBorder="1" applyAlignment="1">
      <alignment horizontal="left" vertical="center" wrapText="1"/>
    </xf>
    <xf numFmtId="0" fontId="30" fillId="12" borderId="227" xfId="0" applyFont="1" applyFill="1" applyBorder="1" applyAlignment="1">
      <alignment horizontal="left" vertical="center" wrapText="1"/>
    </xf>
    <xf numFmtId="0" fontId="30" fillId="12" borderId="0" xfId="0" applyFont="1" applyFill="1" applyAlignment="1">
      <alignment horizontal="left" vertical="center" wrapText="1"/>
    </xf>
    <xf numFmtId="0" fontId="30" fillId="12" borderId="21" xfId="0" applyFont="1" applyFill="1" applyBorder="1" applyAlignment="1">
      <alignment horizontal="left" vertical="center" wrapText="1"/>
    </xf>
    <xf numFmtId="0" fontId="25" fillId="5" borderId="1" xfId="0" applyFont="1" applyFill="1" applyBorder="1" applyAlignment="1" applyProtection="1">
      <alignment horizontal="left" vertical="center" wrapText="1"/>
      <protection locked="0"/>
    </xf>
    <xf numFmtId="0" fontId="19" fillId="5" borderId="59" xfId="0" applyFont="1" applyFill="1" applyBorder="1" applyAlignment="1" applyProtection="1">
      <alignment horizontal="left" vertical="center"/>
      <protection locked="0"/>
    </xf>
    <xf numFmtId="0" fontId="19" fillId="0" borderId="211" xfId="0" applyFont="1" applyBorder="1" applyAlignment="1">
      <alignment horizontal="left" vertical="center"/>
    </xf>
    <xf numFmtId="0" fontId="19" fillId="0" borderId="219" xfId="0" applyFont="1" applyBorder="1" applyAlignment="1">
      <alignment horizontal="left" vertical="center"/>
    </xf>
    <xf numFmtId="0" fontId="19" fillId="17" borderId="28" xfId="0" applyFont="1" applyFill="1" applyBorder="1" applyAlignment="1" applyProtection="1">
      <alignment horizontal="left" vertical="top" wrapText="1"/>
      <protection locked="0"/>
    </xf>
    <xf numFmtId="0" fontId="19" fillId="17" borderId="13" xfId="0" applyFont="1" applyFill="1" applyBorder="1" applyAlignment="1" applyProtection="1">
      <alignment horizontal="left" vertical="top" wrapText="1"/>
      <protection locked="0"/>
    </xf>
    <xf numFmtId="0" fontId="19" fillId="17" borderId="58" xfId="0" applyFont="1" applyFill="1" applyBorder="1" applyAlignment="1" applyProtection="1">
      <alignment horizontal="left" vertical="top" wrapText="1"/>
      <protection locked="0"/>
    </xf>
    <xf numFmtId="0" fontId="0" fillId="0" borderId="0" xfId="0" applyAlignment="1">
      <alignment horizontal="left" vertical="top" wrapText="1"/>
    </xf>
    <xf numFmtId="0" fontId="0" fillId="0" borderId="21" xfId="0" applyBorder="1" applyAlignment="1">
      <alignment horizontal="left" vertical="top" wrapText="1"/>
    </xf>
    <xf numFmtId="0" fontId="0" fillId="0" borderId="139" xfId="0" applyBorder="1" applyAlignment="1">
      <alignment horizontal="left" vertical="top" wrapText="1"/>
    </xf>
    <xf numFmtId="0" fontId="0" fillId="0" borderId="140" xfId="0" applyBorder="1" applyAlignment="1">
      <alignment horizontal="left" vertical="top" wrapText="1"/>
    </xf>
    <xf numFmtId="0" fontId="19" fillId="0" borderId="125" xfId="0" applyFont="1" applyBorder="1" applyAlignment="1">
      <alignment horizontal="left" vertical="center"/>
    </xf>
    <xf numFmtId="0" fontId="19" fillId="0" borderId="155" xfId="0" applyFont="1" applyBorder="1" applyAlignment="1">
      <alignment horizontal="left" vertical="center"/>
    </xf>
    <xf numFmtId="0" fontId="19" fillId="0" borderId="43" xfId="0" applyFont="1" applyBorder="1" applyAlignment="1">
      <alignment horizontal="left" vertical="center"/>
    </xf>
    <xf numFmtId="0" fontId="19" fillId="0" borderId="91" xfId="0" applyFont="1" applyBorder="1" applyAlignment="1">
      <alignment horizontal="left" vertical="center"/>
    </xf>
    <xf numFmtId="0" fontId="21" fillId="0" borderId="0" xfId="0" applyFont="1" applyAlignment="1">
      <alignment horizontal="center" vertical="center"/>
    </xf>
    <xf numFmtId="180" fontId="0" fillId="0" borderId="132" xfId="0" applyNumberFormat="1" applyBorder="1" applyAlignment="1">
      <alignment horizontal="left" vertical="center" shrinkToFit="1"/>
    </xf>
    <xf numFmtId="180" fontId="0" fillId="0" borderId="133" xfId="0" applyNumberFormat="1" applyBorder="1" applyAlignment="1">
      <alignment horizontal="left" vertical="center" shrinkToFit="1"/>
    </xf>
    <xf numFmtId="180" fontId="0" fillId="0" borderId="126" xfId="0" applyNumberFormat="1" applyBorder="1" applyAlignment="1">
      <alignment horizontal="left" vertical="center" shrinkToFit="1"/>
    </xf>
    <xf numFmtId="0" fontId="31" fillId="0" borderId="228" xfId="0" applyFont="1" applyBorder="1" applyAlignment="1">
      <alignment horizontal="left" vertical="center" wrapText="1"/>
    </xf>
    <xf numFmtId="0" fontId="31" fillId="0" borderId="227" xfId="0" applyFont="1" applyBorder="1" applyAlignment="1">
      <alignment horizontal="left" vertical="center" wrapText="1"/>
    </xf>
    <xf numFmtId="0" fontId="31" fillId="0" borderId="229" xfId="0" applyFont="1" applyBorder="1" applyAlignment="1">
      <alignment horizontal="left" vertical="center" wrapText="1"/>
    </xf>
    <xf numFmtId="0" fontId="21" fillId="28" borderId="0" xfId="0" applyFont="1" applyFill="1" applyAlignment="1">
      <alignment horizontal="center" vertical="center" wrapText="1"/>
    </xf>
    <xf numFmtId="0" fontId="47" fillId="28" borderId="0" xfId="0" applyFont="1" applyFill="1" applyAlignment="1">
      <alignment horizontal="right" vertical="center" shrinkToFit="1"/>
    </xf>
    <xf numFmtId="0" fontId="19" fillId="33" borderId="1" xfId="0" applyFont="1" applyFill="1" applyBorder="1" applyAlignment="1" applyProtection="1">
      <alignment horizontal="center" vertical="center" wrapText="1"/>
      <protection locked="0"/>
    </xf>
    <xf numFmtId="0" fontId="19" fillId="0" borderId="80" xfId="0" applyFont="1" applyBorder="1" applyAlignment="1">
      <alignment horizontal="left" vertical="center" wrapText="1"/>
    </xf>
    <xf numFmtId="0" fontId="19" fillId="0" borderId="14" xfId="0" applyFont="1" applyBorder="1" applyAlignment="1">
      <alignment horizontal="left" vertical="center" wrapText="1"/>
    </xf>
    <xf numFmtId="0" fontId="46" fillId="28" borderId="0" xfId="0" applyFont="1" applyFill="1" applyAlignment="1">
      <alignment horizontal="left" vertical="top" wrapText="1"/>
    </xf>
    <xf numFmtId="0" fontId="22" fillId="33" borderId="1" xfId="0" applyFont="1" applyFill="1" applyBorder="1" applyAlignment="1" applyProtection="1">
      <alignment horizontal="center" vertical="center" wrapText="1"/>
      <protection locked="0"/>
    </xf>
    <xf numFmtId="0" fontId="19" fillId="29" borderId="1" xfId="0" applyFont="1" applyFill="1" applyBorder="1" applyAlignment="1">
      <alignment horizontal="center" vertical="center" wrapText="1"/>
    </xf>
    <xf numFmtId="0" fontId="19" fillId="28" borderId="1" xfId="0" applyFont="1" applyFill="1" applyBorder="1" applyAlignment="1">
      <alignment horizontal="center" vertical="center" wrapText="1"/>
    </xf>
    <xf numFmtId="0" fontId="19" fillId="28" borderId="0" xfId="0" applyFont="1" applyFill="1" applyAlignment="1">
      <alignment vertical="center" wrapText="1"/>
    </xf>
    <xf numFmtId="0" fontId="88" fillId="17" borderId="69" xfId="0" applyFont="1" applyFill="1" applyBorder="1" applyAlignment="1" applyProtection="1">
      <alignment horizontal="left" vertical="top" wrapText="1"/>
      <protection locked="0"/>
    </xf>
    <xf numFmtId="0" fontId="88" fillId="17" borderId="72" xfId="0" applyFont="1" applyFill="1" applyBorder="1" applyAlignment="1" applyProtection="1">
      <alignment horizontal="left" vertical="top" wrapText="1"/>
      <protection locked="0"/>
    </xf>
    <xf numFmtId="0" fontId="88" fillId="17" borderId="60" xfId="0" applyFont="1" applyFill="1" applyBorder="1" applyAlignment="1" applyProtection="1">
      <alignment horizontal="left" vertical="top" wrapText="1"/>
      <protection locked="0"/>
    </xf>
    <xf numFmtId="0" fontId="88" fillId="17" borderId="55" xfId="0" applyFont="1" applyFill="1" applyBorder="1" applyAlignment="1" applyProtection="1">
      <alignment horizontal="left" vertical="top" wrapText="1"/>
      <protection locked="0"/>
    </xf>
    <xf numFmtId="0" fontId="88" fillId="17" borderId="14" xfId="0" applyFont="1" applyFill="1" applyBorder="1" applyAlignment="1" applyProtection="1">
      <alignment horizontal="left" vertical="top" wrapText="1"/>
      <protection locked="0"/>
    </xf>
    <xf numFmtId="0" fontId="88" fillId="17" borderId="59" xfId="0" applyFont="1" applyFill="1" applyBorder="1" applyAlignment="1" applyProtection="1">
      <alignment horizontal="left" vertical="top" wrapText="1"/>
      <protection locked="0"/>
    </xf>
    <xf numFmtId="0" fontId="19" fillId="21" borderId="1" xfId="0" applyFont="1" applyFill="1" applyBorder="1">
      <alignment vertical="center"/>
    </xf>
    <xf numFmtId="0" fontId="19" fillId="21" borderId="28" xfId="0" applyFont="1" applyFill="1" applyBorder="1" applyAlignment="1">
      <alignment horizontal="left" vertical="center" wrapText="1"/>
    </xf>
    <xf numFmtId="0" fontId="19" fillId="21" borderId="13" xfId="0" applyFont="1" applyFill="1" applyBorder="1" applyAlignment="1">
      <alignment horizontal="left" vertical="center" wrapText="1"/>
    </xf>
    <xf numFmtId="0" fontId="19" fillId="21" borderId="58" xfId="0" applyFont="1" applyFill="1" applyBorder="1" applyAlignment="1">
      <alignment horizontal="left" vertical="center" wrapText="1"/>
    </xf>
    <xf numFmtId="0" fontId="87" fillId="17" borderId="28" xfId="0" applyFont="1" applyFill="1" applyBorder="1" applyAlignment="1" applyProtection="1">
      <alignment horizontal="left" vertical="top" wrapText="1"/>
      <protection locked="0"/>
    </xf>
    <xf numFmtId="0" fontId="87" fillId="17" borderId="13" xfId="0" applyFont="1" applyFill="1" applyBorder="1" applyAlignment="1" applyProtection="1">
      <alignment horizontal="left" vertical="top" wrapText="1"/>
      <protection locked="0"/>
    </xf>
    <xf numFmtId="0" fontId="87" fillId="17" borderId="58" xfId="0" applyFont="1" applyFill="1" applyBorder="1" applyAlignment="1" applyProtection="1">
      <alignment horizontal="left" vertical="top" wrapText="1"/>
      <protection locked="0"/>
    </xf>
    <xf numFmtId="0" fontId="19" fillId="23" borderId="52" xfId="0" applyFont="1" applyFill="1" applyBorder="1" applyAlignment="1">
      <alignment horizontal="center" vertical="center" shrinkToFit="1"/>
    </xf>
    <xf numFmtId="0" fontId="19" fillId="23" borderId="0" xfId="0" applyFont="1" applyFill="1" applyAlignment="1">
      <alignment horizontal="center" vertical="center" shrinkToFit="1"/>
    </xf>
    <xf numFmtId="0" fontId="19" fillId="7" borderId="28" xfId="0" applyFont="1" applyFill="1" applyBorder="1" applyAlignment="1" applyProtection="1">
      <alignment horizontal="center" vertical="center"/>
      <protection locked="0"/>
    </xf>
    <xf numFmtId="0" fontId="19" fillId="7" borderId="13" xfId="0" applyFont="1" applyFill="1" applyBorder="1" applyAlignment="1" applyProtection="1">
      <alignment horizontal="center" vertical="center"/>
      <protection locked="0"/>
    </xf>
    <xf numFmtId="0" fontId="19" fillId="7" borderId="58" xfId="0" applyFont="1" applyFill="1" applyBorder="1" applyAlignment="1" applyProtection="1">
      <alignment horizontal="center" vertical="center"/>
      <protection locked="0"/>
    </xf>
    <xf numFmtId="0" fontId="19" fillId="23" borderId="187" xfId="0" applyFont="1" applyFill="1" applyBorder="1" applyAlignment="1">
      <alignment horizontal="center" vertical="center" shrinkToFit="1"/>
    </xf>
    <xf numFmtId="0" fontId="19" fillId="23" borderId="227" xfId="0" applyFont="1" applyFill="1" applyBorder="1" applyAlignment="1">
      <alignment horizontal="center" vertical="center" shrinkToFit="1"/>
    </xf>
    <xf numFmtId="0" fontId="19" fillId="21" borderId="228" xfId="0" applyFont="1" applyFill="1" applyBorder="1" applyAlignment="1">
      <alignment horizontal="left" vertical="center" wrapText="1"/>
    </xf>
    <xf numFmtId="0" fontId="19" fillId="21" borderId="227" xfId="0" applyFont="1" applyFill="1" applyBorder="1" applyAlignment="1">
      <alignment horizontal="left" vertical="center" wrapText="1"/>
    </xf>
    <xf numFmtId="0" fontId="19" fillId="21" borderId="233" xfId="0" applyFont="1" applyFill="1" applyBorder="1" applyAlignment="1">
      <alignment horizontal="left" vertical="center" wrapText="1"/>
    </xf>
    <xf numFmtId="0" fontId="19" fillId="17" borderId="228" xfId="0" applyFont="1" applyFill="1" applyBorder="1" applyAlignment="1" applyProtection="1">
      <alignment horizontal="left" vertical="top"/>
      <protection locked="0"/>
    </xf>
    <xf numFmtId="0" fontId="19" fillId="17" borderId="227" xfId="0" applyFont="1" applyFill="1" applyBorder="1" applyAlignment="1" applyProtection="1">
      <alignment horizontal="left" vertical="top"/>
      <protection locked="0"/>
    </xf>
    <xf numFmtId="0" fontId="19" fillId="17" borderId="229" xfId="0" applyFont="1" applyFill="1" applyBorder="1" applyAlignment="1" applyProtection="1">
      <alignment horizontal="left" vertical="top"/>
      <protection locked="0"/>
    </xf>
    <xf numFmtId="0" fontId="19" fillId="17" borderId="219" xfId="0" applyFont="1" applyFill="1" applyBorder="1" applyAlignment="1" applyProtection="1">
      <alignment horizontal="left" vertical="top"/>
      <protection locked="0"/>
    </xf>
    <xf numFmtId="0" fontId="19" fillId="17" borderId="0" xfId="0" applyFont="1" applyFill="1" applyAlignment="1" applyProtection="1">
      <alignment horizontal="left" vertical="top"/>
      <protection locked="0"/>
    </xf>
    <xf numFmtId="0" fontId="19" fillId="17" borderId="21" xfId="0" applyFont="1" applyFill="1" applyBorder="1" applyAlignment="1" applyProtection="1">
      <alignment horizontal="left" vertical="top"/>
      <protection locked="0"/>
    </xf>
    <xf numFmtId="0" fontId="19" fillId="17" borderId="91" xfId="0" applyFont="1" applyFill="1" applyBorder="1" applyAlignment="1" applyProtection="1">
      <alignment horizontal="left" vertical="top"/>
      <protection locked="0"/>
    </xf>
    <xf numFmtId="0" fontId="19" fillId="17" borderId="139" xfId="0" applyFont="1" applyFill="1" applyBorder="1" applyAlignment="1" applyProtection="1">
      <alignment horizontal="left" vertical="top"/>
      <protection locked="0"/>
    </xf>
    <xf numFmtId="0" fontId="19" fillId="17" borderId="140" xfId="0" applyFont="1" applyFill="1" applyBorder="1" applyAlignment="1" applyProtection="1">
      <alignment horizontal="left" vertical="top"/>
      <protection locked="0"/>
    </xf>
    <xf numFmtId="0" fontId="19" fillId="2" borderId="91" xfId="0" applyFont="1" applyFill="1" applyBorder="1" applyAlignment="1">
      <alignment horizontal="center" vertical="center"/>
    </xf>
    <xf numFmtId="0" fontId="19" fillId="2" borderId="131" xfId="0" applyFont="1" applyFill="1" applyBorder="1" applyAlignment="1">
      <alignment horizontal="center" vertical="center"/>
    </xf>
    <xf numFmtId="0" fontId="19" fillId="2" borderId="132" xfId="0" applyFont="1" applyFill="1" applyBorder="1" applyAlignment="1">
      <alignment horizontal="center" vertical="center"/>
    </xf>
    <xf numFmtId="0" fontId="53" fillId="17" borderId="28" xfId="9" applyFont="1" applyFill="1" applyBorder="1" applyAlignment="1" applyProtection="1">
      <alignment horizontal="left" vertical="top" shrinkToFit="1"/>
      <protection locked="0"/>
    </xf>
    <xf numFmtId="0" fontId="53" fillId="17" borderId="13" xfId="9" applyFont="1" applyFill="1" applyBorder="1" applyAlignment="1" applyProtection="1">
      <alignment horizontal="left" vertical="top" shrinkToFit="1"/>
      <protection locked="0"/>
    </xf>
    <xf numFmtId="0" fontId="53" fillId="17" borderId="58" xfId="9" applyFont="1" applyFill="1" applyBorder="1" applyAlignment="1" applyProtection="1">
      <alignment horizontal="left" vertical="top" shrinkToFit="1"/>
      <protection locked="0"/>
    </xf>
    <xf numFmtId="0" fontId="39" fillId="17" borderId="28" xfId="9" applyFill="1" applyBorder="1" applyAlignment="1" applyProtection="1">
      <alignment horizontal="left" vertical="top" shrinkToFit="1"/>
      <protection locked="0"/>
    </xf>
    <xf numFmtId="0" fontId="39" fillId="17" borderId="13" xfId="9" applyFill="1" applyBorder="1" applyAlignment="1" applyProtection="1">
      <alignment horizontal="left" vertical="top" shrinkToFit="1"/>
      <protection locked="0"/>
    </xf>
    <xf numFmtId="0" fontId="39" fillId="17" borderId="58" xfId="9" applyFill="1" applyBorder="1" applyAlignment="1" applyProtection="1">
      <alignment horizontal="left" vertical="top" shrinkToFit="1"/>
      <protection locked="0"/>
    </xf>
    <xf numFmtId="0" fontId="39" fillId="17" borderId="28" xfId="9" applyFill="1" applyBorder="1" applyAlignment="1" applyProtection="1">
      <alignment horizontal="left" vertical="top" wrapText="1" shrinkToFit="1"/>
      <protection locked="0"/>
    </xf>
    <xf numFmtId="0" fontId="19" fillId="21" borderId="193" xfId="0" applyFont="1" applyFill="1" applyBorder="1" applyAlignment="1">
      <alignment horizontal="left" vertical="center" wrapText="1"/>
    </xf>
    <xf numFmtId="0" fontId="19" fillId="21" borderId="221" xfId="0" applyFont="1" applyFill="1" applyBorder="1" applyAlignment="1">
      <alignment horizontal="left" vertical="center" wrapText="1"/>
    </xf>
    <xf numFmtId="0" fontId="0" fillId="12" borderId="72" xfId="0" applyFill="1" applyBorder="1" applyAlignment="1">
      <alignment horizontal="left" vertical="center"/>
    </xf>
    <xf numFmtId="0" fontId="0" fillId="12" borderId="110" xfId="0" applyFill="1" applyBorder="1" applyAlignment="1">
      <alignment horizontal="left" vertical="center"/>
    </xf>
    <xf numFmtId="0" fontId="25" fillId="17" borderId="28" xfId="0" applyFont="1" applyFill="1" applyBorder="1" applyAlignment="1" applyProtection="1">
      <alignment horizontal="left" vertical="center"/>
      <protection locked="0"/>
    </xf>
    <xf numFmtId="0" fontId="25" fillId="17" borderId="13" xfId="0" applyFont="1" applyFill="1" applyBorder="1" applyAlignment="1" applyProtection="1">
      <alignment horizontal="left" vertical="center"/>
      <protection locked="0"/>
    </xf>
    <xf numFmtId="0" fontId="25" fillId="21" borderId="28" xfId="0" applyFont="1" applyFill="1" applyBorder="1" applyAlignment="1">
      <alignment horizontal="left" vertical="center"/>
    </xf>
    <xf numFmtId="0" fontId="25" fillId="21" borderId="58" xfId="0" applyFont="1" applyFill="1" applyBorder="1" applyAlignment="1">
      <alignment horizontal="left" vertical="center"/>
    </xf>
    <xf numFmtId="0" fontId="25" fillId="21" borderId="66" xfId="0" applyFont="1" applyFill="1" applyBorder="1" applyAlignment="1">
      <alignment horizontal="center" vertical="center"/>
    </xf>
    <xf numFmtId="0" fontId="25" fillId="21" borderId="68" xfId="0" applyFont="1" applyFill="1" applyBorder="1" applyAlignment="1">
      <alignment horizontal="center" vertical="center"/>
    </xf>
    <xf numFmtId="0" fontId="44" fillId="12" borderId="0" xfId="0" applyFont="1" applyFill="1" applyAlignment="1">
      <alignment horizontal="left" vertical="top" wrapText="1"/>
    </xf>
    <xf numFmtId="0" fontId="63" fillId="13" borderId="0" xfId="0" applyFont="1" applyFill="1" applyAlignment="1">
      <alignment horizontal="center" vertical="center"/>
    </xf>
    <xf numFmtId="0" fontId="11" fillId="13" borderId="0" xfId="0" applyFont="1" applyFill="1" applyAlignment="1">
      <alignment horizontal="left" vertical="center" wrapText="1"/>
    </xf>
    <xf numFmtId="0" fontId="25" fillId="23" borderId="0" xfId="0" applyFont="1" applyFill="1" applyAlignment="1">
      <alignment horizontal="left" vertical="center" wrapText="1"/>
    </xf>
    <xf numFmtId="180" fontId="11" fillId="13" borderId="132" xfId="0" applyNumberFormat="1" applyFont="1" applyFill="1" applyBorder="1" applyAlignment="1">
      <alignment horizontal="left" vertical="center" shrinkToFit="1"/>
    </xf>
    <xf numFmtId="180" fontId="11" fillId="13" borderId="133" xfId="0" applyNumberFormat="1" applyFont="1" applyFill="1" applyBorder="1" applyAlignment="1">
      <alignment horizontal="left" vertical="center" shrinkToFit="1"/>
    </xf>
    <xf numFmtId="180" fontId="11" fillId="13" borderId="126" xfId="0" applyNumberFormat="1" applyFont="1" applyFill="1" applyBorder="1" applyAlignment="1">
      <alignment horizontal="left" vertical="center" shrinkToFit="1"/>
    </xf>
    <xf numFmtId="0" fontId="0" fillId="13" borderId="0" xfId="0" applyFill="1" applyAlignment="1">
      <alignment horizontal="left" vertical="center" wrapText="1"/>
    </xf>
    <xf numFmtId="0" fontId="21" fillId="12" borderId="0" xfId="3" applyFont="1" applyFill="1" applyAlignment="1">
      <alignment horizontal="center" vertical="center" wrapText="1"/>
    </xf>
    <xf numFmtId="49" fontId="19" fillId="5" borderId="28" xfId="0" applyNumberFormat="1" applyFont="1" applyFill="1" applyBorder="1" applyAlignment="1" applyProtection="1">
      <alignment horizontal="left" vertical="center"/>
      <protection locked="0"/>
    </xf>
    <xf numFmtId="49" fontId="19" fillId="5" borderId="13" xfId="0" applyNumberFormat="1" applyFont="1" applyFill="1" applyBorder="1" applyAlignment="1" applyProtection="1">
      <alignment horizontal="left" vertical="center"/>
      <protection locked="0"/>
    </xf>
    <xf numFmtId="49" fontId="19" fillId="5" borderId="58" xfId="0" applyNumberFormat="1" applyFont="1" applyFill="1" applyBorder="1" applyAlignment="1" applyProtection="1">
      <alignment horizontal="left" vertical="center"/>
      <protection locked="0"/>
    </xf>
    <xf numFmtId="0" fontId="0" fillId="2" borderId="219" xfId="0" applyFill="1" applyBorder="1" applyAlignment="1">
      <alignment horizontal="center" vertical="center" wrapText="1"/>
    </xf>
    <xf numFmtId="0" fontId="0" fillId="0" borderId="61" xfId="0" applyBorder="1" applyAlignment="1">
      <alignment horizontal="center" vertical="center" wrapText="1"/>
    </xf>
    <xf numFmtId="0" fontId="0" fillId="2" borderId="91" xfId="0" applyFill="1" applyBorder="1" applyAlignment="1">
      <alignment horizontal="center" vertical="center" wrapText="1"/>
    </xf>
    <xf numFmtId="0" fontId="0" fillId="0" borderId="104" xfId="0" applyBorder="1" applyAlignment="1">
      <alignment horizontal="center" vertical="center" wrapText="1"/>
    </xf>
    <xf numFmtId="0" fontId="27" fillId="2" borderId="31" xfId="0" applyFont="1" applyFill="1" applyBorder="1" applyAlignment="1">
      <alignment horizontal="left" vertical="center" wrapText="1"/>
    </xf>
    <xf numFmtId="0" fontId="27" fillId="0" borderId="17" xfId="0" applyFont="1" applyBorder="1" applyAlignment="1">
      <alignment horizontal="left" vertical="center" wrapText="1"/>
    </xf>
    <xf numFmtId="49" fontId="38" fillId="5" borderId="28" xfId="2" applyNumberFormat="1" applyFill="1" applyBorder="1" applyAlignment="1" applyProtection="1">
      <alignment horizontal="left" vertical="center"/>
      <protection locked="0"/>
    </xf>
    <xf numFmtId="0" fontId="19" fillId="12" borderId="0" xfId="0" applyFont="1" applyFill="1" applyAlignment="1">
      <alignment horizontal="left" vertical="center"/>
    </xf>
    <xf numFmtId="180" fontId="12" fillId="12" borderId="133" xfId="0" applyNumberFormat="1" applyFont="1" applyFill="1" applyBorder="1" applyAlignment="1">
      <alignment horizontal="left" vertical="center" shrinkToFit="1"/>
    </xf>
    <xf numFmtId="0" fontId="27" fillId="2" borderId="219" xfId="0" applyFont="1" applyFill="1" applyBorder="1" applyAlignment="1">
      <alignment horizontal="left" vertical="center" wrapText="1"/>
    </xf>
    <xf numFmtId="0" fontId="0" fillId="0" borderId="61" xfId="0" applyBorder="1" applyAlignment="1">
      <alignment horizontal="left" vertical="center" wrapText="1"/>
    </xf>
    <xf numFmtId="0" fontId="11" fillId="12" borderId="132" xfId="0" applyFont="1" applyFill="1" applyBorder="1" applyAlignment="1">
      <alignment horizontal="center" vertical="center" wrapText="1"/>
    </xf>
    <xf numFmtId="0" fontId="11" fillId="12" borderId="133" xfId="0" applyFont="1" applyFill="1" applyBorder="1" applyAlignment="1">
      <alignment horizontal="center" vertical="center" wrapText="1"/>
    </xf>
    <xf numFmtId="0" fontId="11" fillId="2" borderId="228" xfId="0" applyFont="1" applyFill="1" applyBorder="1" applyAlignment="1">
      <alignment horizontal="center" vertical="center" wrapText="1"/>
    </xf>
    <xf numFmtId="0" fontId="11" fillId="2" borderId="229" xfId="0" applyFont="1" applyFill="1" applyBorder="1" applyAlignment="1">
      <alignment horizontal="center" vertical="center" wrapText="1"/>
    </xf>
    <xf numFmtId="0" fontId="0" fillId="12" borderId="132" xfId="0" applyFill="1" applyBorder="1" applyAlignment="1">
      <alignment horizontal="center" vertical="center"/>
    </xf>
    <xf numFmtId="0" fontId="0" fillId="12" borderId="126" xfId="0" applyFill="1" applyBorder="1" applyAlignment="1">
      <alignment horizontal="center" vertical="center"/>
    </xf>
    <xf numFmtId="0" fontId="20" fillId="21" borderId="113" xfId="0" applyFont="1" applyFill="1" applyBorder="1" applyAlignment="1">
      <alignment horizontal="left" vertical="center" wrapText="1"/>
    </xf>
    <xf numFmtId="0" fontId="20" fillId="21" borderId="114" xfId="0" applyFont="1" applyFill="1" applyBorder="1" applyAlignment="1">
      <alignment horizontal="left" vertical="center" wrapText="1"/>
    </xf>
    <xf numFmtId="0" fontId="20" fillId="21" borderId="132" xfId="0" applyFont="1" applyFill="1" applyBorder="1" applyAlignment="1">
      <alignment horizontal="left" vertical="center" wrapText="1"/>
    </xf>
    <xf numFmtId="0" fontId="20" fillId="21" borderId="133" xfId="0" applyFont="1" applyFill="1" applyBorder="1" applyAlignment="1">
      <alignment horizontal="left" vertical="center" wrapText="1"/>
    </xf>
    <xf numFmtId="0" fontId="20" fillId="21" borderId="130" xfId="0" applyFont="1" applyFill="1" applyBorder="1" applyAlignment="1">
      <alignment horizontal="left" vertical="center" wrapText="1"/>
    </xf>
    <xf numFmtId="0" fontId="15" fillId="0" borderId="0" xfId="0" applyFont="1" applyAlignment="1">
      <alignment horizontal="left" wrapText="1"/>
    </xf>
    <xf numFmtId="0" fontId="15" fillId="0" borderId="139" xfId="0" applyFont="1" applyBorder="1" applyAlignment="1">
      <alignment horizontal="left" wrapText="1"/>
    </xf>
    <xf numFmtId="0" fontId="11" fillId="2" borderId="132" xfId="0" applyFont="1" applyFill="1" applyBorder="1" applyAlignment="1">
      <alignment horizontal="center" vertical="center" wrapText="1"/>
    </xf>
    <xf numFmtId="0" fontId="11" fillId="2" borderId="126" xfId="0" applyFont="1" applyFill="1" applyBorder="1" applyAlignment="1">
      <alignment horizontal="center" vertical="center" wrapText="1"/>
    </xf>
    <xf numFmtId="0" fontId="20" fillId="0" borderId="0" xfId="0" applyFont="1" applyAlignment="1">
      <alignment horizontal="left" vertical="top"/>
    </xf>
    <xf numFmtId="0" fontId="20" fillId="21" borderId="228" xfId="0" applyFont="1" applyFill="1" applyBorder="1" applyAlignment="1">
      <alignment horizontal="left" vertical="center" wrapText="1"/>
    </xf>
    <xf numFmtId="0" fontId="20" fillId="21" borderId="227" xfId="0" applyFont="1" applyFill="1" applyBorder="1" applyAlignment="1">
      <alignment horizontal="left" vertical="center" wrapText="1"/>
    </xf>
    <xf numFmtId="0" fontId="20" fillId="0" borderId="0" xfId="0" applyFont="1" applyAlignment="1">
      <alignment horizontal="left" vertical="center" wrapText="1"/>
    </xf>
    <xf numFmtId="0" fontId="0" fillId="21" borderId="228" xfId="0" applyFill="1" applyBorder="1" applyAlignment="1">
      <alignment horizontal="left" vertical="center"/>
    </xf>
    <xf numFmtId="0" fontId="0" fillId="21" borderId="227" xfId="0" applyFill="1" applyBorder="1" applyAlignment="1">
      <alignment horizontal="left" vertical="center"/>
    </xf>
    <xf numFmtId="0" fontId="0" fillId="21" borderId="229" xfId="0" applyFill="1" applyBorder="1" applyAlignment="1">
      <alignment horizontal="left" vertical="center"/>
    </xf>
    <xf numFmtId="0" fontId="0" fillId="17" borderId="69" xfId="0" applyFill="1" applyBorder="1" applyAlignment="1" applyProtection="1">
      <alignment horizontal="left" vertical="center" wrapText="1"/>
      <protection locked="0"/>
    </xf>
    <xf numFmtId="0" fontId="0" fillId="17" borderId="72" xfId="0" applyFill="1" applyBorder="1" applyAlignment="1" applyProtection="1">
      <alignment horizontal="left" vertical="center"/>
      <protection locked="0"/>
    </xf>
    <xf numFmtId="0" fontId="0" fillId="17" borderId="60" xfId="0" applyFill="1" applyBorder="1" applyAlignment="1" applyProtection="1">
      <alignment horizontal="left" vertical="center"/>
      <protection locked="0"/>
    </xf>
    <xf numFmtId="0" fontId="0" fillId="17" borderId="52" xfId="0" applyFill="1" applyBorder="1" applyAlignment="1" applyProtection="1">
      <alignment horizontal="left" vertical="center"/>
      <protection locked="0"/>
    </xf>
    <xf numFmtId="0" fontId="0" fillId="17" borderId="0" xfId="0" applyFill="1" applyAlignment="1" applyProtection="1">
      <alignment horizontal="left" vertical="center"/>
      <protection locked="0"/>
    </xf>
    <xf numFmtId="0" fontId="0" fillId="17" borderId="61" xfId="0" applyFill="1" applyBorder="1" applyAlignment="1" applyProtection="1">
      <alignment horizontal="left" vertical="center"/>
      <protection locked="0"/>
    </xf>
    <xf numFmtId="0" fontId="0" fillId="17" borderId="55" xfId="0" applyFill="1" applyBorder="1" applyAlignment="1" applyProtection="1">
      <alignment horizontal="left" vertical="center"/>
      <protection locked="0"/>
    </xf>
    <xf numFmtId="0" fontId="0" fillId="17" borderId="14" xfId="0" applyFill="1" applyBorder="1" applyAlignment="1" applyProtection="1">
      <alignment horizontal="left" vertical="center"/>
      <protection locked="0"/>
    </xf>
    <xf numFmtId="0" fontId="0" fillId="17" borderId="59" xfId="0" applyFill="1" applyBorder="1" applyAlignment="1" applyProtection="1">
      <alignment horizontal="left" vertical="center"/>
      <protection locked="0"/>
    </xf>
    <xf numFmtId="180" fontId="12" fillId="12" borderId="132" xfId="0" applyNumberFormat="1" applyFont="1" applyFill="1" applyBorder="1" applyAlignment="1">
      <alignment horizontal="left" vertical="center" wrapText="1"/>
    </xf>
    <xf numFmtId="180" fontId="12" fillId="12" borderId="133" xfId="0" applyNumberFormat="1" applyFont="1" applyFill="1" applyBorder="1" applyAlignment="1">
      <alignment horizontal="left" vertical="center" wrapText="1"/>
    </xf>
    <xf numFmtId="180" fontId="12" fillId="12" borderId="126" xfId="0" applyNumberFormat="1" applyFont="1" applyFill="1" applyBorder="1" applyAlignment="1">
      <alignment horizontal="left" vertical="center" wrapText="1"/>
    </xf>
    <xf numFmtId="0" fontId="0" fillId="21" borderId="132" xfId="0" applyFill="1" applyBorder="1" applyAlignment="1">
      <alignment horizontal="center" vertical="center" wrapText="1"/>
    </xf>
    <xf numFmtId="0" fontId="0" fillId="21" borderId="133" xfId="0" applyFill="1" applyBorder="1" applyAlignment="1">
      <alignment horizontal="center" vertical="center" wrapText="1"/>
    </xf>
    <xf numFmtId="0" fontId="0" fillId="21" borderId="126" xfId="0" applyFill="1" applyBorder="1" applyAlignment="1">
      <alignment horizontal="center" vertical="center" wrapText="1"/>
    </xf>
    <xf numFmtId="0" fontId="20" fillId="17" borderId="28" xfId="0" applyFont="1" applyFill="1" applyBorder="1" applyAlignment="1" applyProtection="1">
      <alignment horizontal="left" vertical="center"/>
      <protection locked="0"/>
    </xf>
    <xf numFmtId="0" fontId="20" fillId="17" borderId="13" xfId="0" applyFont="1" applyFill="1" applyBorder="1" applyAlignment="1" applyProtection="1">
      <alignment horizontal="left" vertical="center"/>
      <protection locked="0"/>
    </xf>
    <xf numFmtId="0" fontId="20" fillId="17" borderId="58" xfId="0" applyFont="1" applyFill="1" applyBorder="1" applyAlignment="1" applyProtection="1">
      <alignment horizontal="left" vertical="center"/>
      <protection locked="0"/>
    </xf>
    <xf numFmtId="0" fontId="15" fillId="12" borderId="0" xfId="0" applyFont="1" applyFill="1" applyAlignment="1">
      <alignment horizontal="left" wrapText="1"/>
    </xf>
    <xf numFmtId="0" fontId="0" fillId="4" borderId="28" xfId="0" applyFill="1" applyBorder="1" applyAlignment="1" applyProtection="1">
      <alignment horizontal="center" vertical="center" shrinkToFit="1"/>
      <protection locked="0"/>
    </xf>
    <xf numFmtId="0" fontId="0" fillId="4" borderId="58" xfId="0" applyFill="1" applyBorder="1" applyAlignment="1" applyProtection="1">
      <alignment horizontal="center" vertical="center" shrinkToFit="1"/>
      <protection locked="0"/>
    </xf>
    <xf numFmtId="0" fontId="0" fillId="0" borderId="132" xfId="0" applyBorder="1" applyAlignment="1">
      <alignment horizontal="center" vertical="center" shrinkToFit="1"/>
    </xf>
    <xf numFmtId="0" fontId="0" fillId="0" borderId="130" xfId="0" applyBorder="1" applyAlignment="1">
      <alignment horizontal="center" vertical="center" shrinkToFit="1"/>
    </xf>
    <xf numFmtId="0" fontId="0" fillId="18" borderId="28" xfId="0" applyFill="1" applyBorder="1" applyAlignment="1" applyProtection="1">
      <alignment horizontal="center" vertical="center" shrinkToFit="1"/>
      <protection locked="0"/>
    </xf>
    <xf numFmtId="0" fontId="0" fillId="18" borderId="58" xfId="0" applyFill="1" applyBorder="1" applyAlignment="1" applyProtection="1">
      <alignment horizontal="center" vertical="center" shrinkToFit="1"/>
      <protection locked="0"/>
    </xf>
    <xf numFmtId="0" fontId="0" fillId="0" borderId="126" xfId="0" applyBorder="1" applyAlignment="1">
      <alignment horizontal="center" vertical="center" shrinkToFit="1"/>
    </xf>
    <xf numFmtId="0" fontId="0" fillId="0" borderId="91" xfId="0" applyBorder="1" applyAlignment="1">
      <alignment horizontal="center" vertical="center" shrinkToFit="1"/>
    </xf>
    <xf numFmtId="0" fontId="0" fillId="0" borderId="140" xfId="0" applyBorder="1" applyAlignment="1">
      <alignment horizontal="center" vertical="center" shrinkToFit="1"/>
    </xf>
    <xf numFmtId="0" fontId="1" fillId="39" borderId="28" xfId="19" applyFont="1" applyFill="1" applyBorder="1" applyAlignment="1" applyProtection="1">
      <alignment horizontal="center" vertical="center" wrapText="1"/>
      <protection locked="0"/>
    </xf>
    <xf numFmtId="0" fontId="39" fillId="39" borderId="58" xfId="19" applyFont="1" applyFill="1" applyBorder="1" applyAlignment="1" applyProtection="1">
      <alignment horizontal="center" vertical="center" wrapText="1"/>
      <protection locked="0"/>
    </xf>
    <xf numFmtId="0" fontId="19" fillId="12" borderId="52" xfId="0" applyFont="1" applyFill="1" applyBorder="1" applyAlignment="1">
      <alignment horizontal="left" vertical="center" wrapText="1"/>
    </xf>
    <xf numFmtId="0" fontId="65" fillId="17" borderId="28" xfId="0" applyFont="1" applyFill="1" applyBorder="1" applyAlignment="1" applyProtection="1">
      <alignment horizontal="center" vertical="center" wrapText="1"/>
      <protection locked="0"/>
    </xf>
    <xf numFmtId="0" fontId="65" fillId="17" borderId="58" xfId="0" applyFont="1" applyFill="1" applyBorder="1" applyAlignment="1" applyProtection="1">
      <alignment horizontal="center" vertical="center" wrapText="1"/>
      <protection locked="0"/>
    </xf>
    <xf numFmtId="0" fontId="19" fillId="12" borderId="61" xfId="0" applyFont="1" applyFill="1" applyBorder="1" applyAlignment="1">
      <alignment horizontal="left" vertical="center"/>
    </xf>
    <xf numFmtId="0" fontId="65" fillId="23" borderId="13" xfId="0" applyFont="1" applyFill="1" applyBorder="1" applyAlignment="1">
      <alignment horizontal="center" vertical="center" wrapText="1"/>
    </xf>
    <xf numFmtId="0" fontId="46" fillId="12" borderId="0" xfId="0" applyFont="1" applyFill="1" applyAlignment="1">
      <alignment horizontal="left" vertical="top" wrapText="1"/>
    </xf>
    <xf numFmtId="0" fontId="19" fillId="2" borderId="139" xfId="0" applyFont="1" applyFill="1" applyBorder="1" applyAlignment="1">
      <alignment horizontal="center" vertical="center"/>
    </xf>
    <xf numFmtId="0" fontId="19" fillId="2" borderId="140" xfId="0" applyFont="1" applyFill="1" applyBorder="1" applyAlignment="1">
      <alignment horizontal="center" vertical="center"/>
    </xf>
    <xf numFmtId="0" fontId="19" fillId="2" borderId="131" xfId="0" applyFont="1" applyFill="1" applyBorder="1" applyAlignment="1">
      <alignment horizontal="center" vertical="center" shrinkToFit="1"/>
    </xf>
    <xf numFmtId="0" fontId="19" fillId="12" borderId="132" xfId="0" applyFont="1" applyFill="1" applyBorder="1" applyAlignment="1">
      <alignment horizontal="left" vertical="center" wrapText="1"/>
    </xf>
    <xf numFmtId="0" fontId="19" fillId="12" borderId="133" xfId="0" applyFont="1" applyFill="1" applyBorder="1" applyAlignment="1">
      <alignment horizontal="left" vertical="center" wrapText="1"/>
    </xf>
    <xf numFmtId="0" fontId="19" fillId="12" borderId="126" xfId="0" applyFont="1" applyFill="1" applyBorder="1" applyAlignment="1">
      <alignment horizontal="left" vertical="center" wrapText="1"/>
    </xf>
    <xf numFmtId="0" fontId="19" fillId="12" borderId="66" xfId="0" applyFont="1" applyFill="1" applyBorder="1" applyAlignment="1">
      <alignment horizontal="left" vertical="center" wrapText="1"/>
    </xf>
    <xf numFmtId="0" fontId="19" fillId="12" borderId="64" xfId="0" applyFont="1" applyFill="1" applyBorder="1" applyAlignment="1">
      <alignment horizontal="left" vertical="center" wrapText="1"/>
    </xf>
    <xf numFmtId="0" fontId="19" fillId="12" borderId="68" xfId="0" applyFont="1" applyFill="1" applyBorder="1" applyAlignment="1">
      <alignment horizontal="left" vertical="center" wrapText="1"/>
    </xf>
    <xf numFmtId="0" fontId="31" fillId="12" borderId="0" xfId="0" applyFont="1" applyFill="1" applyAlignment="1">
      <alignment horizontal="left" vertical="center" wrapText="1"/>
    </xf>
    <xf numFmtId="0" fontId="19" fillId="5" borderId="69" xfId="0" applyFont="1" applyFill="1" applyBorder="1" applyAlignment="1" applyProtection="1">
      <alignment horizontal="left" vertical="center" wrapText="1"/>
      <protection locked="0"/>
    </xf>
    <xf numFmtId="0" fontId="19" fillId="5" borderId="72" xfId="0" applyFont="1" applyFill="1" applyBorder="1" applyAlignment="1" applyProtection="1">
      <alignment horizontal="left" vertical="center" wrapText="1"/>
      <protection locked="0"/>
    </xf>
    <xf numFmtId="0" fontId="19" fillId="5" borderId="60" xfId="0" applyFont="1" applyFill="1" applyBorder="1" applyAlignment="1" applyProtection="1">
      <alignment horizontal="left" vertical="center" wrapText="1"/>
      <protection locked="0"/>
    </xf>
    <xf numFmtId="0" fontId="19" fillId="5" borderId="52" xfId="0" applyFont="1" applyFill="1" applyBorder="1" applyAlignment="1" applyProtection="1">
      <alignment horizontal="left" vertical="center" wrapText="1"/>
      <protection locked="0"/>
    </xf>
    <xf numFmtId="0" fontId="19" fillId="5" borderId="0" xfId="0" applyFont="1" applyFill="1" applyAlignment="1" applyProtection="1">
      <alignment horizontal="left" vertical="center" wrapText="1"/>
      <protection locked="0"/>
    </xf>
    <xf numFmtId="0" fontId="19" fillId="5" borderId="61" xfId="0" applyFont="1" applyFill="1" applyBorder="1" applyAlignment="1" applyProtection="1">
      <alignment horizontal="left" vertical="center" wrapText="1"/>
      <protection locked="0"/>
    </xf>
    <xf numFmtId="0" fontId="19" fillId="5" borderId="55" xfId="0" applyFont="1" applyFill="1" applyBorder="1" applyAlignment="1" applyProtection="1">
      <alignment horizontal="left" vertical="center" wrapText="1"/>
      <protection locked="0"/>
    </xf>
    <xf numFmtId="0" fontId="19" fillId="5" borderId="14" xfId="0" applyFont="1" applyFill="1" applyBorder="1" applyAlignment="1" applyProtection="1">
      <alignment horizontal="left" vertical="center" wrapText="1"/>
      <protection locked="0"/>
    </xf>
    <xf numFmtId="0" fontId="19" fillId="5" borderId="59" xfId="0" applyFont="1" applyFill="1" applyBorder="1" applyAlignment="1" applyProtection="1">
      <alignment horizontal="left" vertical="center" wrapText="1"/>
      <protection locked="0"/>
    </xf>
    <xf numFmtId="0" fontId="12" fillId="2" borderId="66" xfId="0" applyFont="1" applyFill="1" applyBorder="1" applyAlignment="1">
      <alignment horizontal="left" vertical="center" wrapText="1"/>
    </xf>
    <xf numFmtId="0" fontId="12" fillId="2" borderId="64" xfId="0" applyFont="1" applyFill="1" applyBorder="1" applyAlignment="1">
      <alignment horizontal="left" vertical="center" wrapText="1"/>
    </xf>
    <xf numFmtId="0" fontId="12" fillId="2" borderId="14" xfId="0" applyFont="1" applyFill="1" applyBorder="1" applyAlignment="1">
      <alignment horizontal="left" vertical="center" wrapText="1"/>
    </xf>
    <xf numFmtId="0" fontId="0" fillId="12" borderId="133" xfId="0" applyFill="1" applyBorder="1" applyAlignment="1">
      <alignment horizontal="left" vertical="center"/>
    </xf>
    <xf numFmtId="0" fontId="0" fillId="12" borderId="0" xfId="0" applyFill="1" applyAlignment="1">
      <alignment horizontal="left" vertical="center"/>
    </xf>
    <xf numFmtId="0" fontId="27" fillId="2" borderId="201" xfId="0" applyFont="1" applyFill="1" applyBorder="1" applyAlignment="1">
      <alignment horizontal="left" vertical="center"/>
    </xf>
    <xf numFmtId="0" fontId="27" fillId="2" borderId="106" xfId="0" applyFont="1" applyFill="1" applyBorder="1" applyAlignment="1">
      <alignment horizontal="left" vertical="center"/>
    </xf>
    <xf numFmtId="0" fontId="27" fillId="2" borderId="72" xfId="0" applyFont="1" applyFill="1" applyBorder="1" applyAlignment="1">
      <alignment horizontal="left" vertical="center"/>
    </xf>
    <xf numFmtId="0" fontId="27" fillId="2" borderId="201" xfId="0" applyFont="1" applyFill="1" applyBorder="1" applyAlignment="1">
      <alignment horizontal="left" vertical="center" wrapText="1"/>
    </xf>
    <xf numFmtId="0" fontId="27" fillId="12" borderId="106" xfId="0" applyFont="1" applyFill="1" applyBorder="1" applyAlignment="1">
      <alignment horizontal="left" vertical="center" wrapText="1"/>
    </xf>
    <xf numFmtId="0" fontId="0" fillId="12" borderId="133" xfId="0" applyFill="1" applyBorder="1" applyAlignment="1">
      <alignment horizontal="left" vertical="center" wrapText="1"/>
    </xf>
    <xf numFmtId="0" fontId="22" fillId="12" borderId="72" xfId="0" applyFont="1" applyFill="1" applyBorder="1" applyAlignment="1">
      <alignment horizontal="left" vertical="center" wrapText="1"/>
    </xf>
    <xf numFmtId="0" fontId="22" fillId="12" borderId="60" xfId="0" applyFont="1" applyFill="1" applyBorder="1" applyAlignment="1">
      <alignment horizontal="left" vertical="center" wrapText="1"/>
    </xf>
    <xf numFmtId="0" fontId="22" fillId="12" borderId="14" xfId="0" applyFont="1" applyFill="1" applyBorder="1" applyAlignment="1">
      <alignment horizontal="left" vertical="center" wrapText="1"/>
    </xf>
    <xf numFmtId="0" fontId="22" fillId="12" borderId="59" xfId="0" applyFont="1" applyFill="1" applyBorder="1" applyAlignment="1">
      <alignment horizontal="left" vertical="center" wrapText="1"/>
    </xf>
    <xf numFmtId="0" fontId="0" fillId="2" borderId="222" xfId="0" applyFill="1" applyBorder="1" applyAlignment="1">
      <alignment horizontal="center" vertical="center"/>
    </xf>
    <xf numFmtId="0" fontId="0" fillId="12" borderId="222" xfId="0" applyFill="1" applyBorder="1" applyAlignment="1">
      <alignment horizontal="left" vertical="center" wrapText="1"/>
    </xf>
    <xf numFmtId="0" fontId="0" fillId="23" borderId="0" xfId="0" applyFill="1" applyAlignment="1">
      <alignment horizontal="left" vertical="center" wrapText="1"/>
    </xf>
    <xf numFmtId="0" fontId="12" fillId="23" borderId="0" xfId="0" applyFont="1" applyFill="1" applyAlignment="1">
      <alignment horizontal="left" vertical="center" wrapText="1"/>
    </xf>
    <xf numFmtId="180" fontId="12" fillId="13" borderId="132" xfId="0" applyNumberFormat="1" applyFont="1" applyFill="1" applyBorder="1" applyAlignment="1">
      <alignment horizontal="left" vertical="center" shrinkToFit="1"/>
    </xf>
    <xf numFmtId="180" fontId="12" fillId="13" borderId="133" xfId="0" applyNumberFormat="1" applyFont="1" applyFill="1" applyBorder="1" applyAlignment="1">
      <alignment horizontal="left" vertical="center" shrinkToFit="1"/>
    </xf>
    <xf numFmtId="180" fontId="12" fillId="13" borderId="126" xfId="0" applyNumberFormat="1" applyFont="1" applyFill="1" applyBorder="1" applyAlignment="1">
      <alignment horizontal="left" vertical="center" shrinkToFit="1"/>
    </xf>
    <xf numFmtId="0" fontId="0" fillId="12" borderId="223" xfId="0" applyFill="1" applyBorder="1" applyAlignment="1">
      <alignment horizontal="left" vertical="center" wrapText="1"/>
    </xf>
    <xf numFmtId="0" fontId="0" fillId="12" borderId="224" xfId="0" applyFill="1" applyBorder="1" applyAlignment="1">
      <alignment horizontal="left" vertical="center" wrapText="1"/>
    </xf>
    <xf numFmtId="0" fontId="0" fillId="12" borderId="225" xfId="0" applyFill="1" applyBorder="1" applyAlignment="1">
      <alignment horizontal="left" vertical="center" wrapText="1"/>
    </xf>
    <xf numFmtId="0" fontId="0" fillId="2" borderId="91" xfId="0" applyFill="1" applyBorder="1" applyAlignment="1">
      <alignment horizontal="left" vertical="center" wrapText="1"/>
    </xf>
    <xf numFmtId="0" fontId="0" fillId="2" borderId="139" xfId="0" applyFill="1" applyBorder="1" applyAlignment="1">
      <alignment horizontal="left" vertical="center" wrapText="1"/>
    </xf>
    <xf numFmtId="0" fontId="0" fillId="12" borderId="226" xfId="0" applyFill="1" applyBorder="1" applyAlignment="1">
      <alignment horizontal="left" vertical="center" wrapText="1"/>
    </xf>
    <xf numFmtId="0" fontId="0" fillId="12" borderId="216" xfId="0" applyFill="1" applyBorder="1" applyAlignment="1">
      <alignment horizontal="left" vertical="center" wrapText="1"/>
    </xf>
    <xf numFmtId="0" fontId="0" fillId="12" borderId="99" xfId="0" applyFill="1" applyBorder="1" applyAlignment="1">
      <alignment horizontal="left" vertical="center" wrapText="1"/>
    </xf>
    <xf numFmtId="0" fontId="0" fillId="12" borderId="222" xfId="0" applyFill="1" applyBorder="1" applyAlignment="1">
      <alignment horizontal="left" vertical="center"/>
    </xf>
    <xf numFmtId="0" fontId="0" fillId="2" borderId="66" xfId="0" applyFill="1" applyBorder="1" applyAlignment="1">
      <alignment horizontal="left" vertical="center" wrapText="1"/>
    </xf>
    <xf numFmtId="0" fontId="15" fillId="13" borderId="0" xfId="0" applyFont="1" applyFill="1" applyAlignment="1">
      <alignment horizontal="left" vertical="center"/>
    </xf>
    <xf numFmtId="0" fontId="0" fillId="12" borderId="13" xfId="0" applyFill="1" applyBorder="1" applyAlignment="1" applyProtection="1">
      <alignment horizontal="center" vertical="center"/>
      <protection locked="0"/>
    </xf>
    <xf numFmtId="0" fontId="0" fillId="12" borderId="58" xfId="0" applyFill="1" applyBorder="1" applyAlignment="1" applyProtection="1">
      <alignment horizontal="center" vertical="center"/>
      <protection locked="0"/>
    </xf>
    <xf numFmtId="0" fontId="20" fillId="2" borderId="41" xfId="0" applyFont="1" applyFill="1" applyBorder="1" applyAlignment="1">
      <alignment horizontal="center" vertical="center" wrapText="1"/>
    </xf>
    <xf numFmtId="0" fontId="33" fillId="12" borderId="0" xfId="0" applyFont="1" applyFill="1">
      <alignment vertical="center"/>
    </xf>
    <xf numFmtId="0" fontId="20" fillId="2" borderId="132" xfId="0" applyFont="1" applyFill="1" applyBorder="1" applyAlignment="1">
      <alignment horizontal="center" vertical="center"/>
    </xf>
    <xf numFmtId="0" fontId="20" fillId="2" borderId="40" xfId="0" applyFont="1" applyFill="1" applyBorder="1" applyAlignment="1">
      <alignment horizontal="center" vertical="center" wrapText="1"/>
    </xf>
    <xf numFmtId="0" fontId="22" fillId="2" borderId="41" xfId="0" applyFont="1" applyFill="1" applyBorder="1" applyAlignment="1">
      <alignment horizontal="center" vertical="center" wrapText="1"/>
    </xf>
    <xf numFmtId="0" fontId="20" fillId="12" borderId="0" xfId="0" applyFont="1" applyFill="1">
      <alignment vertical="center"/>
    </xf>
    <xf numFmtId="0" fontId="89" fillId="13" borderId="0" xfId="0" applyFont="1" applyFill="1" applyAlignment="1">
      <alignment horizontal="left" vertical="center" wrapText="1"/>
    </xf>
    <xf numFmtId="0" fontId="66" fillId="13" borderId="0" xfId="0" applyFont="1" applyFill="1" applyAlignment="1">
      <alignment horizontal="left" vertical="center" wrapText="1"/>
    </xf>
    <xf numFmtId="0" fontId="19" fillId="2" borderId="13" xfId="0" applyFont="1" applyFill="1" applyBorder="1" applyAlignment="1">
      <alignment horizontal="center" vertical="center"/>
    </xf>
    <xf numFmtId="0" fontId="19" fillId="2" borderId="91" xfId="0" applyFont="1" applyFill="1" applyBorder="1" applyAlignment="1">
      <alignment horizontal="left" vertical="center"/>
    </xf>
    <xf numFmtId="0" fontId="19" fillId="2" borderId="139" xfId="0" applyFont="1" applyFill="1" applyBorder="1" applyAlignment="1">
      <alignment horizontal="left" vertical="center"/>
    </xf>
    <xf numFmtId="0" fontId="19" fillId="2" borderId="104" xfId="0" applyFont="1" applyFill="1" applyBorder="1" applyAlignment="1">
      <alignment horizontal="left" vertical="center"/>
    </xf>
    <xf numFmtId="0" fontId="19" fillId="12" borderId="13" xfId="0" applyFont="1" applyFill="1" applyBorder="1" applyAlignment="1" applyProtection="1">
      <alignment horizontal="center" vertical="center" shrinkToFit="1"/>
      <protection locked="0"/>
    </xf>
    <xf numFmtId="0" fontId="19" fillId="12" borderId="58" xfId="0" applyFont="1" applyFill="1" applyBorder="1" applyAlignment="1" applyProtection="1">
      <alignment horizontal="center" vertical="center" shrinkToFit="1"/>
      <protection locked="0"/>
    </xf>
    <xf numFmtId="0" fontId="19" fillId="21" borderId="103" xfId="0" applyFont="1" applyFill="1" applyBorder="1" applyAlignment="1">
      <alignment horizontal="center" vertical="center"/>
    </xf>
    <xf numFmtId="0" fontId="19" fillId="21" borderId="102" xfId="0" applyFont="1" applyFill="1" applyBorder="1" applyAlignment="1">
      <alignment horizontal="center" vertical="center"/>
    </xf>
    <xf numFmtId="0" fontId="19" fillId="19" borderId="101" xfId="0" applyFont="1" applyFill="1" applyBorder="1" applyAlignment="1" applyProtection="1">
      <alignment horizontal="center" vertical="center"/>
      <protection locked="0"/>
    </xf>
    <xf numFmtId="0" fontId="19" fillId="19" borderId="100" xfId="0" applyFont="1" applyFill="1" applyBorder="1" applyAlignment="1" applyProtection="1">
      <alignment horizontal="center" vertical="center"/>
      <protection locked="0"/>
    </xf>
    <xf numFmtId="0" fontId="19" fillId="21" borderId="68" xfId="0" applyFont="1" applyFill="1" applyBorder="1" applyAlignment="1">
      <alignment horizontal="center" vertical="center"/>
    </xf>
    <xf numFmtId="0" fontId="19" fillId="21" borderId="66" xfId="0" applyFont="1" applyFill="1" applyBorder="1" applyAlignment="1">
      <alignment horizontal="center" vertical="center"/>
    </xf>
    <xf numFmtId="0" fontId="19" fillId="21" borderId="92" xfId="0" applyFont="1" applyFill="1" applyBorder="1" applyAlignment="1">
      <alignment horizontal="center" vertical="center"/>
    </xf>
    <xf numFmtId="0" fontId="20" fillId="2" borderId="46" xfId="0" applyFont="1" applyFill="1" applyBorder="1" applyAlignment="1">
      <alignment horizontal="left" vertical="center" wrapText="1"/>
    </xf>
    <xf numFmtId="0" fontId="20" fillId="2" borderId="71" xfId="0" applyFont="1" applyFill="1" applyBorder="1" applyAlignment="1">
      <alignment horizontal="left" vertical="center" wrapText="1"/>
    </xf>
    <xf numFmtId="0" fontId="19" fillId="2" borderId="32" xfId="0" applyFont="1" applyFill="1" applyBorder="1" applyAlignment="1">
      <alignment horizontal="center" vertical="center" wrapText="1"/>
    </xf>
    <xf numFmtId="0" fontId="19" fillId="2" borderId="123" xfId="0" applyFont="1" applyFill="1" applyBorder="1" applyAlignment="1">
      <alignment horizontal="center" vertical="center" wrapText="1"/>
    </xf>
    <xf numFmtId="0" fontId="0" fillId="0" borderId="211" xfId="0" applyBorder="1">
      <alignment vertical="center"/>
    </xf>
    <xf numFmtId="0" fontId="0" fillId="0" borderId="43" xfId="0" applyBorder="1">
      <alignment vertical="center"/>
    </xf>
    <xf numFmtId="0" fontId="19" fillId="2" borderId="130" xfId="0" applyFont="1" applyFill="1" applyBorder="1" applyAlignment="1">
      <alignment horizontal="left" vertical="center"/>
    </xf>
    <xf numFmtId="0" fontId="19" fillId="2" borderId="140" xfId="0" applyFont="1" applyFill="1" applyBorder="1" applyAlignment="1">
      <alignment horizontal="left" vertical="center"/>
    </xf>
    <xf numFmtId="180" fontId="19" fillId="13" borderId="132" xfId="0" applyNumberFormat="1" applyFont="1" applyFill="1" applyBorder="1" applyAlignment="1">
      <alignment horizontal="left" vertical="center" shrinkToFit="1"/>
    </xf>
    <xf numFmtId="180" fontId="19" fillId="13" borderId="133" xfId="0" applyNumberFormat="1" applyFont="1" applyFill="1" applyBorder="1" applyAlignment="1">
      <alignment horizontal="left" vertical="center" shrinkToFit="1"/>
    </xf>
    <xf numFmtId="180" fontId="19" fillId="13" borderId="126" xfId="0" applyNumberFormat="1" applyFont="1" applyFill="1" applyBorder="1" applyAlignment="1">
      <alignment horizontal="left" vertical="center" shrinkToFit="1"/>
    </xf>
    <xf numFmtId="0" fontId="11" fillId="4" borderId="77" xfId="0" applyFont="1" applyFill="1" applyBorder="1" applyAlignment="1">
      <alignment horizontal="center" vertical="center"/>
    </xf>
    <xf numFmtId="0" fontId="11" fillId="4" borderId="89" xfId="0" applyFont="1" applyFill="1" applyBorder="1" applyAlignment="1">
      <alignment horizontal="center" vertical="center"/>
    </xf>
    <xf numFmtId="0" fontId="11" fillId="4" borderId="78" xfId="0" applyFont="1" applyFill="1" applyBorder="1" applyAlignment="1">
      <alignment horizontal="center" vertical="center"/>
    </xf>
    <xf numFmtId="0" fontId="11" fillId="0" borderId="0" xfId="0" applyFont="1" applyAlignment="1">
      <alignment horizontal="right" vertical="center"/>
    </xf>
    <xf numFmtId="0" fontId="11" fillId="0" borderId="204" xfId="0" applyFont="1" applyBorder="1" applyAlignment="1">
      <alignment horizontal="right" vertical="center"/>
    </xf>
    <xf numFmtId="0" fontId="19" fillId="4" borderId="91" xfId="0" applyFont="1" applyFill="1" applyBorder="1" applyAlignment="1" applyProtection="1">
      <alignment horizontal="center" vertical="center" shrinkToFit="1"/>
      <protection locked="0"/>
    </xf>
    <xf numFmtId="0" fontId="19" fillId="12" borderId="139" xfId="0" applyFont="1" applyFill="1" applyBorder="1" applyAlignment="1" applyProtection="1">
      <alignment horizontal="center" vertical="center" shrinkToFit="1"/>
      <protection locked="0"/>
    </xf>
    <xf numFmtId="0" fontId="19" fillId="12" borderId="140" xfId="0" applyFont="1" applyFill="1" applyBorder="1" applyAlignment="1" applyProtection="1">
      <alignment horizontal="center" vertical="center" shrinkToFit="1"/>
      <protection locked="0"/>
    </xf>
    <xf numFmtId="0" fontId="19" fillId="2" borderId="132" xfId="0" applyFont="1" applyFill="1" applyBorder="1" applyAlignment="1">
      <alignment horizontal="left" vertical="center" shrinkToFit="1"/>
    </xf>
    <xf numFmtId="0" fontId="19" fillId="2" borderId="133" xfId="0" applyFont="1" applyFill="1" applyBorder="1" applyAlignment="1">
      <alignment horizontal="left" vertical="center" shrinkToFit="1"/>
    </xf>
    <xf numFmtId="0" fontId="19" fillId="2" borderId="130" xfId="0" applyFont="1" applyFill="1" applyBorder="1" applyAlignment="1">
      <alignment horizontal="left" vertical="center" shrinkToFit="1"/>
    </xf>
    <xf numFmtId="0" fontId="19" fillId="13" borderId="0" xfId="0" applyFont="1" applyFill="1" applyAlignment="1">
      <alignment horizontal="left" vertical="center"/>
    </xf>
    <xf numFmtId="0" fontId="19" fillId="23" borderId="0" xfId="0" applyFont="1" applyFill="1" applyAlignment="1">
      <alignment horizontal="left" vertical="center"/>
    </xf>
    <xf numFmtId="0" fontId="11" fillId="39" borderId="77" xfId="0" applyFont="1" applyFill="1" applyBorder="1" applyAlignment="1">
      <alignment horizontal="center" vertical="center" wrapText="1"/>
    </xf>
    <xf numFmtId="0" fontId="11" fillId="39" borderId="89" xfId="0" applyFont="1" applyFill="1" applyBorder="1" applyAlignment="1">
      <alignment horizontal="center" vertical="center" wrapText="1"/>
    </xf>
    <xf numFmtId="0" fontId="11" fillId="39" borderId="78" xfId="0" applyFont="1" applyFill="1" applyBorder="1" applyAlignment="1">
      <alignment horizontal="center" vertical="center" wrapText="1"/>
    </xf>
    <xf numFmtId="0" fontId="11" fillId="0" borderId="204" xfId="0" applyFont="1" applyBorder="1" applyAlignment="1">
      <alignment horizontal="right" vertical="center" wrapText="1"/>
    </xf>
    <xf numFmtId="0" fontId="0" fillId="21" borderId="131" xfId="0" applyFill="1" applyBorder="1" applyAlignment="1">
      <alignment horizontal="center" vertical="center" wrapText="1"/>
    </xf>
    <xf numFmtId="0" fontId="0" fillId="21" borderId="230" xfId="0" applyFill="1" applyBorder="1" applyAlignment="1">
      <alignment horizontal="center" vertical="center" wrapText="1"/>
    </xf>
    <xf numFmtId="0" fontId="19" fillId="0" borderId="132" xfId="0" applyFont="1" applyBorder="1" applyAlignment="1">
      <alignment horizontal="left" vertical="center"/>
    </xf>
    <xf numFmtId="0" fontId="19" fillId="0" borderId="133" xfId="0" applyFont="1" applyBorder="1" applyAlignment="1">
      <alignment horizontal="left" vertical="center"/>
    </xf>
    <xf numFmtId="0" fontId="19" fillId="0" borderId="130" xfId="0" applyFont="1" applyBorder="1" applyAlignment="1">
      <alignment horizontal="left" vertical="center"/>
    </xf>
    <xf numFmtId="0" fontId="19" fillId="39" borderId="28" xfId="0" applyFont="1" applyFill="1" applyBorder="1" applyAlignment="1" applyProtection="1">
      <alignment horizontal="center" vertical="center" shrinkToFit="1"/>
      <protection locked="0"/>
    </xf>
    <xf numFmtId="0" fontId="19" fillId="39" borderId="58" xfId="0" applyFont="1" applyFill="1" applyBorder="1" applyAlignment="1" applyProtection="1">
      <alignment horizontal="center" vertical="center" shrinkToFit="1"/>
      <protection locked="0"/>
    </xf>
    <xf numFmtId="0" fontId="19" fillId="2" borderId="211" xfId="0" applyFont="1" applyFill="1" applyBorder="1" applyAlignment="1">
      <alignment horizontal="center" vertical="center" wrapText="1"/>
    </xf>
    <xf numFmtId="0" fontId="19" fillId="2" borderId="43" xfId="0" applyFont="1" applyFill="1" applyBorder="1" applyAlignment="1">
      <alignment horizontal="center" vertical="center" wrapText="1"/>
    </xf>
    <xf numFmtId="0" fontId="0" fillId="21" borderId="211" xfId="0" applyFill="1" applyBorder="1" applyAlignment="1">
      <alignment horizontal="center" vertical="center" wrapText="1"/>
    </xf>
    <xf numFmtId="0" fontId="0" fillId="21" borderId="43" xfId="0" applyFill="1" applyBorder="1" applyAlignment="1">
      <alignment horizontal="center" vertical="center" wrapText="1"/>
    </xf>
    <xf numFmtId="0" fontId="19" fillId="2" borderId="16" xfId="0" applyFont="1" applyFill="1" applyBorder="1" applyAlignment="1">
      <alignment horizontal="center" vertical="center" wrapText="1"/>
    </xf>
    <xf numFmtId="0" fontId="19" fillId="2" borderId="10" xfId="0" applyFont="1" applyFill="1" applyBorder="1" applyAlignment="1">
      <alignment horizontal="center" vertical="center" wrapText="1"/>
    </xf>
    <xf numFmtId="0" fontId="19" fillId="21" borderId="132" xfId="0" applyFont="1" applyFill="1" applyBorder="1" applyAlignment="1">
      <alignment horizontal="left" vertical="center" wrapText="1"/>
    </xf>
    <xf numFmtId="0" fontId="19" fillId="21" borderId="133" xfId="0" applyFont="1" applyFill="1" applyBorder="1" applyAlignment="1">
      <alignment horizontal="left" vertical="center"/>
    </xf>
    <xf numFmtId="0" fontId="19" fillId="21" borderId="130" xfId="0" applyFont="1" applyFill="1" applyBorder="1" applyAlignment="1">
      <alignment horizontal="left" vertical="center"/>
    </xf>
    <xf numFmtId="0" fontId="19" fillId="21" borderId="6" xfId="0" applyFont="1" applyFill="1" applyBorder="1" applyAlignment="1">
      <alignment horizontal="left" vertical="center" wrapText="1"/>
    </xf>
    <xf numFmtId="0" fontId="19" fillId="21" borderId="4" xfId="0" applyFont="1" applyFill="1" applyBorder="1" applyAlignment="1">
      <alignment horizontal="left" vertical="center"/>
    </xf>
    <xf numFmtId="0" fontId="19" fillId="21" borderId="205" xfId="0" applyFont="1" applyFill="1" applyBorder="1" applyAlignment="1">
      <alignment horizontal="left" vertical="center"/>
    </xf>
    <xf numFmtId="0" fontId="44" fillId="21" borderId="4" xfId="0" applyFont="1" applyFill="1" applyBorder="1" applyAlignment="1">
      <alignment horizontal="left" vertical="center"/>
    </xf>
    <xf numFmtId="0" fontId="44" fillId="21" borderId="205" xfId="0" applyFont="1" applyFill="1" applyBorder="1" applyAlignment="1">
      <alignment horizontal="left" vertical="center"/>
    </xf>
    <xf numFmtId="0" fontId="19" fillId="21" borderId="4" xfId="0" applyFont="1" applyFill="1" applyBorder="1" applyAlignment="1">
      <alignment horizontal="left" vertical="center" wrapText="1"/>
    </xf>
    <xf numFmtId="0" fontId="19" fillId="21" borderId="205" xfId="0" applyFont="1" applyFill="1" applyBorder="1" applyAlignment="1">
      <alignment horizontal="left" vertical="center" wrapText="1"/>
    </xf>
    <xf numFmtId="180" fontId="19" fillId="12" borderId="132" xfId="0" applyNumberFormat="1" applyFont="1" applyFill="1" applyBorder="1" applyAlignment="1">
      <alignment horizontal="left" vertical="center" shrinkToFit="1"/>
    </xf>
    <xf numFmtId="180" fontId="19" fillId="12" borderId="133" xfId="0" applyNumberFormat="1" applyFont="1" applyFill="1" applyBorder="1" applyAlignment="1">
      <alignment horizontal="left" vertical="center" shrinkToFit="1"/>
    </xf>
    <xf numFmtId="180" fontId="19" fillId="12" borderId="126" xfId="0" applyNumberFormat="1" applyFont="1" applyFill="1" applyBorder="1" applyAlignment="1">
      <alignment horizontal="left" vertical="center" shrinkToFit="1"/>
    </xf>
    <xf numFmtId="0" fontId="21" fillId="37" borderId="0" xfId="0" applyFont="1" applyFill="1" applyAlignment="1">
      <alignment horizontal="center" vertical="center" wrapText="1"/>
    </xf>
    <xf numFmtId="180" fontId="12" fillId="38" borderId="132" xfId="0" applyNumberFormat="1" applyFont="1" applyFill="1" applyBorder="1" applyAlignment="1">
      <alignment horizontal="left" vertical="center" shrinkToFit="1"/>
    </xf>
    <xf numFmtId="180" fontId="12" fillId="38" borderId="133" xfId="0" applyNumberFormat="1" applyFont="1" applyFill="1" applyBorder="1" applyAlignment="1">
      <alignment horizontal="left" vertical="center" shrinkToFit="1"/>
    </xf>
    <xf numFmtId="180" fontId="12" fillId="38" borderId="126" xfId="0" applyNumberFormat="1" applyFont="1" applyFill="1" applyBorder="1" applyAlignment="1">
      <alignment horizontal="left" vertical="center" shrinkToFit="1"/>
    </xf>
    <xf numFmtId="0" fontId="19" fillId="38" borderId="0" xfId="0" applyFont="1" applyFill="1" applyAlignment="1">
      <alignment vertical="center" wrapText="1"/>
    </xf>
    <xf numFmtId="0" fontId="19" fillId="37" borderId="0" xfId="0" applyFont="1" applyFill="1" applyAlignment="1">
      <alignment vertical="center" wrapText="1"/>
    </xf>
    <xf numFmtId="0" fontId="46" fillId="23" borderId="0" xfId="0" applyFont="1" applyFill="1" applyAlignment="1">
      <alignment horizontal="left" vertical="top" wrapText="1"/>
    </xf>
    <xf numFmtId="0" fontId="0" fillId="0" borderId="131" xfId="0" applyBorder="1" applyAlignment="1">
      <alignment horizontal="center" vertical="center" wrapText="1"/>
    </xf>
    <xf numFmtId="0" fontId="0" fillId="0" borderId="131" xfId="0" applyBorder="1" applyAlignment="1">
      <alignment horizontal="center" vertical="center"/>
    </xf>
    <xf numFmtId="0" fontId="25" fillId="2" borderId="228" xfId="0" applyFont="1" applyFill="1" applyBorder="1" applyAlignment="1">
      <alignment horizontal="center" vertical="center"/>
    </xf>
    <xf numFmtId="0" fontId="25" fillId="2" borderId="229" xfId="0" applyFont="1" applyFill="1" applyBorder="1" applyAlignment="1">
      <alignment horizontal="center" vertical="center"/>
    </xf>
    <xf numFmtId="0" fontId="25" fillId="2" borderId="219" xfId="0" applyFont="1" applyFill="1" applyBorder="1" applyAlignment="1">
      <alignment horizontal="center" vertical="center"/>
    </xf>
    <xf numFmtId="0" fontId="25" fillId="2" borderId="21" xfId="0" applyFont="1" applyFill="1" applyBorder="1" applyAlignment="1">
      <alignment horizontal="center" vertical="center"/>
    </xf>
    <xf numFmtId="0" fontId="0" fillId="21" borderId="131" xfId="0" applyFill="1" applyBorder="1" applyAlignment="1">
      <alignment horizontal="center" vertical="center"/>
    </xf>
    <xf numFmtId="0" fontId="20" fillId="17" borderId="28" xfId="0" applyFont="1" applyFill="1" applyBorder="1" applyAlignment="1" applyProtection="1">
      <alignment horizontal="center" vertical="center" wrapText="1"/>
      <protection locked="0"/>
    </xf>
    <xf numFmtId="0" fontId="20" fillId="17" borderId="58" xfId="0" applyFont="1" applyFill="1" applyBorder="1" applyAlignment="1" applyProtection="1">
      <alignment horizontal="center" vertical="center" wrapText="1"/>
      <protection locked="0"/>
    </xf>
    <xf numFmtId="0" fontId="0" fillId="0" borderId="43" xfId="0" applyBorder="1" applyAlignment="1">
      <alignment horizontal="center" vertical="center"/>
    </xf>
    <xf numFmtId="49" fontId="30" fillId="2" borderId="105" xfId="0" applyNumberFormat="1" applyFont="1" applyFill="1" applyBorder="1" applyAlignment="1">
      <alignment horizontal="center" vertical="center" wrapText="1"/>
    </xf>
    <xf numFmtId="49" fontId="30" fillId="2" borderId="82" xfId="0" applyNumberFormat="1" applyFont="1" applyFill="1" applyBorder="1" applyAlignment="1">
      <alignment horizontal="center" vertical="center" wrapText="1"/>
    </xf>
    <xf numFmtId="0" fontId="30" fillId="2" borderId="44" xfId="0" applyFont="1" applyFill="1" applyBorder="1" applyAlignment="1">
      <alignment horizontal="center" vertical="center"/>
    </xf>
    <xf numFmtId="0" fontId="30" fillId="2" borderId="47" xfId="0" applyFont="1" applyFill="1" applyBorder="1" applyAlignment="1">
      <alignment horizontal="center" vertical="center"/>
    </xf>
    <xf numFmtId="0" fontId="30" fillId="2" borderId="158" xfId="0" applyFont="1" applyFill="1" applyBorder="1" applyAlignment="1">
      <alignment horizontal="center" vertical="center" wrapText="1"/>
    </xf>
    <xf numFmtId="0" fontId="30" fillId="2" borderId="97" xfId="0" applyFont="1" applyFill="1" applyBorder="1" applyAlignment="1">
      <alignment horizontal="center" vertical="center" wrapText="1"/>
    </xf>
    <xf numFmtId="0" fontId="30" fillId="2" borderId="73" xfId="0" applyFont="1" applyFill="1" applyBorder="1" applyAlignment="1">
      <alignment horizontal="center" vertical="center" wrapText="1"/>
    </xf>
    <xf numFmtId="0" fontId="30" fillId="2" borderId="4" xfId="0" applyFont="1" applyFill="1" applyBorder="1" applyAlignment="1">
      <alignment horizontal="center" vertical="center" wrapText="1"/>
    </xf>
    <xf numFmtId="0" fontId="30" fillId="2" borderId="7" xfId="0" applyFont="1" applyFill="1" applyBorder="1" applyAlignment="1">
      <alignment horizontal="center" vertical="center" wrapText="1"/>
    </xf>
    <xf numFmtId="0" fontId="19" fillId="38" borderId="139" xfId="0" applyFont="1" applyFill="1" applyBorder="1" applyAlignment="1">
      <alignment horizontal="left" vertical="center" wrapText="1"/>
    </xf>
    <xf numFmtId="0" fontId="0" fillId="17" borderId="132" xfId="0" applyFill="1" applyBorder="1" applyAlignment="1" applyProtection="1">
      <alignment horizontal="center" vertical="center"/>
      <protection locked="0"/>
    </xf>
    <xf numFmtId="0" fontId="0" fillId="17" borderId="133" xfId="0" applyFill="1" applyBorder="1" applyAlignment="1" applyProtection="1">
      <alignment horizontal="center" vertical="center"/>
      <protection locked="0"/>
    </xf>
    <xf numFmtId="0" fontId="0" fillId="17" borderId="126" xfId="0" applyFill="1" applyBorder="1" applyAlignment="1" applyProtection="1">
      <alignment horizontal="center" vertical="center"/>
      <protection locked="0"/>
    </xf>
    <xf numFmtId="0" fontId="0" fillId="17" borderId="131" xfId="0" applyFill="1" applyBorder="1" applyAlignment="1" applyProtection="1">
      <alignment horizontal="center" vertical="center"/>
      <protection locked="0"/>
    </xf>
    <xf numFmtId="14" fontId="0" fillId="17" borderId="131" xfId="0" applyNumberFormat="1" applyFill="1" applyBorder="1" applyAlignment="1" applyProtection="1">
      <alignment horizontal="center" vertical="center"/>
      <protection locked="0"/>
    </xf>
    <xf numFmtId="0" fontId="0" fillId="0" borderId="132" xfId="0" applyBorder="1" applyAlignment="1">
      <alignment horizontal="center" vertical="center" wrapText="1"/>
    </xf>
    <xf numFmtId="0" fontId="0" fillId="0" borderId="133" xfId="0" applyBorder="1" applyAlignment="1">
      <alignment horizontal="center" vertical="center"/>
    </xf>
    <xf numFmtId="0" fontId="0" fillId="0" borderId="126" xfId="0" applyBorder="1" applyAlignment="1">
      <alignment horizontal="center" vertical="center"/>
    </xf>
    <xf numFmtId="0" fontId="0" fillId="0" borderId="132" xfId="0" applyBorder="1" applyAlignment="1">
      <alignment horizontal="center" vertical="center"/>
    </xf>
    <xf numFmtId="0" fontId="19" fillId="0" borderId="111" xfId="0" applyFont="1" applyBorder="1" applyAlignment="1">
      <alignment horizontal="center" vertical="center"/>
    </xf>
    <xf numFmtId="0" fontId="19" fillId="0" borderId="112" xfId="0" applyFont="1" applyBorder="1" applyAlignment="1">
      <alignment horizontal="center" vertical="center"/>
    </xf>
    <xf numFmtId="0" fontId="19" fillId="0" borderId="218" xfId="0" applyFont="1" applyBorder="1" applyAlignment="1">
      <alignment horizontal="center" vertical="center"/>
    </xf>
    <xf numFmtId="0" fontId="20" fillId="5" borderId="1" xfId="0" applyFont="1" applyFill="1" applyBorder="1" applyAlignment="1" applyProtection="1">
      <alignment horizontal="center" vertical="center" wrapText="1"/>
      <protection locked="0"/>
    </xf>
    <xf numFmtId="0" fontId="19" fillId="8" borderId="0" xfId="0" applyFont="1" applyFill="1" applyAlignment="1">
      <alignment vertical="center" wrapText="1"/>
    </xf>
    <xf numFmtId="0" fontId="19" fillId="8" borderId="0" xfId="0" applyFont="1" applyFill="1" applyAlignment="1">
      <alignment horizontal="left" vertical="center" wrapText="1"/>
    </xf>
    <xf numFmtId="0" fontId="21" fillId="8" borderId="0" xfId="0" applyFont="1" applyFill="1" applyAlignment="1">
      <alignment horizontal="center" vertical="center" wrapText="1"/>
    </xf>
    <xf numFmtId="180" fontId="12" fillId="8" borderId="132" xfId="0" applyNumberFormat="1" applyFont="1" applyFill="1" applyBorder="1" applyAlignment="1">
      <alignment horizontal="left" vertical="center" shrinkToFit="1"/>
    </xf>
    <xf numFmtId="180" fontId="12" fillId="8" borderId="133" xfId="0" applyNumberFormat="1" applyFont="1" applyFill="1" applyBorder="1" applyAlignment="1">
      <alignment horizontal="left" vertical="center" shrinkToFit="1"/>
    </xf>
    <xf numFmtId="180" fontId="12" fillId="8" borderId="126" xfId="0" applyNumberFormat="1" applyFont="1" applyFill="1" applyBorder="1" applyAlignment="1">
      <alignment horizontal="left" vertical="center" shrinkToFit="1"/>
    </xf>
    <xf numFmtId="0" fontId="31" fillId="28" borderId="0" xfId="0" applyFont="1" applyFill="1" applyAlignment="1">
      <alignment horizontal="left" vertical="center" wrapText="1"/>
    </xf>
    <xf numFmtId="0" fontId="31" fillId="28" borderId="139" xfId="0" applyFont="1" applyFill="1" applyBorder="1" applyAlignment="1">
      <alignment horizontal="left" vertical="center" wrapText="1"/>
    </xf>
    <xf numFmtId="0" fontId="20" fillId="30" borderId="51" xfId="0" applyFont="1" applyFill="1" applyBorder="1" applyAlignment="1">
      <alignment horizontal="center" vertical="center" wrapText="1"/>
    </xf>
    <xf numFmtId="0" fontId="20" fillId="30" borderId="227" xfId="0" applyFont="1" applyFill="1" applyBorder="1" applyAlignment="1">
      <alignment horizontal="center" vertical="center" wrapText="1"/>
    </xf>
    <xf numFmtId="0" fontId="20" fillId="30" borderId="229" xfId="0" applyFont="1" applyFill="1" applyBorder="1" applyAlignment="1">
      <alignment horizontal="center" vertical="center" wrapText="1"/>
    </xf>
    <xf numFmtId="0" fontId="19" fillId="34" borderId="194" xfId="0" applyFont="1" applyFill="1" applyBorder="1" applyAlignment="1">
      <alignment horizontal="center" vertical="center" wrapText="1"/>
    </xf>
    <xf numFmtId="0" fontId="19" fillId="34" borderId="108" xfId="0" applyFont="1" applyFill="1" applyBorder="1" applyAlignment="1">
      <alignment horizontal="center" vertical="center" wrapText="1"/>
    </xf>
    <xf numFmtId="0" fontId="19" fillId="34" borderId="107" xfId="0" applyFont="1" applyFill="1" applyBorder="1" applyAlignment="1">
      <alignment horizontal="center" vertical="center" wrapText="1"/>
    </xf>
    <xf numFmtId="0" fontId="19" fillId="33" borderId="61" xfId="0" applyFont="1" applyFill="1" applyBorder="1" applyAlignment="1" applyProtection="1">
      <alignment horizontal="center" vertical="center" wrapText="1"/>
      <protection locked="0"/>
    </xf>
    <xf numFmtId="0" fontId="19" fillId="33" borderId="95" xfId="0" applyFont="1" applyFill="1" applyBorder="1" applyAlignment="1" applyProtection="1">
      <alignment horizontal="center" vertical="center" wrapText="1"/>
      <protection locked="0"/>
    </xf>
    <xf numFmtId="0" fontId="19" fillId="33" borderId="54" xfId="0" applyFont="1" applyFill="1" applyBorder="1" applyAlignment="1" applyProtection="1">
      <alignment horizontal="center" vertical="center" wrapText="1"/>
      <protection locked="0"/>
    </xf>
    <xf numFmtId="0" fontId="19" fillId="33" borderId="194" xfId="0" applyFont="1" applyFill="1" applyBorder="1" applyAlignment="1" applyProtection="1">
      <alignment horizontal="center" vertical="center" wrapText="1"/>
      <protection locked="0"/>
    </xf>
    <xf numFmtId="0" fontId="19" fillId="33" borderId="108" xfId="0" applyFont="1" applyFill="1" applyBorder="1" applyAlignment="1" applyProtection="1">
      <alignment horizontal="center" vertical="center" wrapText="1"/>
      <protection locked="0"/>
    </xf>
    <xf numFmtId="0" fontId="19" fillId="33" borderId="107" xfId="0" applyFont="1" applyFill="1" applyBorder="1" applyAlignment="1" applyProtection="1">
      <alignment horizontal="center" vertical="center" wrapText="1"/>
      <protection locked="0"/>
    </xf>
    <xf numFmtId="0" fontId="20" fillId="9" borderId="67" xfId="0" applyFont="1" applyFill="1" applyBorder="1" applyAlignment="1">
      <alignment horizontal="center" vertical="center" wrapText="1"/>
    </xf>
    <xf numFmtId="0" fontId="20" fillId="9" borderId="64" xfId="0" applyFont="1" applyFill="1" applyBorder="1" applyAlignment="1">
      <alignment horizontal="center" vertical="center"/>
    </xf>
    <xf numFmtId="0" fontId="20" fillId="9" borderId="68" xfId="0" applyFont="1" applyFill="1" applyBorder="1" applyAlignment="1">
      <alignment horizontal="center" vertical="center"/>
    </xf>
    <xf numFmtId="0" fontId="0" fillId="49" borderId="52" xfId="0" applyFill="1" applyBorder="1" applyAlignment="1">
      <alignment horizontal="left" vertical="center" wrapText="1"/>
    </xf>
    <xf numFmtId="0" fontId="0" fillId="12" borderId="0" xfId="0" applyFill="1" applyAlignment="1">
      <alignment horizontal="left" wrapText="1"/>
    </xf>
    <xf numFmtId="0" fontId="31" fillId="8" borderId="139" xfId="0" applyFont="1" applyFill="1" applyBorder="1" applyAlignment="1">
      <alignment horizontal="left" vertical="center" wrapText="1"/>
    </xf>
    <xf numFmtId="0" fontId="20" fillId="9" borderId="67" xfId="0" applyFont="1" applyFill="1" applyBorder="1" applyAlignment="1">
      <alignment horizontal="center" vertical="center"/>
    </xf>
    <xf numFmtId="0" fontId="19" fillId="0" borderId="0" xfId="0" applyFont="1" applyAlignment="1">
      <alignment horizontal="left" vertical="center" wrapText="1"/>
    </xf>
    <xf numFmtId="0" fontId="19" fillId="10" borderId="28" xfId="0" applyFont="1" applyFill="1" applyBorder="1" applyAlignment="1" applyProtection="1">
      <alignment horizontal="center" vertical="center"/>
      <protection locked="0"/>
    </xf>
    <xf numFmtId="0" fontId="19" fillId="10" borderId="13" xfId="0" applyFont="1" applyFill="1" applyBorder="1" applyAlignment="1" applyProtection="1">
      <alignment horizontal="center" vertical="center"/>
      <protection locked="0"/>
    </xf>
    <xf numFmtId="0" fontId="19" fillId="10" borderId="58" xfId="0" applyFont="1" applyFill="1" applyBorder="1" applyAlignment="1" applyProtection="1">
      <alignment horizontal="center" vertical="center"/>
      <protection locked="0"/>
    </xf>
    <xf numFmtId="0" fontId="11" fillId="8" borderId="0" xfId="0" applyFont="1" applyFill="1" applyAlignment="1">
      <alignment horizontal="right" vertical="center" wrapText="1"/>
    </xf>
    <xf numFmtId="0" fontId="11" fillId="8" borderId="65" xfId="0" applyFont="1" applyFill="1" applyBorder="1" applyAlignment="1">
      <alignment horizontal="right" vertical="center" wrapText="1"/>
    </xf>
    <xf numFmtId="180" fontId="12" fillId="0" borderId="132" xfId="0" applyNumberFormat="1" applyFont="1" applyBorder="1" applyAlignment="1">
      <alignment horizontal="left" vertical="center" shrinkToFit="1"/>
    </xf>
    <xf numFmtId="180" fontId="12" fillId="0" borderId="133" xfId="0" applyNumberFormat="1" applyFont="1" applyBorder="1" applyAlignment="1">
      <alignment horizontal="left" vertical="center" shrinkToFit="1"/>
    </xf>
    <xf numFmtId="180" fontId="12" fillId="0" borderId="126" xfId="0" applyNumberFormat="1" applyFont="1" applyBorder="1" applyAlignment="1">
      <alignment horizontal="left" vertical="center" shrinkToFit="1"/>
    </xf>
    <xf numFmtId="0" fontId="19" fillId="17" borderId="28" xfId="0" applyFont="1" applyFill="1" applyBorder="1" applyAlignment="1" applyProtection="1">
      <alignment horizontal="left" vertical="center"/>
      <protection locked="0"/>
    </xf>
    <xf numFmtId="0" fontId="19" fillId="10" borderId="13" xfId="0" applyFont="1" applyFill="1" applyBorder="1" applyAlignment="1" applyProtection="1">
      <alignment horizontal="left" vertical="center"/>
      <protection locked="0"/>
    </xf>
    <xf numFmtId="0" fontId="19" fillId="17" borderId="58" xfId="0" applyFont="1" applyFill="1" applyBorder="1" applyAlignment="1" applyProtection="1">
      <alignment horizontal="left" vertical="center"/>
      <protection locked="0"/>
    </xf>
    <xf numFmtId="0" fontId="19" fillId="17" borderId="59" xfId="0" applyFont="1" applyFill="1" applyBorder="1" applyAlignment="1" applyProtection="1">
      <alignment horizontal="left" vertical="center"/>
      <protection locked="0"/>
    </xf>
    <xf numFmtId="0" fontId="19" fillId="17" borderId="118" xfId="0" applyFont="1" applyFill="1" applyBorder="1" applyAlignment="1" applyProtection="1">
      <alignment vertical="top" wrapText="1"/>
      <protection locked="0"/>
    </xf>
    <xf numFmtId="0" fontId="19" fillId="17" borderId="90" xfId="0" applyFont="1" applyFill="1" applyBorder="1" applyAlignment="1" applyProtection="1">
      <alignment vertical="top" wrapText="1"/>
      <protection locked="0"/>
    </xf>
    <xf numFmtId="0" fontId="19" fillId="17" borderId="119" xfId="0" applyFont="1" applyFill="1" applyBorder="1" applyAlignment="1" applyProtection="1">
      <alignment vertical="top" wrapText="1"/>
      <protection locked="0"/>
    </xf>
    <xf numFmtId="0" fontId="19" fillId="17" borderId="79" xfId="0" applyFont="1" applyFill="1" applyBorder="1" applyAlignment="1" applyProtection="1">
      <alignment vertical="top" wrapText="1"/>
      <protection locked="0"/>
    </xf>
    <xf numFmtId="0" fontId="19" fillId="17" borderId="0" xfId="0" applyFont="1" applyFill="1" applyAlignment="1" applyProtection="1">
      <alignment vertical="top" wrapText="1"/>
      <protection locked="0"/>
    </xf>
    <xf numFmtId="0" fontId="19" fillId="17" borderId="98" xfId="0" applyFont="1" applyFill="1" applyBorder="1" applyAlignment="1" applyProtection="1">
      <alignment vertical="top" wrapText="1"/>
      <protection locked="0"/>
    </xf>
    <xf numFmtId="0" fontId="19" fillId="17" borderId="120" xfId="0" applyFont="1" applyFill="1" applyBorder="1" applyAlignment="1" applyProtection="1">
      <alignment vertical="top" wrapText="1"/>
      <protection locked="0"/>
    </xf>
    <xf numFmtId="0" fontId="19" fillId="17" borderId="36" xfId="0" applyFont="1" applyFill="1" applyBorder="1" applyAlignment="1" applyProtection="1">
      <alignment vertical="top" wrapText="1"/>
      <protection locked="0"/>
    </xf>
    <xf numFmtId="0" fontId="19" fillId="17" borderId="121" xfId="0" applyFont="1" applyFill="1" applyBorder="1" applyAlignment="1" applyProtection="1">
      <alignment vertical="top" wrapText="1"/>
      <protection locked="0"/>
    </xf>
    <xf numFmtId="0" fontId="44" fillId="12" borderId="0" xfId="0" applyFont="1" applyFill="1" applyAlignment="1">
      <alignment horizontal="left" vertical="center"/>
    </xf>
    <xf numFmtId="0" fontId="19" fillId="12" borderId="0" xfId="0" applyFont="1" applyFill="1">
      <alignment vertical="center"/>
    </xf>
    <xf numFmtId="0" fontId="19" fillId="2" borderId="158" xfId="0" applyFont="1" applyFill="1" applyBorder="1" applyAlignment="1">
      <alignment horizontal="center" vertical="center"/>
    </xf>
    <xf numFmtId="0" fontId="19" fillId="2" borderId="50" xfId="0" applyFont="1" applyFill="1" applyBorder="1" applyAlignment="1">
      <alignment horizontal="center" vertical="center"/>
    </xf>
    <xf numFmtId="0" fontId="19" fillId="23" borderId="1" xfId="0" applyFont="1" applyFill="1" applyBorder="1" applyAlignment="1">
      <alignment horizontal="left" vertical="center" wrapText="1"/>
    </xf>
    <xf numFmtId="0" fontId="20" fillId="17" borderId="13" xfId="0" applyFont="1" applyFill="1" applyBorder="1" applyAlignment="1" applyProtection="1">
      <alignment horizontal="center" vertical="center" wrapText="1"/>
      <protection locked="0"/>
    </xf>
    <xf numFmtId="0" fontId="0" fillId="12" borderId="0" xfId="0" applyFill="1" applyAlignment="1">
      <alignment horizontal="left" vertical="center" wrapText="1"/>
    </xf>
    <xf numFmtId="0" fontId="0" fillId="12" borderId="61" xfId="0" applyFill="1" applyBorder="1" applyAlignment="1">
      <alignment horizontal="left" vertical="center" wrapText="1"/>
    </xf>
    <xf numFmtId="0" fontId="0" fillId="0" borderId="0" xfId="0" applyAlignment="1">
      <alignment horizontal="left" vertical="center" wrapText="1"/>
    </xf>
    <xf numFmtId="0" fontId="0" fillId="5" borderId="228" xfId="0" applyFill="1" applyBorder="1" applyAlignment="1" applyProtection="1">
      <alignment horizontal="left" vertical="top" wrapText="1"/>
      <protection locked="0"/>
    </xf>
    <xf numFmtId="0" fontId="0" fillId="5" borderId="227" xfId="0" applyFill="1" applyBorder="1" applyAlignment="1" applyProtection="1">
      <alignment horizontal="left" vertical="top" wrapText="1"/>
      <protection locked="0"/>
    </xf>
    <xf numFmtId="0" fontId="0" fillId="5" borderId="229" xfId="0" applyFill="1" applyBorder="1" applyAlignment="1" applyProtection="1">
      <alignment horizontal="left" vertical="top" wrapText="1"/>
      <protection locked="0"/>
    </xf>
    <xf numFmtId="0" fontId="0" fillId="5" borderId="219" xfId="0" applyFill="1" applyBorder="1" applyAlignment="1" applyProtection="1">
      <alignment horizontal="left" vertical="top" wrapText="1"/>
      <protection locked="0"/>
    </xf>
    <xf numFmtId="0" fontId="0" fillId="5" borderId="0" xfId="0" applyFill="1" applyAlignment="1" applyProtection="1">
      <alignment horizontal="left" vertical="top" wrapText="1"/>
      <protection locked="0"/>
    </xf>
    <xf numFmtId="0" fontId="0" fillId="5" borderId="21" xfId="0" applyFill="1" applyBorder="1" applyAlignment="1" applyProtection="1">
      <alignment horizontal="left" vertical="top" wrapText="1"/>
      <protection locked="0"/>
    </xf>
    <xf numFmtId="0" fontId="0" fillId="5" borderId="91" xfId="0" applyFill="1" applyBorder="1" applyAlignment="1" applyProtection="1">
      <alignment horizontal="left" vertical="top" wrapText="1"/>
      <protection locked="0"/>
    </xf>
    <xf numFmtId="0" fontId="0" fillId="5" borderId="139" xfId="0" applyFill="1" applyBorder="1" applyAlignment="1" applyProtection="1">
      <alignment horizontal="left" vertical="top" wrapText="1"/>
      <protection locked="0"/>
    </xf>
    <xf numFmtId="0" fontId="0" fillId="5" borderId="140" xfId="0" applyFill="1" applyBorder="1" applyAlignment="1" applyProtection="1">
      <alignment horizontal="left" vertical="top" wrapText="1"/>
      <protection locked="0"/>
    </xf>
    <xf numFmtId="0" fontId="0" fillId="21" borderId="131" xfId="0" applyFill="1" applyBorder="1" applyAlignment="1">
      <alignment horizontal="left" vertical="center" wrapText="1"/>
    </xf>
    <xf numFmtId="0" fontId="0" fillId="4" borderId="132" xfId="0" applyFill="1" applyBorder="1" applyAlignment="1" applyProtection="1">
      <alignment horizontal="center" vertical="center"/>
      <protection locked="0"/>
    </xf>
    <xf numFmtId="0" fontId="0" fillId="4" borderId="126" xfId="0" applyFill="1" applyBorder="1" applyAlignment="1" applyProtection="1">
      <alignment horizontal="center" vertical="center"/>
      <protection locked="0"/>
    </xf>
    <xf numFmtId="0" fontId="0" fillId="21" borderId="230" xfId="0" applyFill="1" applyBorder="1" applyAlignment="1">
      <alignment horizontal="left" vertical="center" wrapText="1"/>
    </xf>
    <xf numFmtId="0" fontId="0" fillId="21" borderId="132" xfId="0" applyFill="1" applyBorder="1" applyAlignment="1">
      <alignment horizontal="left" vertical="center" wrapText="1"/>
    </xf>
    <xf numFmtId="0" fontId="0" fillId="21" borderId="133" xfId="0" applyFill="1" applyBorder="1" applyAlignment="1">
      <alignment horizontal="left" vertical="center" wrapText="1"/>
    </xf>
    <xf numFmtId="0" fontId="0" fillId="21" borderId="126" xfId="0" applyFill="1" applyBorder="1" applyAlignment="1">
      <alignment horizontal="left" vertical="center" wrapText="1"/>
    </xf>
    <xf numFmtId="0" fontId="0" fillId="21" borderId="228" xfId="0" applyFill="1" applyBorder="1" applyAlignment="1">
      <alignment horizontal="left" vertical="center" wrapText="1"/>
    </xf>
    <xf numFmtId="0" fontId="0" fillId="21" borderId="227" xfId="0" applyFill="1" applyBorder="1" applyAlignment="1">
      <alignment horizontal="left" vertical="center" wrapText="1"/>
    </xf>
    <xf numFmtId="0" fontId="0" fillId="21" borderId="229" xfId="0" applyFill="1" applyBorder="1" applyAlignment="1">
      <alignment horizontal="left" vertical="center" wrapText="1"/>
    </xf>
    <xf numFmtId="0" fontId="0" fillId="4" borderId="131" xfId="0" applyFill="1" applyBorder="1" applyAlignment="1" applyProtection="1">
      <alignment horizontal="center" vertical="center"/>
      <protection locked="0"/>
    </xf>
    <xf numFmtId="0" fontId="0" fillId="33" borderId="194" xfId="0" applyFill="1" applyBorder="1" applyAlignment="1" applyProtection="1">
      <alignment horizontal="left" vertical="center" wrapText="1"/>
      <protection locked="0"/>
    </xf>
    <xf numFmtId="0" fontId="0" fillId="33" borderId="108" xfId="0" applyFill="1" applyBorder="1" applyAlignment="1" applyProtection="1">
      <alignment horizontal="left" vertical="center" wrapText="1"/>
      <protection locked="0"/>
    </xf>
    <xf numFmtId="0" fontId="0" fillId="33" borderId="107" xfId="0" applyFill="1" applyBorder="1" applyAlignment="1" applyProtection="1">
      <alignment horizontal="left" vertical="center" wrapText="1"/>
      <protection locked="0"/>
    </xf>
    <xf numFmtId="0" fontId="0" fillId="33" borderId="109" xfId="0" applyFill="1" applyBorder="1" applyAlignment="1" applyProtection="1">
      <alignment horizontal="left" vertical="center" wrapText="1"/>
      <protection locked="0"/>
    </xf>
    <xf numFmtId="0" fontId="0" fillId="33" borderId="95" xfId="0" applyFill="1" applyBorder="1" applyAlignment="1" applyProtection="1">
      <alignment horizontal="left" vertical="center" wrapText="1"/>
      <protection locked="0"/>
    </xf>
    <xf numFmtId="0" fontId="0" fillId="33" borderId="54" xfId="0" applyFill="1" applyBorder="1" applyAlignment="1" applyProtection="1">
      <alignment horizontal="left" vertical="center" wrapText="1"/>
      <protection locked="0"/>
    </xf>
    <xf numFmtId="0" fontId="101" fillId="0" borderId="0" xfId="0" applyFont="1" applyAlignment="1">
      <alignment horizontal="center" vertical="center" wrapText="1"/>
    </xf>
    <xf numFmtId="0" fontId="74" fillId="0" borderId="0" xfId="0" applyFont="1" applyAlignment="1">
      <alignment horizontal="right" vertical="center"/>
    </xf>
    <xf numFmtId="0" fontId="0" fillId="0" borderId="0" xfId="0" applyAlignment="1">
      <alignment horizontal="left" vertical="center"/>
    </xf>
    <xf numFmtId="0" fontId="11" fillId="0" borderId="0" xfId="0" applyFont="1" applyAlignment="1">
      <alignment horizontal="left" vertical="center"/>
    </xf>
    <xf numFmtId="0" fontId="0" fillId="30" borderId="132" xfId="0" applyFill="1" applyBorder="1" applyAlignment="1">
      <alignment horizontal="center" vertical="center" wrapText="1"/>
    </xf>
    <xf numFmtId="0" fontId="0" fillId="30" borderId="133" xfId="0" applyFill="1" applyBorder="1" applyAlignment="1">
      <alignment horizontal="center" vertical="center" wrapText="1"/>
    </xf>
    <xf numFmtId="0" fontId="0" fillId="30" borderId="126" xfId="0" applyFill="1" applyBorder="1" applyAlignment="1">
      <alignment horizontal="center" vertical="center" wrapText="1"/>
    </xf>
    <xf numFmtId="0" fontId="0" fillId="34" borderId="194" xfId="0" applyFill="1" applyBorder="1" applyAlignment="1">
      <alignment horizontal="left" vertical="center" wrapText="1"/>
    </xf>
    <xf numFmtId="0" fontId="0" fillId="34" borderId="108" xfId="0" applyFill="1" applyBorder="1" applyAlignment="1">
      <alignment horizontal="left" vertical="center" wrapText="1"/>
    </xf>
    <xf numFmtId="0" fontId="0" fillId="34" borderId="107" xfId="0" applyFill="1" applyBorder="1" applyAlignment="1">
      <alignment horizontal="left" vertical="center" wrapText="1"/>
    </xf>
    <xf numFmtId="0" fontId="0" fillId="33" borderId="130" xfId="0" applyFill="1" applyBorder="1" applyAlignment="1" applyProtection="1">
      <alignment horizontal="left" vertical="center" wrapText="1"/>
      <protection locked="0"/>
    </xf>
  </cellXfs>
  <cellStyles count="103">
    <cellStyle name="60% - アクセント 6" xfId="19" builtinId="52"/>
    <cellStyle name="どちらでもない" xfId="1" builtinId="28"/>
    <cellStyle name="パーセント" xfId="22" builtinId="5"/>
    <cellStyle name="ハイパーリンク" xfId="2" builtinId="8" customBuiltin="1"/>
    <cellStyle name="悪い 2" xfId="20" xr:uid="{00000000-0005-0000-0000-000004000000}"/>
    <cellStyle name="桁区切り" xfId="24" builtinId="6"/>
    <cellStyle name="標準" xfId="0" builtinId="0"/>
    <cellStyle name="標準 2" xfId="3" xr:uid="{00000000-0005-0000-0000-000007000000}"/>
    <cellStyle name="標準 2 2" xfId="4" xr:uid="{00000000-0005-0000-0000-000008000000}"/>
    <cellStyle name="標準 2 3" xfId="5" xr:uid="{00000000-0005-0000-0000-000009000000}"/>
    <cellStyle name="標準 3" xfId="6" xr:uid="{00000000-0005-0000-0000-00000A000000}"/>
    <cellStyle name="標準 3 2" xfId="7" xr:uid="{00000000-0005-0000-0000-00000B000000}"/>
    <cellStyle name="標準 3 3" xfId="8" xr:uid="{00000000-0005-0000-0000-00000C000000}"/>
    <cellStyle name="標準 4" xfId="9" xr:uid="{00000000-0005-0000-0000-00000D000000}"/>
    <cellStyle name="標準 4 2" xfId="10" xr:uid="{00000000-0005-0000-0000-00000E000000}"/>
    <cellStyle name="標準 4 2 2" xfId="11" xr:uid="{00000000-0005-0000-0000-00000F000000}"/>
    <cellStyle name="標準 4 3" xfId="12" xr:uid="{00000000-0005-0000-0000-000010000000}"/>
    <cellStyle name="標準 4 4" xfId="13" xr:uid="{00000000-0005-0000-0000-000011000000}"/>
    <cellStyle name="標準 4 5" xfId="14" xr:uid="{00000000-0005-0000-0000-000012000000}"/>
    <cellStyle name="標準 5" xfId="15" xr:uid="{00000000-0005-0000-0000-000013000000}"/>
    <cellStyle name="標準 5 2" xfId="16" xr:uid="{00000000-0005-0000-0000-000014000000}"/>
    <cellStyle name="標準 5 2 2" xfId="17" xr:uid="{00000000-0005-0000-0000-000015000000}"/>
    <cellStyle name="標準 5 3" xfId="18" xr:uid="{00000000-0005-0000-0000-000016000000}"/>
    <cellStyle name="標準 6" xfId="21" xr:uid="{00000000-0005-0000-0000-000017000000}"/>
    <cellStyle name="標準 6 2" xfId="27" xr:uid="{00000000-0005-0000-0000-000018000000}"/>
    <cellStyle name="標準 6 2 2" xfId="35" xr:uid="{00000000-0005-0000-0000-000019000000}"/>
    <cellStyle name="標準 6 2 2 2" xfId="51" xr:uid="{00000000-0005-0000-0000-00001A000000}"/>
    <cellStyle name="標準 6 2 2 3" xfId="67" xr:uid="{00000000-0005-0000-0000-00001B000000}"/>
    <cellStyle name="標準 6 2 2 4" xfId="83" xr:uid="{00000000-0005-0000-0000-00001C000000}"/>
    <cellStyle name="標準 6 2 2 5" xfId="99" xr:uid="{00000000-0005-0000-0000-00001D000000}"/>
    <cellStyle name="標準 6 2 3" xfId="43" xr:uid="{00000000-0005-0000-0000-00001E000000}"/>
    <cellStyle name="標準 6 2 4" xfId="59" xr:uid="{00000000-0005-0000-0000-00001F000000}"/>
    <cellStyle name="標準 6 2 5" xfId="75" xr:uid="{00000000-0005-0000-0000-000020000000}"/>
    <cellStyle name="標準 6 2 6" xfId="91" xr:uid="{00000000-0005-0000-0000-000021000000}"/>
    <cellStyle name="標準 6 3" xfId="25" xr:uid="{00000000-0005-0000-0000-000022000000}"/>
    <cellStyle name="標準 6 3 2" xfId="33" xr:uid="{00000000-0005-0000-0000-000023000000}"/>
    <cellStyle name="標準 6 3 2 2" xfId="49" xr:uid="{00000000-0005-0000-0000-000024000000}"/>
    <cellStyle name="標準 6 3 2 3" xfId="65" xr:uid="{00000000-0005-0000-0000-000025000000}"/>
    <cellStyle name="標準 6 3 2 4" xfId="81" xr:uid="{00000000-0005-0000-0000-000026000000}"/>
    <cellStyle name="標準 6 3 2 5" xfId="97" xr:uid="{00000000-0005-0000-0000-000027000000}"/>
    <cellStyle name="標準 6 3 3" xfId="41" xr:uid="{00000000-0005-0000-0000-000028000000}"/>
    <cellStyle name="標準 6 3 4" xfId="57" xr:uid="{00000000-0005-0000-0000-000029000000}"/>
    <cellStyle name="標準 6 3 5" xfId="73" xr:uid="{00000000-0005-0000-0000-00002A000000}"/>
    <cellStyle name="標準 6 3 6" xfId="89" xr:uid="{00000000-0005-0000-0000-00002B000000}"/>
    <cellStyle name="標準 6 4" xfId="29" xr:uid="{00000000-0005-0000-0000-00002C000000}"/>
    <cellStyle name="標準 6 4 2" xfId="37" xr:uid="{00000000-0005-0000-0000-00002D000000}"/>
    <cellStyle name="標準 6 4 2 2" xfId="53" xr:uid="{00000000-0005-0000-0000-00002E000000}"/>
    <cellStyle name="標準 6 4 2 3" xfId="69" xr:uid="{00000000-0005-0000-0000-00002F000000}"/>
    <cellStyle name="標準 6 4 2 4" xfId="85" xr:uid="{00000000-0005-0000-0000-000030000000}"/>
    <cellStyle name="標準 6 4 2 5" xfId="101" xr:uid="{00000000-0005-0000-0000-000031000000}"/>
    <cellStyle name="標準 6 4 3" xfId="45" xr:uid="{00000000-0005-0000-0000-000032000000}"/>
    <cellStyle name="標準 6 4 4" xfId="61" xr:uid="{00000000-0005-0000-0000-000033000000}"/>
    <cellStyle name="標準 6 4 5" xfId="77" xr:uid="{00000000-0005-0000-0000-000034000000}"/>
    <cellStyle name="標準 6 4 6" xfId="93" xr:uid="{00000000-0005-0000-0000-000035000000}"/>
    <cellStyle name="標準 6 5" xfId="31" xr:uid="{00000000-0005-0000-0000-000036000000}"/>
    <cellStyle name="標準 6 5 2" xfId="47" xr:uid="{00000000-0005-0000-0000-000037000000}"/>
    <cellStyle name="標準 6 5 3" xfId="63" xr:uid="{00000000-0005-0000-0000-000038000000}"/>
    <cellStyle name="標準 6 5 4" xfId="79" xr:uid="{00000000-0005-0000-0000-000039000000}"/>
    <cellStyle name="標準 6 5 5" xfId="95" xr:uid="{00000000-0005-0000-0000-00003A000000}"/>
    <cellStyle name="標準 6 6" xfId="39" xr:uid="{00000000-0005-0000-0000-00003B000000}"/>
    <cellStyle name="標準 6 7" xfId="55" xr:uid="{00000000-0005-0000-0000-00003C000000}"/>
    <cellStyle name="標準 6 8" xfId="71" xr:uid="{00000000-0005-0000-0000-00003D000000}"/>
    <cellStyle name="標準 6 9" xfId="87" xr:uid="{00000000-0005-0000-0000-00003E000000}"/>
    <cellStyle name="標準 7" xfId="23" xr:uid="{00000000-0005-0000-0000-00003F000000}"/>
    <cellStyle name="標準 7 2" xfId="28" xr:uid="{00000000-0005-0000-0000-000040000000}"/>
    <cellStyle name="標準 7 2 2" xfId="36" xr:uid="{00000000-0005-0000-0000-000041000000}"/>
    <cellStyle name="標準 7 2 2 2" xfId="52" xr:uid="{00000000-0005-0000-0000-000042000000}"/>
    <cellStyle name="標準 7 2 2 3" xfId="68" xr:uid="{00000000-0005-0000-0000-000043000000}"/>
    <cellStyle name="標準 7 2 2 4" xfId="84" xr:uid="{00000000-0005-0000-0000-000044000000}"/>
    <cellStyle name="標準 7 2 2 5" xfId="100" xr:uid="{00000000-0005-0000-0000-000045000000}"/>
    <cellStyle name="標準 7 2 3" xfId="44" xr:uid="{00000000-0005-0000-0000-000046000000}"/>
    <cellStyle name="標準 7 2 4" xfId="60" xr:uid="{00000000-0005-0000-0000-000047000000}"/>
    <cellStyle name="標準 7 2 5" xfId="76" xr:uid="{00000000-0005-0000-0000-000048000000}"/>
    <cellStyle name="標準 7 2 6" xfId="92" xr:uid="{00000000-0005-0000-0000-000049000000}"/>
    <cellStyle name="標準 7 3" xfId="26" xr:uid="{00000000-0005-0000-0000-00004A000000}"/>
    <cellStyle name="標準 7 3 2" xfId="34" xr:uid="{00000000-0005-0000-0000-00004B000000}"/>
    <cellStyle name="標準 7 3 2 2" xfId="50" xr:uid="{00000000-0005-0000-0000-00004C000000}"/>
    <cellStyle name="標準 7 3 2 3" xfId="66" xr:uid="{00000000-0005-0000-0000-00004D000000}"/>
    <cellStyle name="標準 7 3 2 4" xfId="82" xr:uid="{00000000-0005-0000-0000-00004E000000}"/>
    <cellStyle name="標準 7 3 2 5" xfId="98" xr:uid="{00000000-0005-0000-0000-00004F000000}"/>
    <cellStyle name="標準 7 3 3" xfId="42" xr:uid="{00000000-0005-0000-0000-000050000000}"/>
    <cellStyle name="標準 7 3 4" xfId="58" xr:uid="{00000000-0005-0000-0000-000051000000}"/>
    <cellStyle name="標準 7 3 5" xfId="74" xr:uid="{00000000-0005-0000-0000-000052000000}"/>
    <cellStyle name="標準 7 3 6" xfId="90" xr:uid="{00000000-0005-0000-0000-000053000000}"/>
    <cellStyle name="標準 7 4" xfId="30" xr:uid="{00000000-0005-0000-0000-000054000000}"/>
    <cellStyle name="標準 7 4 2" xfId="38" xr:uid="{00000000-0005-0000-0000-000055000000}"/>
    <cellStyle name="標準 7 4 2 2" xfId="54" xr:uid="{00000000-0005-0000-0000-000056000000}"/>
    <cellStyle name="標準 7 4 2 3" xfId="70" xr:uid="{00000000-0005-0000-0000-000057000000}"/>
    <cellStyle name="標準 7 4 2 4" xfId="86" xr:uid="{00000000-0005-0000-0000-000058000000}"/>
    <cellStyle name="標準 7 4 2 5" xfId="102" xr:uid="{00000000-0005-0000-0000-000059000000}"/>
    <cellStyle name="標準 7 4 3" xfId="46" xr:uid="{00000000-0005-0000-0000-00005A000000}"/>
    <cellStyle name="標準 7 4 4" xfId="62" xr:uid="{00000000-0005-0000-0000-00005B000000}"/>
    <cellStyle name="標準 7 4 5" xfId="78" xr:uid="{00000000-0005-0000-0000-00005C000000}"/>
    <cellStyle name="標準 7 4 6" xfId="94" xr:uid="{00000000-0005-0000-0000-00005D000000}"/>
    <cellStyle name="標準 7 5" xfId="32" xr:uid="{00000000-0005-0000-0000-00005E000000}"/>
    <cellStyle name="標準 7 5 2" xfId="48" xr:uid="{00000000-0005-0000-0000-00005F000000}"/>
    <cellStyle name="標準 7 5 3" xfId="64" xr:uid="{00000000-0005-0000-0000-000060000000}"/>
    <cellStyle name="標準 7 5 4" xfId="80" xr:uid="{00000000-0005-0000-0000-000061000000}"/>
    <cellStyle name="標準 7 5 5" xfId="96" xr:uid="{00000000-0005-0000-0000-000062000000}"/>
    <cellStyle name="標準 7 6" xfId="40" xr:uid="{00000000-0005-0000-0000-000063000000}"/>
    <cellStyle name="標準 7 7" xfId="56" xr:uid="{00000000-0005-0000-0000-000064000000}"/>
    <cellStyle name="標準 7 8" xfId="72" xr:uid="{00000000-0005-0000-0000-000065000000}"/>
    <cellStyle name="標準 7 9" xfId="88" xr:uid="{00000000-0005-0000-0000-000066000000}"/>
  </cellStyles>
  <dxfs count="33">
    <dxf>
      <font>
        <b/>
        <i val="0"/>
        <color rgb="FFFF0000"/>
      </font>
    </dxf>
    <dxf>
      <font>
        <b/>
        <i val="0"/>
        <color rgb="FFFF0000"/>
      </font>
    </dxf>
    <dxf>
      <font>
        <b/>
        <i val="0"/>
        <color rgb="FFFF0000"/>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FF0000"/>
      </font>
    </dxf>
    <dxf>
      <font>
        <color rgb="FF9C0006"/>
      </font>
      <fill>
        <patternFill>
          <bgColor rgb="FFFFC7CE"/>
        </patternFill>
      </fill>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strike val="0"/>
        <u/>
        <color rgb="FFCC3300"/>
        <name val="ＭＳ Ｐゴシック"/>
        <scheme val="none"/>
      </font>
    </dxf>
    <dxf>
      <font>
        <strike val="0"/>
        <color rgb="FFFF0000"/>
      </font>
    </dxf>
    <dxf>
      <font>
        <b/>
        <i val="0"/>
        <condense val="0"/>
        <extend val="0"/>
        <color indexed="10"/>
      </font>
      <fill>
        <patternFill patternType="none">
          <bgColor indexed="65"/>
        </patternFill>
      </fill>
    </dxf>
    <dxf>
      <font>
        <color rgb="FF9C0006"/>
      </font>
      <fill>
        <patternFill>
          <bgColor rgb="FFFFC7CE"/>
        </patternFill>
      </fill>
    </dxf>
    <dxf>
      <font>
        <color rgb="FF9C0006"/>
      </font>
      <fill>
        <patternFill>
          <bgColor rgb="FFFFC7CE"/>
        </patternFill>
      </fill>
    </dxf>
    <dxf>
      <font>
        <b/>
        <i val="0"/>
        <condense val="0"/>
        <extend val="0"/>
        <color indexed="10"/>
      </font>
      <fill>
        <patternFill patternType="none">
          <bgColor indexed="65"/>
        </patternFill>
      </fill>
    </dxf>
  </dxfs>
  <tableStyles count="0" defaultTableStyle="TableStyleMedium9" defaultPivotStyle="PivotStyleLight16"/>
  <colors>
    <mruColors>
      <color rgb="FFFFCC99"/>
      <color rgb="FFFFFFCC"/>
      <color rgb="FFCCFFCC"/>
      <color rgb="FFFF99FF"/>
      <color rgb="FFFF66FF"/>
      <color rgb="FF6600CC"/>
      <color rgb="FFCCFFFF"/>
      <color rgb="FFFF99CC"/>
      <color rgb="FFCCFF33"/>
      <color rgb="FFCC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alcChain" Target="calcChain.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customXml" Target="../customXml/item3.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tyles" Target="styles.xml"/><Relationship Id="rId40"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sharedStrings" Target="sharedStrings.xml"/></Relationships>
</file>

<file path=xl/ctrlProps/ctrlProp1.xml><?xml version="1.0" encoding="utf-8"?>
<formControlPr xmlns="http://schemas.microsoft.com/office/spreadsheetml/2009/9/main" objectType="Button"/>
</file>

<file path=xl/drawings/drawing1.xml><?xml version="1.0" encoding="utf-8"?>
<xdr:wsDr xmlns:xdr="http://schemas.openxmlformats.org/drawingml/2006/spreadsheetDrawing" xmlns:a="http://schemas.openxmlformats.org/drawingml/2006/main">
  <xdr:twoCellAnchor>
    <xdr:from>
      <xdr:col>62</xdr:col>
      <xdr:colOff>464344</xdr:colOff>
      <xdr:row>8</xdr:row>
      <xdr:rowOff>95251</xdr:rowOff>
    </xdr:from>
    <xdr:to>
      <xdr:col>65</xdr:col>
      <xdr:colOff>35718</xdr:colOff>
      <xdr:row>29</xdr:row>
      <xdr:rowOff>0</xdr:rowOff>
    </xdr:to>
    <xdr:sp macro="" textlink="">
      <xdr:nvSpPr>
        <xdr:cNvPr id="3" name="吹き出し: 四角形 2">
          <a:extLst>
            <a:ext uri="{FF2B5EF4-FFF2-40B4-BE49-F238E27FC236}">
              <a16:creationId xmlns:a16="http://schemas.microsoft.com/office/drawing/2014/main" id="{00000000-0008-0000-0000-000003000000}"/>
            </a:ext>
          </a:extLst>
        </xdr:cNvPr>
        <xdr:cNvSpPr/>
      </xdr:nvSpPr>
      <xdr:spPr>
        <a:xfrm>
          <a:off x="44493657" y="6465095"/>
          <a:ext cx="1428749" cy="3405186"/>
        </a:xfrm>
        <a:prstGeom prst="wedgeRectCallout">
          <a:avLst>
            <a:gd name="adj1" fmla="val 58523"/>
            <a:gd name="adj2" fmla="val -7140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定義としては、医療機関の職員は算入しない、でいいんでしたっけ？私は明確に確認したことがなかったです。（稲葉）</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→ここも共生に要相談ですかね？（強い意見ありません）</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→算入しない、で問題なし。（稲葉）</a:t>
          </a:r>
        </a:p>
      </xdr:txBody>
    </xdr:sp>
    <xdr:clientData/>
  </xdr:twoCellAnchor>
  <xdr:twoCellAnchor>
    <xdr:from>
      <xdr:col>65</xdr:col>
      <xdr:colOff>71438</xdr:colOff>
      <xdr:row>8</xdr:row>
      <xdr:rowOff>95251</xdr:rowOff>
    </xdr:from>
    <xdr:to>
      <xdr:col>67</xdr:col>
      <xdr:colOff>261937</xdr:colOff>
      <xdr:row>32</xdr:row>
      <xdr:rowOff>71437</xdr:rowOff>
    </xdr:to>
    <xdr:sp macro="" textlink="">
      <xdr:nvSpPr>
        <xdr:cNvPr id="4" name="吹き出し: 四角形 3">
          <a:extLst>
            <a:ext uri="{FF2B5EF4-FFF2-40B4-BE49-F238E27FC236}">
              <a16:creationId xmlns:a16="http://schemas.microsoft.com/office/drawing/2014/main" id="{00000000-0008-0000-0000-000004000000}"/>
            </a:ext>
          </a:extLst>
        </xdr:cNvPr>
        <xdr:cNvSpPr/>
      </xdr:nvSpPr>
      <xdr:spPr>
        <a:xfrm>
          <a:off x="45958126" y="6465095"/>
          <a:ext cx="1428749" cy="3976686"/>
        </a:xfrm>
        <a:prstGeom prst="wedgeRectCallout">
          <a:avLst>
            <a:gd name="adj1" fmla="val 11023"/>
            <a:gd name="adj2" fmla="val -7527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今更ですが、定義としてはこの２項目で必要十分なんでしたっけ？（稲葉）</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→この点、議論されてないですね。ここの定義は共生チームに確認ですね。きにかかるのは、相談員研修（１）のみ修了者を入れるか、とかですかね？</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→必要十分でした。（稲葉）</a:t>
          </a:r>
        </a:p>
      </xdr:txBody>
    </xdr:sp>
    <xdr:clientData/>
  </xdr:twoCellAnchor>
  <xdr:twoCellAnchor>
    <xdr:from>
      <xdr:col>68</xdr:col>
      <xdr:colOff>83344</xdr:colOff>
      <xdr:row>8</xdr:row>
      <xdr:rowOff>119064</xdr:rowOff>
    </xdr:from>
    <xdr:to>
      <xdr:col>70</xdr:col>
      <xdr:colOff>273843</xdr:colOff>
      <xdr:row>33</xdr:row>
      <xdr:rowOff>35719</xdr:rowOff>
    </xdr:to>
    <xdr:sp macro="" textlink="">
      <xdr:nvSpPr>
        <xdr:cNvPr id="5" name="吹き出し: 四角形 4">
          <a:extLst>
            <a:ext uri="{FF2B5EF4-FFF2-40B4-BE49-F238E27FC236}">
              <a16:creationId xmlns:a16="http://schemas.microsoft.com/office/drawing/2014/main" id="{00000000-0008-0000-0000-000005000000}"/>
            </a:ext>
          </a:extLst>
        </xdr:cNvPr>
        <xdr:cNvSpPr/>
      </xdr:nvSpPr>
      <xdr:spPr>
        <a:xfrm>
          <a:off x="47827407" y="6488908"/>
          <a:ext cx="1428749" cy="4083842"/>
        </a:xfrm>
        <a:prstGeom prst="wedgeRectCallout">
          <a:avLst>
            <a:gd name="adj1" fmla="val 11023"/>
            <a:gd name="adj2" fmla="val -7527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「がん患者及びその家族が心の悩みや体験等を語り合うための患者サロン等の場を設けている。」が様式４。様式４では等なのに、収集する数字は患者サロン限定でよいのか？（稲葉）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→患者会も入れるかですかね？</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→患者会も集計対象となるように修正しました。（稲葉）</a:t>
          </a:r>
        </a:p>
      </xdr:txBody>
    </xdr:sp>
    <xdr:clientData/>
  </xdr:twoCellAnchor>
  <xdr:twoCellAnchor>
    <xdr:from>
      <xdr:col>70</xdr:col>
      <xdr:colOff>321469</xdr:colOff>
      <xdr:row>8</xdr:row>
      <xdr:rowOff>119064</xdr:rowOff>
    </xdr:from>
    <xdr:to>
      <xdr:col>72</xdr:col>
      <xdr:colOff>511968</xdr:colOff>
      <xdr:row>21</xdr:row>
      <xdr:rowOff>71438</xdr:rowOff>
    </xdr:to>
    <xdr:sp macro="" textlink="">
      <xdr:nvSpPr>
        <xdr:cNvPr id="6" name="吹き出し: 四角形 5">
          <a:extLst>
            <a:ext uri="{FF2B5EF4-FFF2-40B4-BE49-F238E27FC236}">
              <a16:creationId xmlns:a16="http://schemas.microsoft.com/office/drawing/2014/main" id="{00000000-0008-0000-0000-000006000000}"/>
            </a:ext>
          </a:extLst>
        </xdr:cNvPr>
        <xdr:cNvSpPr/>
      </xdr:nvSpPr>
      <xdr:spPr>
        <a:xfrm>
          <a:off x="49303782" y="6488908"/>
          <a:ext cx="1428749" cy="2119311"/>
        </a:xfrm>
        <a:prstGeom prst="wedgeRectCallout">
          <a:avLst>
            <a:gd name="adj1" fmla="val -8144"/>
            <a:gd name="adj2" fmla="val -71346"/>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これ、実数を収集しなくてもいいんですかね？（稲葉）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→ロジモデ新指標に入ったので、実数に変えましょうか。</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→橋本さん修正済</a:t>
          </a:r>
        </a:p>
      </xdr:txBody>
    </xdr:sp>
    <xdr:clientData/>
  </xdr:twoCellAnchor>
  <xdr:twoCellAnchor>
    <xdr:from>
      <xdr:col>76</xdr:col>
      <xdr:colOff>202407</xdr:colOff>
      <xdr:row>9</xdr:row>
      <xdr:rowOff>35721</xdr:rowOff>
    </xdr:from>
    <xdr:to>
      <xdr:col>78</xdr:col>
      <xdr:colOff>392906</xdr:colOff>
      <xdr:row>21</xdr:row>
      <xdr:rowOff>154782</xdr:rowOff>
    </xdr:to>
    <xdr:sp macro="" textlink="">
      <xdr:nvSpPr>
        <xdr:cNvPr id="7" name="吹き出し: 四角形 6">
          <a:extLst>
            <a:ext uri="{FF2B5EF4-FFF2-40B4-BE49-F238E27FC236}">
              <a16:creationId xmlns:a16="http://schemas.microsoft.com/office/drawing/2014/main" id="{00000000-0008-0000-0000-000007000000}"/>
            </a:ext>
          </a:extLst>
        </xdr:cNvPr>
        <xdr:cNvSpPr/>
      </xdr:nvSpPr>
      <xdr:spPr>
        <a:xfrm>
          <a:off x="52899470" y="6572252"/>
          <a:ext cx="1428749" cy="2119311"/>
        </a:xfrm>
        <a:prstGeom prst="wedgeRectCallout">
          <a:avLst>
            <a:gd name="adj1" fmla="val -8144"/>
            <a:gd name="adj2" fmla="val -71346"/>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J483</a:t>
          </a: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a:t>
          </a: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J484</a:t>
          </a: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J158</a:t>
          </a: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a:t>
          </a: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J159</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→その通りです！</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171450</xdr:colOff>
      <xdr:row>1</xdr:row>
      <xdr:rowOff>285750</xdr:rowOff>
    </xdr:from>
    <xdr:to>
      <xdr:col>2</xdr:col>
      <xdr:colOff>876300</xdr:colOff>
      <xdr:row>3</xdr:row>
      <xdr:rowOff>228600</xdr:rowOff>
    </xdr:to>
    <xdr:sp macro="" textlink="">
      <xdr:nvSpPr>
        <xdr:cNvPr id="2" name="正方形/長方形 1">
          <a:extLst>
            <a:ext uri="{FF2B5EF4-FFF2-40B4-BE49-F238E27FC236}">
              <a16:creationId xmlns:a16="http://schemas.microsoft.com/office/drawing/2014/main" id="{00000000-0008-0000-2200-000002000000}"/>
            </a:ext>
          </a:extLst>
        </xdr:cNvPr>
        <xdr:cNvSpPr/>
      </xdr:nvSpPr>
      <xdr:spPr>
        <a:xfrm>
          <a:off x="171450" y="533400"/>
          <a:ext cx="3124200" cy="314325"/>
        </a:xfrm>
        <a:prstGeom prst="rect">
          <a:avLst/>
        </a:prstGeom>
        <a:solidFill>
          <a:schemeClr val="accent6">
            <a:lumMod val="20000"/>
            <a:lumOff val="80000"/>
          </a:schemeClr>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rtlCol="0" anchor="ctr"/>
        <a:lstStyle/>
        <a:p>
          <a:pPr algn="l"/>
          <a:r>
            <a:rPr kumimoji="1" lang="ja-JP" altLang="en-US" sz="1100" b="1">
              <a:solidFill>
                <a:srgbClr val="FF0000"/>
              </a:solidFill>
            </a:rPr>
            <a:t>都道府県がん診療連携拠点病院が記入</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326570</xdr:colOff>
      <xdr:row>4</xdr:row>
      <xdr:rowOff>81645</xdr:rowOff>
    </xdr:from>
    <xdr:to>
      <xdr:col>7</xdr:col>
      <xdr:colOff>9021535</xdr:colOff>
      <xdr:row>9</xdr:row>
      <xdr:rowOff>353786</xdr:rowOff>
    </xdr:to>
    <xdr:sp macro="" textlink="">
      <xdr:nvSpPr>
        <xdr:cNvPr id="2" name="テキスト ボックス 1">
          <a:extLst>
            <a:ext uri="{FF2B5EF4-FFF2-40B4-BE49-F238E27FC236}">
              <a16:creationId xmlns:a16="http://schemas.microsoft.com/office/drawing/2014/main" id="{00000000-0008-0000-0500-000002000000}"/>
            </a:ext>
          </a:extLst>
        </xdr:cNvPr>
        <xdr:cNvSpPr txBox="1"/>
      </xdr:nvSpPr>
      <xdr:spPr>
        <a:xfrm>
          <a:off x="326570" y="1074966"/>
          <a:ext cx="10912929" cy="1156606"/>
        </a:xfrm>
        <a:prstGeom prst="rect">
          <a:avLst/>
        </a:prstGeom>
        <a:solidFill>
          <a:srgbClr val="CCFFCC"/>
        </a:solidFill>
        <a:ln w="19050" cmpd="sng">
          <a:solidFill>
            <a:schemeClr val="tx1"/>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t>
          </a:r>
          <a:r>
            <a:rPr kumimoji="1" lang="ja-JP" altLang="en-US" sz="1100">
              <a:solidFill>
                <a:sysClr val="windowText" lastClr="000000"/>
              </a:solidFill>
            </a:rPr>
            <a:t>記入箇所</a:t>
          </a:r>
          <a:r>
            <a:rPr kumimoji="1" lang="en-US" altLang="ja-JP" sz="1100">
              <a:solidFill>
                <a:sysClr val="windowText" lastClr="000000"/>
              </a:solidFill>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rPr>
            <a:t>都道府県がん診療連携拠点病院</a:t>
          </a:r>
          <a:r>
            <a:rPr kumimoji="1" lang="en-US" altLang="ja-JP" sz="1100">
              <a:solidFill>
                <a:sysClr val="windowText" lastClr="000000"/>
              </a:solidFill>
            </a:rPr>
            <a:t>	</a:t>
          </a:r>
          <a:r>
            <a:rPr kumimoji="1" lang="ja-JP" altLang="en-US" sz="1100">
              <a:solidFill>
                <a:sysClr val="windowText" lastClr="000000"/>
              </a:solidFill>
            </a:rPr>
            <a:t>：　</a:t>
          </a:r>
          <a:r>
            <a:rPr kumimoji="1" lang="en-US" altLang="ja-JP" sz="1100">
              <a:solidFill>
                <a:sysClr val="windowText" lastClr="000000"/>
              </a:solidFill>
            </a:rPr>
            <a:t>Ⅱ</a:t>
          </a:r>
          <a:r>
            <a:rPr kumimoji="1" lang="ja-JP" altLang="en-US" sz="1100">
              <a:solidFill>
                <a:sysClr val="windowText" lastClr="000000"/>
              </a:solidFill>
            </a:rPr>
            <a:t>・</a:t>
          </a:r>
          <a:r>
            <a:rPr kumimoji="1" lang="en-US" altLang="ja-JP" sz="1100">
              <a:solidFill>
                <a:sysClr val="windowText" lastClr="000000"/>
              </a:solidFill>
            </a:rPr>
            <a:t>Ⅳ	</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特定機能病院である場合には、</a:t>
          </a:r>
          <a:r>
            <a:rPr kumimoji="1" lang="en-US" altLang="ja-JP" sz="1100">
              <a:solidFill>
                <a:schemeClr val="dk1"/>
              </a:solidFill>
              <a:effectLst/>
              <a:latin typeface="+mn-lt"/>
              <a:ea typeface="+mn-ea"/>
              <a:cs typeface="+mn-cs"/>
            </a:rPr>
            <a:t>Ⅲ</a:t>
          </a:r>
          <a:r>
            <a:rPr kumimoji="1" lang="ja-JP" altLang="ja-JP" sz="1100">
              <a:solidFill>
                <a:schemeClr val="dk1"/>
              </a:solidFill>
              <a:effectLst/>
              <a:latin typeface="+mn-lt"/>
              <a:ea typeface="+mn-ea"/>
              <a:cs typeface="+mn-cs"/>
            </a:rPr>
            <a:t>にも回答すること。）</a:t>
          </a:r>
          <a:endParaRPr kumimoji="1" lang="en-US" altLang="ja-JP" sz="1100">
            <a:solidFill>
              <a:sysClr val="windowText" lastClr="000000"/>
            </a:solidFill>
          </a:endParaRPr>
        </a:p>
        <a:p>
          <a:r>
            <a:rPr kumimoji="1" lang="ja-JP" altLang="en-US" sz="1100">
              <a:solidFill>
                <a:sysClr val="windowText" lastClr="000000"/>
              </a:solidFill>
            </a:rPr>
            <a:t>地域がん診療連携拠点病院</a:t>
          </a:r>
          <a:r>
            <a:rPr kumimoji="1" lang="en-US" altLang="ja-JP" sz="1100">
              <a:solidFill>
                <a:sysClr val="windowText" lastClr="000000"/>
              </a:solidFill>
            </a:rPr>
            <a:t>		</a:t>
          </a:r>
          <a:r>
            <a:rPr kumimoji="1" lang="ja-JP" altLang="en-US" sz="1100">
              <a:solidFill>
                <a:sysClr val="windowText" lastClr="000000"/>
              </a:solidFill>
            </a:rPr>
            <a:t>：　</a:t>
          </a:r>
          <a:r>
            <a:rPr kumimoji="1" lang="en-US" altLang="ja-JP" sz="1100">
              <a:solidFill>
                <a:sysClr val="windowText" lastClr="000000"/>
              </a:solidFill>
            </a:rPr>
            <a:t>Ⅱ	</a:t>
          </a:r>
          <a:r>
            <a:rPr kumimoji="1" lang="ja-JP" altLang="en-US" sz="1100">
              <a:solidFill>
                <a:sysClr val="windowText" lastClr="000000"/>
              </a:solidFill>
            </a:rPr>
            <a:t>（</a:t>
          </a:r>
          <a:r>
            <a:rPr kumimoji="1" lang="en-US" altLang="ja-JP" sz="1100">
              <a:solidFill>
                <a:sysClr val="windowText" lastClr="000000"/>
              </a:solidFill>
            </a:rPr>
            <a:t>※</a:t>
          </a:r>
          <a:r>
            <a:rPr kumimoji="1" lang="ja-JP" altLang="en-US" sz="1100">
              <a:solidFill>
                <a:sysClr val="windowText" lastClr="000000"/>
              </a:solidFill>
            </a:rPr>
            <a:t>特定機能病院である場合には、</a:t>
          </a:r>
          <a:r>
            <a:rPr kumimoji="1" lang="en-US" altLang="ja-JP" sz="1100">
              <a:solidFill>
                <a:sysClr val="windowText" lastClr="000000"/>
              </a:solidFill>
            </a:rPr>
            <a:t>Ⅲ</a:t>
          </a:r>
          <a:r>
            <a:rPr kumimoji="1" lang="ja-JP" altLang="en-US" sz="1100">
              <a:solidFill>
                <a:sysClr val="windowText" lastClr="000000"/>
              </a:solidFill>
            </a:rPr>
            <a:t>にも回答すること。）</a:t>
          </a:r>
          <a:endParaRPr kumimoji="1" lang="en-US" altLang="ja-JP" sz="1100">
            <a:solidFill>
              <a:sysClr val="windowText" lastClr="000000"/>
            </a:solidFill>
          </a:endParaRPr>
        </a:p>
        <a:p>
          <a:r>
            <a:rPr kumimoji="1" lang="ja-JP" altLang="en-US" sz="1100">
              <a:solidFill>
                <a:sysClr val="windowText" lastClr="000000"/>
              </a:solidFill>
            </a:rPr>
            <a:t>特定領域がん診療連携拠点病院</a:t>
          </a:r>
          <a:r>
            <a:rPr kumimoji="1" lang="en-US" altLang="ja-JP" sz="1100">
              <a:solidFill>
                <a:sysClr val="windowText" lastClr="000000"/>
              </a:solidFill>
            </a:rPr>
            <a:t>	</a:t>
          </a:r>
          <a:r>
            <a:rPr kumimoji="1" lang="ja-JP" altLang="en-US" sz="1100">
              <a:solidFill>
                <a:sysClr val="windowText" lastClr="000000"/>
              </a:solidFill>
            </a:rPr>
            <a:t>：　</a:t>
          </a:r>
          <a:r>
            <a:rPr kumimoji="1" lang="en-US" altLang="ja-JP" sz="1100">
              <a:solidFill>
                <a:sysClr val="windowText" lastClr="000000"/>
              </a:solidFill>
            </a:rPr>
            <a:t>Ⅱ</a:t>
          </a:r>
          <a:r>
            <a:rPr kumimoji="1" lang="ja-JP" altLang="en-US" sz="1100">
              <a:solidFill>
                <a:sysClr val="windowText" lastClr="000000"/>
              </a:solidFill>
            </a:rPr>
            <a:t>・</a:t>
          </a:r>
          <a:r>
            <a:rPr kumimoji="1" lang="en-US" altLang="ja-JP" sz="1100">
              <a:solidFill>
                <a:sysClr val="windowText" lastClr="000000"/>
              </a:solidFill>
            </a:rPr>
            <a:t>Ⅴ</a:t>
          </a:r>
        </a:p>
        <a:p>
          <a:r>
            <a:rPr kumimoji="1" lang="ja-JP" altLang="en-US" sz="1100">
              <a:solidFill>
                <a:sysClr val="windowText" lastClr="000000"/>
              </a:solidFill>
            </a:rPr>
            <a:t>地域がん診療病院</a:t>
          </a:r>
          <a:r>
            <a:rPr kumimoji="1" lang="en-US" altLang="ja-JP" sz="1100">
              <a:solidFill>
                <a:sysClr val="windowText" lastClr="000000"/>
              </a:solidFill>
            </a:rPr>
            <a:t>		</a:t>
          </a:r>
          <a:r>
            <a:rPr kumimoji="1" lang="ja-JP" altLang="en-US" sz="1100">
              <a:solidFill>
                <a:sysClr val="windowText" lastClr="000000"/>
              </a:solidFill>
            </a:rPr>
            <a:t>：　</a:t>
          </a:r>
          <a:r>
            <a:rPr kumimoji="1" lang="en-US" altLang="ja-JP" sz="1100">
              <a:solidFill>
                <a:sysClr val="windowText" lastClr="000000"/>
              </a:solidFill>
            </a:rPr>
            <a:t>Ⅵ</a:t>
          </a:r>
        </a:p>
      </xdr:txBody>
    </xdr:sp>
    <xdr:clientData/>
  </xdr:twoCellAnchor>
  <xdr:twoCellAnchor>
    <xdr:from>
      <xdr:col>8</xdr:col>
      <xdr:colOff>156135</xdr:colOff>
      <xdr:row>3</xdr:row>
      <xdr:rowOff>161925</xdr:rowOff>
    </xdr:from>
    <xdr:to>
      <xdr:col>10</xdr:col>
      <xdr:colOff>4219574</xdr:colOff>
      <xdr:row>9</xdr:row>
      <xdr:rowOff>354079</xdr:rowOff>
    </xdr:to>
    <xdr:sp macro="" textlink="">
      <xdr:nvSpPr>
        <xdr:cNvPr id="4" name="テキスト ボックス 3">
          <a:extLst>
            <a:ext uri="{FF2B5EF4-FFF2-40B4-BE49-F238E27FC236}">
              <a16:creationId xmlns:a16="http://schemas.microsoft.com/office/drawing/2014/main" id="{00000000-0008-0000-0500-000004000000}"/>
            </a:ext>
          </a:extLst>
        </xdr:cNvPr>
        <xdr:cNvSpPr txBox="1"/>
      </xdr:nvSpPr>
      <xdr:spPr>
        <a:xfrm>
          <a:off x="11414685" y="895350"/>
          <a:ext cx="5816039" cy="1373254"/>
        </a:xfrm>
        <a:prstGeom prst="rect">
          <a:avLst/>
        </a:prstGeom>
        <a:solidFill>
          <a:srgbClr val="CCFFCC"/>
        </a:solidFill>
        <a:ln w="19050" cmpd="sng">
          <a:solidFill>
            <a:schemeClr val="tx1"/>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t>
          </a:r>
          <a:r>
            <a:rPr kumimoji="1" lang="ja-JP" altLang="en-US" sz="1100">
              <a:solidFill>
                <a:sysClr val="windowText" lastClr="000000"/>
              </a:solidFill>
            </a:rPr>
            <a:t>凡例</a:t>
          </a:r>
          <a:r>
            <a:rPr kumimoji="1" lang="en-US" altLang="ja-JP" sz="1100">
              <a:solidFill>
                <a:sysClr val="windowText" lastClr="000000"/>
              </a:solidFill>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a:t>
          </a:r>
          <a:r>
            <a:rPr kumimoji="1" lang="ja-JP" altLang="en-US" sz="1100">
              <a:solidFill>
                <a:sysClr val="windowText" lastClr="000000"/>
              </a:solidFill>
            </a:rPr>
            <a:t>：必須要件</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B</a:t>
          </a:r>
          <a:r>
            <a:rPr kumimoji="1" lang="ja-JP" altLang="en-US" sz="1100">
              <a:solidFill>
                <a:sysClr val="windowText" lastClr="000000"/>
              </a:solidFill>
            </a:rPr>
            <a:t>：望ましい（＊）</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C</a:t>
          </a:r>
          <a:r>
            <a:rPr kumimoji="1" lang="ja-JP" altLang="en-US" sz="1100">
              <a:solidFill>
                <a:sysClr val="windowText" lastClr="000000"/>
              </a:solidFill>
            </a:rPr>
            <a:t>：望ましい</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a:t>
          </a:r>
          <a:r>
            <a:rPr kumimoji="1" lang="ja-JP" altLang="ja-JP" sz="1100">
              <a:solidFill>
                <a:schemeClr val="dk1"/>
              </a:solidFill>
              <a:effectLst/>
              <a:latin typeface="+mn-lt"/>
              <a:ea typeface="+mn-ea"/>
              <a:cs typeface="+mn-cs"/>
            </a:rPr>
            <a:t>：参考（左記の記入箇所に該当しない部分は回答不要）</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t>
          </a:r>
          <a:r>
            <a:rPr kumimoji="1" lang="ja-JP" altLang="en-US" sz="1100">
              <a:solidFill>
                <a:sysClr val="windowText" lastClr="000000"/>
              </a:solidFill>
            </a:rPr>
            <a:t>：参考（左記の記入箇所に該当しない部分は回答不要）</a:t>
          </a:r>
          <a:endParaRPr kumimoji="1" lang="en-US" altLang="ja-JP" sz="1100">
            <a:solidFill>
              <a:sysClr val="windowText" lastClr="000000"/>
            </a:solidFill>
          </a:endParaRPr>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152400</xdr:colOff>
          <xdr:row>1</xdr:row>
          <xdr:rowOff>95250</xdr:rowOff>
        </xdr:from>
        <xdr:to>
          <xdr:col>2</xdr:col>
          <xdr:colOff>2867025</xdr:colOff>
          <xdr:row>4</xdr:row>
          <xdr:rowOff>123825</xdr:rowOff>
        </xdr:to>
        <xdr:sp macro="" textlink="">
          <xdr:nvSpPr>
            <xdr:cNvPr id="7173" name="Button 5" hidden="1">
              <a:extLst>
                <a:ext uri="{63B3BB69-23CF-44E3-9099-C40C66FF867C}">
                  <a14:compatExt spid="_x0000_s7173"/>
                </a:ext>
                <a:ext uri="{FF2B5EF4-FFF2-40B4-BE49-F238E27FC236}">
                  <a16:creationId xmlns:a16="http://schemas.microsoft.com/office/drawing/2014/main" id="{00000000-0008-0000-0600-0000051C0000}"/>
                </a:ext>
              </a:extLst>
            </xdr:cNvPr>
            <xdr:cNvSpPr/>
          </xdr:nvSpPr>
          <xdr:spPr bwMode="auto">
            <a:xfrm>
              <a:off x="0" y="0"/>
              <a:ext cx="0" cy="0"/>
            </a:xfrm>
            <a:prstGeom prst="rect">
              <a:avLst/>
            </a:prstGeom>
            <a:noFill/>
            <a:ln w="9525">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様式４（機能別）シートの入力完了後、</a:t>
              </a:r>
            </a:p>
            <a:p>
              <a:pPr algn="ctr" rtl="0">
                <a:defRPr sz="1000"/>
              </a:pPr>
              <a:r>
                <a:rPr lang="ja-JP" altLang="en-US" sz="1100" b="0" i="0" u="none" strike="noStrike" baseline="0">
                  <a:solidFill>
                    <a:srgbClr val="000000"/>
                  </a:solidFill>
                  <a:latin typeface="ＭＳ Ｐゴシック"/>
                  <a:ea typeface="ＭＳ Ｐゴシック"/>
                </a:rPr>
                <a:t>クリックしてください。</a:t>
              </a:r>
            </a:p>
          </xdr:txBody>
        </xdr:sp>
        <xdr:clientData fLocksWithSheet="0" fPrintsWithSheet="0"/>
      </xdr:twoCellAnchor>
    </mc:Choice>
    <mc:Fallback/>
  </mc:AlternateContent>
</xdr:wsDr>
</file>

<file path=xl/drawings/drawing4.xml><?xml version="1.0" encoding="utf-8"?>
<xdr:wsDr xmlns:xdr="http://schemas.openxmlformats.org/drawingml/2006/spreadsheetDrawing" xmlns:a="http://schemas.openxmlformats.org/drawingml/2006/main">
  <xdr:twoCellAnchor>
    <xdr:from>
      <xdr:col>0</xdr:col>
      <xdr:colOff>57150</xdr:colOff>
      <xdr:row>2</xdr:row>
      <xdr:rowOff>9525</xdr:rowOff>
    </xdr:from>
    <xdr:to>
      <xdr:col>4</xdr:col>
      <xdr:colOff>276225</xdr:colOff>
      <xdr:row>4</xdr:row>
      <xdr:rowOff>19050</xdr:rowOff>
    </xdr:to>
    <xdr:sp macro="" textlink="">
      <xdr:nvSpPr>
        <xdr:cNvPr id="3" name="正方形/長方形 2">
          <a:extLst>
            <a:ext uri="{FF2B5EF4-FFF2-40B4-BE49-F238E27FC236}">
              <a16:creationId xmlns:a16="http://schemas.microsoft.com/office/drawing/2014/main" id="{00000000-0008-0000-1C00-000003000000}"/>
            </a:ext>
          </a:extLst>
        </xdr:cNvPr>
        <xdr:cNvSpPr/>
      </xdr:nvSpPr>
      <xdr:spPr>
        <a:xfrm>
          <a:off x="57150" y="571500"/>
          <a:ext cx="3171825" cy="314325"/>
        </a:xfrm>
        <a:prstGeom prst="rect">
          <a:avLst/>
        </a:prstGeom>
        <a:solidFill>
          <a:srgbClr val="CCFF33"/>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rtlCol="0" anchor="ctr"/>
        <a:lstStyle/>
        <a:p>
          <a:pPr algn="l"/>
          <a:r>
            <a:rPr kumimoji="1" lang="ja-JP" altLang="en-US" sz="1100" b="1">
              <a:solidFill>
                <a:srgbClr val="FF0000"/>
              </a:solidFill>
            </a:rPr>
            <a:t>特定領域がん診療連携拠点病院が記入</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95250</xdr:colOff>
      <xdr:row>2</xdr:row>
      <xdr:rowOff>9525</xdr:rowOff>
    </xdr:from>
    <xdr:to>
      <xdr:col>4</xdr:col>
      <xdr:colOff>333375</xdr:colOff>
      <xdr:row>4</xdr:row>
      <xdr:rowOff>19050</xdr:rowOff>
    </xdr:to>
    <xdr:sp macro="" textlink="">
      <xdr:nvSpPr>
        <xdr:cNvPr id="3" name="正方形/長方形 2">
          <a:extLst>
            <a:ext uri="{FF2B5EF4-FFF2-40B4-BE49-F238E27FC236}">
              <a16:creationId xmlns:a16="http://schemas.microsoft.com/office/drawing/2014/main" id="{00000000-0008-0000-1D00-000003000000}"/>
            </a:ext>
          </a:extLst>
        </xdr:cNvPr>
        <xdr:cNvSpPr/>
      </xdr:nvSpPr>
      <xdr:spPr>
        <a:xfrm>
          <a:off x="95250" y="571500"/>
          <a:ext cx="3171825" cy="314325"/>
        </a:xfrm>
        <a:prstGeom prst="rect">
          <a:avLst/>
        </a:prstGeom>
        <a:solidFill>
          <a:srgbClr val="CCFF33"/>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rtlCol="0" anchor="ctr"/>
        <a:lstStyle/>
        <a:p>
          <a:pPr algn="l"/>
          <a:r>
            <a:rPr kumimoji="1" lang="ja-JP" altLang="en-US" sz="1100" b="1">
              <a:solidFill>
                <a:srgbClr val="FF0000"/>
              </a:solidFill>
            </a:rPr>
            <a:t>特定領域がん診療連携拠点病院が記入</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142875</xdr:colOff>
      <xdr:row>2</xdr:row>
      <xdr:rowOff>0</xdr:rowOff>
    </xdr:from>
    <xdr:to>
      <xdr:col>3</xdr:col>
      <xdr:colOff>533400</xdr:colOff>
      <xdr:row>4</xdr:row>
      <xdr:rowOff>9525</xdr:rowOff>
    </xdr:to>
    <xdr:sp macro="" textlink="">
      <xdr:nvSpPr>
        <xdr:cNvPr id="3" name="正方形/長方形 2">
          <a:extLst>
            <a:ext uri="{FF2B5EF4-FFF2-40B4-BE49-F238E27FC236}">
              <a16:creationId xmlns:a16="http://schemas.microsoft.com/office/drawing/2014/main" id="{00000000-0008-0000-1E00-000003000000}"/>
            </a:ext>
          </a:extLst>
        </xdr:cNvPr>
        <xdr:cNvSpPr/>
      </xdr:nvSpPr>
      <xdr:spPr>
        <a:xfrm>
          <a:off x="142875" y="561975"/>
          <a:ext cx="3171825" cy="314325"/>
        </a:xfrm>
        <a:prstGeom prst="rect">
          <a:avLst/>
        </a:prstGeom>
        <a:solidFill>
          <a:srgbClr val="CCFF33"/>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rtlCol="0" anchor="ctr"/>
        <a:lstStyle/>
        <a:p>
          <a:pPr algn="l"/>
          <a:r>
            <a:rPr kumimoji="1" lang="ja-JP" altLang="en-US" sz="1100" b="1">
              <a:solidFill>
                <a:srgbClr val="FF0000"/>
              </a:solidFill>
            </a:rPr>
            <a:t>特定領域がん診療連携拠点病院が記入</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85725</xdr:colOff>
      <xdr:row>3</xdr:row>
      <xdr:rowOff>104775</xdr:rowOff>
    </xdr:from>
    <xdr:to>
      <xdr:col>2</xdr:col>
      <xdr:colOff>466725</xdr:colOff>
      <xdr:row>4</xdr:row>
      <xdr:rowOff>171450</xdr:rowOff>
    </xdr:to>
    <xdr:sp macro="" textlink="">
      <xdr:nvSpPr>
        <xdr:cNvPr id="3" name="正方形/長方形 2">
          <a:extLst>
            <a:ext uri="{FF2B5EF4-FFF2-40B4-BE49-F238E27FC236}">
              <a16:creationId xmlns:a16="http://schemas.microsoft.com/office/drawing/2014/main" id="{00000000-0008-0000-1F00-000003000000}"/>
            </a:ext>
          </a:extLst>
        </xdr:cNvPr>
        <xdr:cNvSpPr/>
      </xdr:nvSpPr>
      <xdr:spPr>
        <a:xfrm>
          <a:off x="85725" y="723900"/>
          <a:ext cx="1847850" cy="314325"/>
        </a:xfrm>
        <a:prstGeom prst="rect">
          <a:avLst/>
        </a:prstGeom>
        <a:solidFill>
          <a:srgbClr val="FFFF00"/>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rtlCol="0" anchor="ctr"/>
        <a:lstStyle/>
        <a:p>
          <a:pPr algn="l"/>
          <a:r>
            <a:rPr kumimoji="1" lang="ja-JP" altLang="en-US" sz="1100" b="1">
              <a:solidFill>
                <a:srgbClr val="FF0000"/>
              </a:solidFill>
            </a:rPr>
            <a:t>地域がん診療病院が記入</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xdr:col>
      <xdr:colOff>19050</xdr:colOff>
      <xdr:row>3</xdr:row>
      <xdr:rowOff>95250</xdr:rowOff>
    </xdr:from>
    <xdr:to>
      <xdr:col>2</xdr:col>
      <xdr:colOff>1104900</xdr:colOff>
      <xdr:row>4</xdr:row>
      <xdr:rowOff>161925</xdr:rowOff>
    </xdr:to>
    <xdr:sp macro="" textlink="">
      <xdr:nvSpPr>
        <xdr:cNvPr id="2" name="正方形/長方形 1">
          <a:extLst>
            <a:ext uri="{FF2B5EF4-FFF2-40B4-BE49-F238E27FC236}">
              <a16:creationId xmlns:a16="http://schemas.microsoft.com/office/drawing/2014/main" id="{00000000-0008-0000-2000-000002000000}"/>
            </a:ext>
          </a:extLst>
        </xdr:cNvPr>
        <xdr:cNvSpPr/>
      </xdr:nvSpPr>
      <xdr:spPr>
        <a:xfrm>
          <a:off x="295275" y="714375"/>
          <a:ext cx="1895475" cy="314325"/>
        </a:xfrm>
        <a:prstGeom prst="rect">
          <a:avLst/>
        </a:prstGeom>
        <a:solidFill>
          <a:srgbClr val="FFFF00"/>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rtlCol="0" anchor="ctr"/>
        <a:lstStyle/>
        <a:p>
          <a:pPr algn="l"/>
          <a:r>
            <a:rPr kumimoji="1" lang="ja-JP" altLang="en-US" sz="1100" b="1">
              <a:solidFill>
                <a:srgbClr val="FF0000"/>
              </a:solidFill>
            </a:rPr>
            <a:t>地域がん診療病院が記入</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114300</xdr:colOff>
      <xdr:row>1</xdr:row>
      <xdr:rowOff>133350</xdr:rowOff>
    </xdr:from>
    <xdr:to>
      <xdr:col>2</xdr:col>
      <xdr:colOff>1009650</xdr:colOff>
      <xdr:row>3</xdr:row>
      <xdr:rowOff>76200</xdr:rowOff>
    </xdr:to>
    <xdr:sp macro="" textlink="">
      <xdr:nvSpPr>
        <xdr:cNvPr id="3" name="正方形/長方形 2">
          <a:extLst>
            <a:ext uri="{FF2B5EF4-FFF2-40B4-BE49-F238E27FC236}">
              <a16:creationId xmlns:a16="http://schemas.microsoft.com/office/drawing/2014/main" id="{00000000-0008-0000-2100-000003000000}"/>
            </a:ext>
          </a:extLst>
        </xdr:cNvPr>
        <xdr:cNvSpPr/>
      </xdr:nvSpPr>
      <xdr:spPr>
        <a:xfrm>
          <a:off x="114300" y="381000"/>
          <a:ext cx="2362200" cy="314325"/>
        </a:xfrm>
        <a:prstGeom prst="rect">
          <a:avLst/>
        </a:prstGeom>
        <a:solidFill>
          <a:srgbClr val="CCFFFF"/>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rtlCol="0" anchor="ctr"/>
        <a:lstStyle/>
        <a:p>
          <a:pPr algn="l"/>
          <a:r>
            <a:rPr kumimoji="1" lang="ja-JP" altLang="en-US" sz="1100" b="1">
              <a:solidFill>
                <a:srgbClr val="FF0000"/>
              </a:solidFill>
            </a:rPr>
            <a:t>がん診療連携拠点病院が記入</a:t>
          </a:r>
        </a:p>
      </xdr:txBody>
    </xdr:sp>
    <xdr:clientData/>
  </xdr:twoCellAnchor>
</xdr:wsDr>
</file>

<file path=xl/theme/theme1.xml><?xml version="1.0" encoding="utf-8"?>
<a:theme xmlns:a="http://schemas.openxmlformats.org/drawingml/2006/main" name="ホワイト">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s://www.hosp.omu.ac.jp/consultation/cancer/kanwa-care/kanwa-care.html" TargetMode="Externa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7.bin"/><Relationship Id="rId4" Type="http://schemas.openxmlformats.org/officeDocument/2006/relationships/ctrlProp" Target="../ctrlProps/ctrlProp1.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4">
    <tabColor rgb="FFFFC000"/>
  </sheetPr>
  <dimension ref="A1:EJ53"/>
  <sheetViews>
    <sheetView view="pageBreakPreview" zoomScaleNormal="100" zoomScaleSheetLayoutView="100" workbookViewId="0">
      <selection activeCell="B6" sqref="B6"/>
    </sheetView>
  </sheetViews>
  <sheetFormatPr defaultColWidth="9" defaultRowHeight="13.5"/>
  <cols>
    <col min="1" max="1" width="20.625" style="60" bestFit="1" customWidth="1"/>
    <col min="2" max="2" width="25.75" style="60" bestFit="1" customWidth="1"/>
    <col min="3" max="3" width="10.875" style="60" bestFit="1" customWidth="1"/>
    <col min="4" max="5" width="23.625" style="60" customWidth="1"/>
    <col min="6" max="6" width="15.125" style="60" bestFit="1" customWidth="1"/>
    <col min="7" max="7" width="9" style="60"/>
    <col min="8" max="9" width="9.25" style="60" bestFit="1" customWidth="1"/>
    <col min="10" max="78" width="8.125" style="60" customWidth="1"/>
    <col min="79" max="82" width="15.125" style="60" customWidth="1"/>
    <col min="83" max="16384" width="9" style="60"/>
  </cols>
  <sheetData>
    <row r="1" spans="1:140">
      <c r="A1" s="60" t="s">
        <v>0</v>
      </c>
    </row>
    <row r="3" spans="1:140">
      <c r="A3" s="60" t="s">
        <v>1</v>
      </c>
      <c r="B3" s="67" t="s">
        <v>2</v>
      </c>
    </row>
    <row r="4" spans="1:140">
      <c r="A4" s="60" t="s">
        <v>3</v>
      </c>
      <c r="B4" s="67" t="s">
        <v>4</v>
      </c>
    </row>
    <row r="5" spans="1:140">
      <c r="P5" s="60" t="s">
        <v>5</v>
      </c>
      <c r="W5" s="1153" t="s">
        <v>6</v>
      </c>
      <c r="X5" s="1154"/>
      <c r="Y5" s="1154"/>
      <c r="Z5" s="1154"/>
      <c r="AA5" s="1154"/>
      <c r="AB5" s="1154"/>
      <c r="AC5" s="1155"/>
      <c r="CA5" s="60" t="s">
        <v>7</v>
      </c>
      <c r="CE5" s="60" t="s">
        <v>8</v>
      </c>
      <c r="CI5" s="60" t="s">
        <v>9</v>
      </c>
      <c r="CM5" s="60" t="s">
        <v>10</v>
      </c>
      <c r="CQ5" s="60" t="s">
        <v>11</v>
      </c>
      <c r="CU5" s="60" t="s">
        <v>12</v>
      </c>
      <c r="CY5" s="60" t="s">
        <v>13</v>
      </c>
      <c r="DC5" s="60" t="s">
        <v>14</v>
      </c>
      <c r="DG5" s="60" t="s">
        <v>15</v>
      </c>
      <c r="DK5" s="60" t="s">
        <v>16</v>
      </c>
      <c r="DO5" s="60" t="s">
        <v>17</v>
      </c>
      <c r="DS5" s="60" t="s">
        <v>18</v>
      </c>
      <c r="DW5" s="60" t="s">
        <v>19</v>
      </c>
      <c r="EA5" s="60" t="s">
        <v>20</v>
      </c>
    </row>
    <row r="6" spans="1:140" ht="409.5">
      <c r="A6" s="68" t="s">
        <v>21</v>
      </c>
      <c r="B6" s="69" t="s">
        <v>22</v>
      </c>
      <c r="C6" s="69" t="s">
        <v>23</v>
      </c>
      <c r="D6" s="69" t="s">
        <v>24</v>
      </c>
      <c r="E6" s="69" t="s">
        <v>25</v>
      </c>
      <c r="F6" s="69" t="s">
        <v>26</v>
      </c>
      <c r="G6" s="69" t="s">
        <v>27</v>
      </c>
      <c r="H6" s="69" t="s">
        <v>28</v>
      </c>
      <c r="I6" s="69" t="s">
        <v>29</v>
      </c>
      <c r="J6" s="69" t="s">
        <v>30</v>
      </c>
      <c r="K6" s="69" t="s">
        <v>31</v>
      </c>
      <c r="L6" s="69" t="s">
        <v>32</v>
      </c>
      <c r="M6" s="69" t="s">
        <v>33</v>
      </c>
      <c r="N6" s="69" t="s">
        <v>34</v>
      </c>
      <c r="O6" s="69" t="s">
        <v>35</v>
      </c>
      <c r="P6" s="108" t="s">
        <v>36</v>
      </c>
      <c r="Q6" s="108" t="s">
        <v>37</v>
      </c>
      <c r="R6" s="108" t="s">
        <v>38</v>
      </c>
      <c r="S6" s="108" t="s">
        <v>39</v>
      </c>
      <c r="T6" s="108" t="s">
        <v>40</v>
      </c>
      <c r="U6" s="108" t="s">
        <v>41</v>
      </c>
      <c r="V6" s="108" t="s">
        <v>42</v>
      </c>
      <c r="W6" s="108" t="s">
        <v>43</v>
      </c>
      <c r="X6" s="108" t="s">
        <v>44</v>
      </c>
      <c r="Y6" s="108" t="s">
        <v>45</v>
      </c>
      <c r="Z6" s="108" t="s">
        <v>46</v>
      </c>
      <c r="AA6" s="108" t="s">
        <v>47</v>
      </c>
      <c r="AB6" s="108" t="s">
        <v>48</v>
      </c>
      <c r="AC6" s="108" t="s">
        <v>49</v>
      </c>
      <c r="AD6" s="108" t="s">
        <v>50</v>
      </c>
      <c r="AE6" s="108" t="s">
        <v>51</v>
      </c>
      <c r="AF6" s="108" t="s">
        <v>52</v>
      </c>
      <c r="AG6" s="108" t="s">
        <v>53</v>
      </c>
      <c r="AH6" s="108" t="s">
        <v>54</v>
      </c>
      <c r="AI6" s="108" t="s">
        <v>55</v>
      </c>
      <c r="AJ6" s="108" t="s">
        <v>56</v>
      </c>
      <c r="AK6" s="108" t="s">
        <v>57</v>
      </c>
      <c r="AL6" s="108" t="s">
        <v>58</v>
      </c>
      <c r="AM6" s="108" t="s">
        <v>59</v>
      </c>
      <c r="AN6" s="108" t="s">
        <v>60</v>
      </c>
      <c r="AO6" s="108" t="s">
        <v>61</v>
      </c>
      <c r="AP6" s="108" t="s">
        <v>62</v>
      </c>
      <c r="AQ6" s="108" t="s">
        <v>63</v>
      </c>
      <c r="AR6" s="108" t="s">
        <v>64</v>
      </c>
      <c r="AS6" s="108" t="s">
        <v>65</v>
      </c>
      <c r="AT6" s="108" t="s">
        <v>66</v>
      </c>
      <c r="AU6" s="108" t="s">
        <v>67</v>
      </c>
      <c r="AV6" s="108" t="s">
        <v>68</v>
      </c>
      <c r="AW6" s="108" t="s">
        <v>69</v>
      </c>
      <c r="AX6" s="108" t="s">
        <v>70</v>
      </c>
      <c r="AY6" s="108" t="s">
        <v>71</v>
      </c>
      <c r="AZ6" s="108" t="s">
        <v>72</v>
      </c>
      <c r="BA6" s="108" t="s">
        <v>73</v>
      </c>
      <c r="BB6" s="109" t="s">
        <v>74</v>
      </c>
      <c r="BC6" s="109" t="s">
        <v>75</v>
      </c>
      <c r="BD6" s="109" t="s">
        <v>76</v>
      </c>
      <c r="BE6" s="109" t="s">
        <v>77</v>
      </c>
      <c r="BF6" s="109" t="s">
        <v>78</v>
      </c>
      <c r="BG6" s="109" t="s">
        <v>79</v>
      </c>
      <c r="BH6" s="109" t="s">
        <v>80</v>
      </c>
      <c r="BI6" s="108" t="s">
        <v>81</v>
      </c>
      <c r="BJ6" s="108" t="s">
        <v>82</v>
      </c>
      <c r="BK6" s="108" t="s">
        <v>83</v>
      </c>
      <c r="BL6" s="108" t="s">
        <v>84</v>
      </c>
      <c r="BM6" s="108" t="s">
        <v>85</v>
      </c>
      <c r="BN6" s="108" t="s">
        <v>86</v>
      </c>
      <c r="BO6" s="108" t="s">
        <v>87</v>
      </c>
      <c r="BP6" s="108" t="s">
        <v>88</v>
      </c>
      <c r="BQ6" s="108" t="s">
        <v>89</v>
      </c>
      <c r="BR6" s="108" t="s">
        <v>90</v>
      </c>
      <c r="BS6" s="108" t="s">
        <v>91</v>
      </c>
      <c r="BT6" s="108" t="s">
        <v>92</v>
      </c>
      <c r="BU6" s="108" t="s">
        <v>93</v>
      </c>
      <c r="BV6" s="108" t="s">
        <v>94</v>
      </c>
      <c r="BW6" s="108" t="s">
        <v>95</v>
      </c>
      <c r="BX6" s="108" t="s">
        <v>96</v>
      </c>
      <c r="BY6" s="108" t="s">
        <v>97</v>
      </c>
      <c r="BZ6" s="108" t="s">
        <v>98</v>
      </c>
      <c r="CA6" s="69" t="s">
        <v>99</v>
      </c>
      <c r="CB6" s="69" t="s">
        <v>100</v>
      </c>
      <c r="CC6" s="69" t="s">
        <v>101</v>
      </c>
      <c r="CD6" s="69" t="s">
        <v>102</v>
      </c>
      <c r="CE6" s="69" t="s">
        <v>99</v>
      </c>
      <c r="CF6" s="69" t="s">
        <v>100</v>
      </c>
      <c r="CG6" s="69" t="s">
        <v>101</v>
      </c>
      <c r="CH6" s="69" t="s">
        <v>102</v>
      </c>
      <c r="CI6" s="69" t="s">
        <v>99</v>
      </c>
      <c r="CJ6" s="69" t="s">
        <v>100</v>
      </c>
      <c r="CK6" s="69" t="s">
        <v>101</v>
      </c>
      <c r="CL6" s="69" t="s">
        <v>102</v>
      </c>
      <c r="CM6" s="69" t="s">
        <v>99</v>
      </c>
      <c r="CN6" s="69" t="s">
        <v>100</v>
      </c>
      <c r="CO6" s="69" t="s">
        <v>101</v>
      </c>
      <c r="CP6" s="69" t="s">
        <v>102</v>
      </c>
      <c r="CQ6" s="69" t="s">
        <v>99</v>
      </c>
      <c r="CR6" s="69" t="s">
        <v>100</v>
      </c>
      <c r="CS6" s="69" t="s">
        <v>101</v>
      </c>
      <c r="CT6" s="69" t="s">
        <v>102</v>
      </c>
      <c r="CU6" s="69" t="s">
        <v>99</v>
      </c>
      <c r="CV6" s="69" t="s">
        <v>100</v>
      </c>
      <c r="CW6" s="69" t="s">
        <v>101</v>
      </c>
      <c r="CX6" s="69" t="s">
        <v>102</v>
      </c>
      <c r="CY6" s="69" t="s">
        <v>99</v>
      </c>
      <c r="CZ6" s="69" t="s">
        <v>100</v>
      </c>
      <c r="DA6" s="69" t="s">
        <v>101</v>
      </c>
      <c r="DB6" s="69" t="s">
        <v>102</v>
      </c>
      <c r="DC6" s="69" t="s">
        <v>99</v>
      </c>
      <c r="DD6" s="69" t="s">
        <v>100</v>
      </c>
      <c r="DE6" s="69" t="s">
        <v>101</v>
      </c>
      <c r="DF6" s="69" t="s">
        <v>102</v>
      </c>
      <c r="DG6" s="69" t="s">
        <v>99</v>
      </c>
      <c r="DH6" s="69" t="s">
        <v>100</v>
      </c>
      <c r="DI6" s="69" t="s">
        <v>101</v>
      </c>
      <c r="DJ6" s="69" t="s">
        <v>102</v>
      </c>
      <c r="DK6" s="69" t="s">
        <v>99</v>
      </c>
      <c r="DL6" s="69" t="s">
        <v>100</v>
      </c>
      <c r="DM6" s="69" t="s">
        <v>101</v>
      </c>
      <c r="DN6" s="69" t="s">
        <v>102</v>
      </c>
      <c r="DO6" s="69" t="s">
        <v>99</v>
      </c>
      <c r="DP6" s="69" t="s">
        <v>100</v>
      </c>
      <c r="DQ6" s="69" t="s">
        <v>101</v>
      </c>
      <c r="DR6" s="69" t="s">
        <v>102</v>
      </c>
      <c r="DS6" s="69" t="s">
        <v>99</v>
      </c>
      <c r="DT6" s="69" t="s">
        <v>100</v>
      </c>
      <c r="DU6" s="69" t="s">
        <v>101</v>
      </c>
      <c r="DV6" s="69" t="s">
        <v>102</v>
      </c>
      <c r="DW6" s="69" t="s">
        <v>99</v>
      </c>
      <c r="DX6" s="69" t="s">
        <v>100</v>
      </c>
      <c r="DY6" s="69" t="s">
        <v>101</v>
      </c>
      <c r="DZ6" s="69" t="s">
        <v>102</v>
      </c>
      <c r="EA6" s="69" t="s">
        <v>99</v>
      </c>
      <c r="EB6" s="69" t="s">
        <v>100</v>
      </c>
      <c r="EC6" s="69" t="s">
        <v>101</v>
      </c>
      <c r="ED6" s="69" t="s">
        <v>102</v>
      </c>
    </row>
    <row r="7" spans="1:140" ht="67.5">
      <c r="A7" s="68">
        <f>IFERROR(VLOOKUP($B7,$EI$7:$EJ$53,2,0),0)</f>
        <v>27</v>
      </c>
      <c r="B7" s="69" t="str">
        <f>+'様式4（全般事項）'!H19</f>
        <v>大阪府</v>
      </c>
      <c r="C7" s="69" t="str">
        <f>+'様式4（全般事項）'!H26</f>
        <v>大阪市</v>
      </c>
      <c r="D7" s="69" t="str">
        <f>+'様式4（全般事項）'!H25</f>
        <v>大阪市</v>
      </c>
      <c r="E7" s="69" t="e">
        <f>+#REF!</f>
        <v>#REF!</v>
      </c>
      <c r="F7" s="69" t="e">
        <f>+表紙!#REF!</f>
        <v>#REF!</v>
      </c>
      <c r="G7" s="69" t="str">
        <f>+'様式4（全般事項）'!G6</f>
        <v>地域がん診療連携拠点病院</v>
      </c>
      <c r="H7" s="69" t="str">
        <f>+'様式4（全般事項）'!G5</f>
        <v>地域がん診療連携拠点病院</v>
      </c>
      <c r="I7" s="69">
        <f>'様式4（全般事項）'!K5</f>
        <v>0</v>
      </c>
      <c r="J7" s="69">
        <f>+IF(H7="地域がん診療病院",'様式４(機能別)'!J502,'様式４(機能別)'!J172)</f>
        <v>2945</v>
      </c>
      <c r="K7" s="69">
        <f>+IF(H7="地域がん診療病院",'様式４(機能別)'!J503,'様式４(機能別)'!J173)</f>
        <v>1912</v>
      </c>
      <c r="L7" s="69">
        <f>+IF(H7="地域がん診療病院",'様式４(機能別)'!J504,'様式４(機能別)'!J174)</f>
        <v>3117</v>
      </c>
      <c r="M7" s="69">
        <f>+IF(H7="地域がん診療病院",'様式４(機能別)'!J506,'様式４(機能別)'!J176)</f>
        <v>779</v>
      </c>
      <c r="N7" s="69">
        <f>+IF(H7="地域がん診療病院",'様式４(機能別)'!J507,'様式４(機能別)'!J177)</f>
        <v>256</v>
      </c>
      <c r="O7" s="69">
        <f>+IF(H7="地域がん診療病院",'様式４(機能別)'!J501,'様式４(機能別)'!J179)</f>
        <v>4</v>
      </c>
      <c r="P7" s="108">
        <f>+IF($H$7="地域がん診療病院",'様式４(機能別)'!J586,'様式４(機能別)'!J265)</f>
        <v>4</v>
      </c>
      <c r="Q7" s="108">
        <f>別紙28都道府県協議会!H11</f>
        <v>0</v>
      </c>
      <c r="R7" s="108">
        <f>別紙28都道府県協議会!H22</f>
        <v>0</v>
      </c>
      <c r="S7" s="108" t="str">
        <f>+IF($H$7="地域がん診療病院",'様式４(機能別)'!J452,'様式４(機能別)'!J116)</f>
        <v>はい</v>
      </c>
      <c r="T7" s="108">
        <f>別紙28都道府県協議会!H30</f>
        <v>0</v>
      </c>
      <c r="U7" s="108">
        <f>+IF($H$7="地域がん診療病院",'様式４(機能別)'!J463,'様式４(機能別)'!J128)</f>
        <v>7</v>
      </c>
      <c r="V7" s="108">
        <f>+IF($H$7="地域がん診療病院",'様式４(機能別)'!J483,'様式４(機能別)'!J151)</f>
        <v>10</v>
      </c>
      <c r="W7" s="110">
        <f>'様式4（全般事項）'!R236/('様式4（全般事項）'!R235+'様式4（全般事項）'!R237)</f>
        <v>2.1666666666666665</v>
      </c>
      <c r="X7" s="110">
        <f>'様式4（全般事項）'!R241/('様式4（全般事項）'!R240+'様式4（全般事項）'!R241)</f>
        <v>0.93951612903225812</v>
      </c>
      <c r="Y7" s="110">
        <f>'様式4（全般事項）'!R245/('様式4（全般事項）'!R244+'様式4（全般事項）'!R245)</f>
        <v>0.69047619047619047</v>
      </c>
      <c r="Z7" s="110">
        <f>'様式4（全般事項）'!R257/('様式4（全般事項）'!R256+'様式4（全般事項）'!R257)</f>
        <v>1</v>
      </c>
      <c r="AA7" s="110">
        <f>'様式4（全般事項）'!R261/('様式4（全般事項）'!R260+'様式4（全般事項）'!R261)</f>
        <v>0.6097560975609756</v>
      </c>
      <c r="AB7" s="110">
        <f>'様式4（全般事項）'!R267/('様式4（全般事項）'!R266+'様式4（全般事項）'!R267)</f>
        <v>0.5</v>
      </c>
      <c r="AC7" s="110">
        <f>'様式4（全般事項）'!R272/('様式4（全般事項）'!R271+'様式4（全般事項）'!R272)</f>
        <v>0.25396825396825395</v>
      </c>
      <c r="AD7" s="108" t="str">
        <f>+IF($H$7="地域がん診療病院",'様式４(機能別)'!J378,'様式４(機能別)'!J39)</f>
        <v>はい</v>
      </c>
      <c r="AE7" s="108" t="str">
        <f>'様式４(機能別)'!J40</f>
        <v>はい</v>
      </c>
      <c r="AF7" s="108">
        <f>'様式４(機能別)'!J121</f>
        <v>5</v>
      </c>
      <c r="AG7" s="108">
        <f>'様式４(機能別)'!J131</f>
        <v>8</v>
      </c>
      <c r="AH7" s="108">
        <f>'様式４(機能別)'!J136</f>
        <v>1</v>
      </c>
      <c r="AI7" s="108">
        <f>'様式４(機能別)'!J138</f>
        <v>2</v>
      </c>
      <c r="AJ7" s="108">
        <f>+IF($H$7="地域がん診療病院",'様式４(機能別)'!J457,'様式４(機能別)'!J122)</f>
        <v>2</v>
      </c>
      <c r="AK7" s="108">
        <f>+IF($H$7="地域がん診療病院",'様式４(機能別)'!J474,'様式４(機能別)'!J140)</f>
        <v>1</v>
      </c>
      <c r="AL7" s="108" t="str">
        <f>+IF($H$7="地域がん診療病院",'様式４(機能別)'!J388,'様式４(機能別)'!J52)</f>
        <v>はい</v>
      </c>
      <c r="AM7" s="108" t="str">
        <f>+IF($H$7="地域がん診療病院",'様式４(機能別)'!J570,'様式４(機能別)'!J249)</f>
        <v>はい</v>
      </c>
      <c r="AN7" s="108">
        <f>別紙28都道府県協議会!H16</f>
        <v>0</v>
      </c>
      <c r="AO7" s="108" t="str">
        <f>+IF($H$7="地域がん診療病院",'様式４(機能別)'!J428,'様式４(機能別)'!J92)</f>
        <v>はい</v>
      </c>
      <c r="AP7" s="108" t="str">
        <f>別紙19チーム医療の提供体制!I9</f>
        <v>はい</v>
      </c>
      <c r="AQ7" s="108">
        <f>'様式４(機能別)'!J129</f>
        <v>2</v>
      </c>
      <c r="AR7" s="108">
        <f>'様式４(機能別)'!J152</f>
        <v>24</v>
      </c>
      <c r="AS7" s="108">
        <f>別紙11相談内容!C23</f>
        <v>0</v>
      </c>
      <c r="AT7" s="108" t="str">
        <f>別紙15専門外来!D22</f>
        <v>はい</v>
      </c>
      <c r="AU7" s="108" t="str">
        <f>別紙15専門外来!W15</f>
        <v>はい</v>
      </c>
      <c r="AV7" s="108">
        <f>'様式4（全般事項）'!R295+'様式4（全般事項）'!R296+'様式4（全般事項）'!R297</f>
        <v>329</v>
      </c>
      <c r="AW7" s="108">
        <f>別紙5緩和外来!U22</f>
        <v>42</v>
      </c>
      <c r="AX7" s="108">
        <f>別紙7地域緩和ケア連携体制!H7</f>
        <v>0</v>
      </c>
      <c r="AY7" s="108">
        <f>別紙5緩和外来!U25</f>
        <v>0</v>
      </c>
      <c r="AZ7" s="108" t="str">
        <f>別紙10患者の特性に応じた支援!Q16</f>
        <v>いいえ</v>
      </c>
      <c r="BA7" s="108">
        <f>別紙11相談内容!C22</f>
        <v>0</v>
      </c>
      <c r="BB7" s="109"/>
      <c r="BC7" s="109"/>
      <c r="BD7" s="109"/>
      <c r="BE7" s="109"/>
      <c r="BF7" s="109"/>
      <c r="BG7" s="109"/>
      <c r="BH7" s="109"/>
      <c r="BI7" s="108">
        <f>別紙28都道府県協議会!H49</f>
        <v>0</v>
      </c>
      <c r="BJ7" s="108" t="str">
        <f>+IF($H$7="地域がん診療病院",'様式４(機能別)'!J447,'様式４(機能別)'!J111)</f>
        <v>いいえ</v>
      </c>
      <c r="BK7" s="108" t="str">
        <f>+IF($H$7="地域がん診療病院",'様式４(機能別)'!J431,'様式４(機能別)'!J95)</f>
        <v>はい</v>
      </c>
      <c r="BL7" s="108" t="str">
        <f>+IF($H$7="地域がん診療病院",'様式４(機能別)'!J450,'様式４(機能別)'!J114)</f>
        <v>はい</v>
      </c>
      <c r="BM7" s="108" t="str">
        <f>別紙17臨床試験・治験!M7</f>
        <v>担当している診療科が窓口となっている</v>
      </c>
      <c r="BN7" s="108">
        <f>別紙11相談内容!C11+別紙11相談内容!C12</f>
        <v>676</v>
      </c>
      <c r="BO7" s="108">
        <f>別紙13相談支援センター体制!G9+別紙13相談支援センター体制!G12</f>
        <v>4</v>
      </c>
      <c r="BP7" s="108">
        <f>別紙13相談支援センター体制!G17</f>
        <v>0</v>
      </c>
      <c r="BQ7" s="108">
        <f>別紙14連携協力体制!E35</f>
        <v>4</v>
      </c>
      <c r="BR7" s="108">
        <f>別紙14連携協力体制!E30+別紙14連携協力体制!E31</f>
        <v>24</v>
      </c>
      <c r="BS7" s="108">
        <f>別紙11相談内容!F21</f>
        <v>17</v>
      </c>
      <c r="BT7" s="108">
        <f>別紙14連携協力体制!E7</f>
        <v>0</v>
      </c>
      <c r="BU7" s="108">
        <f>別紙11相談内容!C23</f>
        <v>0</v>
      </c>
      <c r="BV7" s="108" t="str">
        <f>別紙14連携協力体制!E28</f>
        <v>はい</v>
      </c>
      <c r="BW7" s="108" t="str">
        <f>+IF($H$7="地域がん診療病院",'様式４(機能別)'!J541,'様式４(機能別)'!J219)</f>
        <v>はい</v>
      </c>
      <c r="BX7" s="108" t="str">
        <f>別紙9インターネット環境!I7</f>
        <v>はい</v>
      </c>
      <c r="BY7" s="108" t="str">
        <f>+IF($H$7="地域がん診療病院",'様式４(機能別)'!J439,'様式４(機能別)'!J103)</f>
        <v>いいえ</v>
      </c>
      <c r="BZ7" s="108" t="str">
        <f>+IF($H$7="地域がん診療病院",'様式４(機能別)'!J492,'様式４(機能別)'!J159)</f>
        <v>はい</v>
      </c>
      <c r="CA7" s="70">
        <f>+別紙1未充足要件!B11</f>
        <v>0</v>
      </c>
      <c r="CB7" s="71" t="str">
        <f>+別紙1未充足要件!C11</f>
        <v/>
      </c>
      <c r="CC7" s="76">
        <f>+別紙1未充足要件!D11</f>
        <v>0</v>
      </c>
      <c r="CD7" s="72">
        <f>+別紙1未充足要件!E11</f>
        <v>0</v>
      </c>
      <c r="CE7" s="70">
        <f>+別紙1未充足要件!B12</f>
        <v>0</v>
      </c>
      <c r="CF7" s="71" t="str">
        <f>+別紙1未充足要件!C12</f>
        <v/>
      </c>
      <c r="CG7" s="76">
        <f>+別紙1未充足要件!D12</f>
        <v>0</v>
      </c>
      <c r="CH7" s="72">
        <f>+別紙1未充足要件!E12</f>
        <v>0</v>
      </c>
      <c r="CI7" s="70">
        <f>+別紙1未充足要件!B13</f>
        <v>0</v>
      </c>
      <c r="CJ7" s="71" t="str">
        <f>+別紙1未充足要件!C13</f>
        <v/>
      </c>
      <c r="CK7" s="76">
        <f>+別紙1未充足要件!D13</f>
        <v>0</v>
      </c>
      <c r="CL7" s="72">
        <f>+別紙1未充足要件!E13</f>
        <v>0</v>
      </c>
      <c r="CM7" s="70">
        <f>+別紙1未充足要件!B14</f>
        <v>0</v>
      </c>
      <c r="CN7" s="71" t="str">
        <f>+別紙1未充足要件!C14</f>
        <v/>
      </c>
      <c r="CO7" s="76">
        <f>+別紙1未充足要件!D14</f>
        <v>0</v>
      </c>
      <c r="CP7" s="72">
        <f>+別紙1未充足要件!E14</f>
        <v>0</v>
      </c>
      <c r="CQ7" s="70">
        <f>+別紙1未充足要件!B15</f>
        <v>0</v>
      </c>
      <c r="CR7" s="71" t="str">
        <f>+別紙1未充足要件!C15</f>
        <v/>
      </c>
      <c r="CS7" s="76">
        <f>+別紙1未充足要件!D15</f>
        <v>0</v>
      </c>
      <c r="CT7" s="72">
        <f>+別紙1未充足要件!E15</f>
        <v>0</v>
      </c>
      <c r="CU7" s="70">
        <f>+別紙1未充足要件!B16</f>
        <v>0</v>
      </c>
      <c r="CV7" s="71" t="str">
        <f>+別紙1未充足要件!C16</f>
        <v/>
      </c>
      <c r="CW7" s="76">
        <f>+別紙1未充足要件!D16</f>
        <v>0</v>
      </c>
      <c r="CX7" s="72">
        <f>+別紙1未充足要件!E16</f>
        <v>0</v>
      </c>
      <c r="CY7" s="70">
        <f>+別紙1未充足要件!B17</f>
        <v>0</v>
      </c>
      <c r="CZ7" s="71" t="str">
        <f>+別紙1未充足要件!C17</f>
        <v/>
      </c>
      <c r="DA7" s="76">
        <f>+別紙1未充足要件!D17</f>
        <v>0</v>
      </c>
      <c r="DB7" s="72">
        <f>+別紙1未充足要件!E17</f>
        <v>0</v>
      </c>
      <c r="DC7" s="70">
        <f>+別紙1未充足要件!B18</f>
        <v>0</v>
      </c>
      <c r="DD7" s="71" t="str">
        <f>+別紙1未充足要件!C18</f>
        <v/>
      </c>
      <c r="DE7" s="76">
        <f>+別紙1未充足要件!D18</f>
        <v>0</v>
      </c>
      <c r="DF7" s="72">
        <f>+別紙1未充足要件!E18</f>
        <v>0</v>
      </c>
      <c r="DG7" s="70">
        <f>+別紙1未充足要件!B19</f>
        <v>0</v>
      </c>
      <c r="DH7" s="71" t="str">
        <f>+別紙1未充足要件!C19</f>
        <v/>
      </c>
      <c r="DI7" s="76">
        <f>+別紙1未充足要件!D19</f>
        <v>0</v>
      </c>
      <c r="DJ7" s="72">
        <f>+別紙1未充足要件!E19</f>
        <v>0</v>
      </c>
      <c r="DK7" s="70">
        <f>+別紙1未充足要件!B20</f>
        <v>0</v>
      </c>
      <c r="DL7" s="71" t="str">
        <f>+別紙1未充足要件!C20</f>
        <v/>
      </c>
      <c r="DM7" s="76">
        <f>+別紙1未充足要件!D20</f>
        <v>0</v>
      </c>
      <c r="DN7" s="72">
        <f>+別紙1未充足要件!E20</f>
        <v>0</v>
      </c>
      <c r="DO7" s="70">
        <f>+別紙1未充足要件!B21</f>
        <v>0</v>
      </c>
      <c r="DP7" s="71" t="str">
        <f>+別紙1未充足要件!C21</f>
        <v/>
      </c>
      <c r="DQ7" s="76">
        <f>+別紙1未充足要件!D21</f>
        <v>0</v>
      </c>
      <c r="DR7" s="72">
        <f>+別紙1未充足要件!E21</f>
        <v>0</v>
      </c>
      <c r="DS7" s="70">
        <f>+別紙1未充足要件!B22</f>
        <v>0</v>
      </c>
      <c r="DT7" s="71" t="str">
        <f>+別紙1未充足要件!C22</f>
        <v/>
      </c>
      <c r="DU7" s="76">
        <f>+別紙1未充足要件!D22</f>
        <v>0</v>
      </c>
      <c r="DV7" s="72">
        <f>+別紙1未充足要件!E22</f>
        <v>0</v>
      </c>
      <c r="DW7" s="70">
        <f>+別紙1未充足要件!B23</f>
        <v>0</v>
      </c>
      <c r="DX7" s="71" t="str">
        <f>+別紙1未充足要件!C23</f>
        <v/>
      </c>
      <c r="DY7" s="76">
        <f>+別紙1未充足要件!D23</f>
        <v>0</v>
      </c>
      <c r="DZ7" s="72">
        <f>+別紙1未充足要件!E23</f>
        <v>0</v>
      </c>
      <c r="EA7" s="70">
        <f>+別紙1未充足要件!B24</f>
        <v>0</v>
      </c>
      <c r="EB7" s="71" t="str">
        <f>+別紙1未充足要件!C24</f>
        <v/>
      </c>
      <c r="EC7" s="76">
        <f>+別紙1未充足要件!D24</f>
        <v>0</v>
      </c>
      <c r="ED7" s="72">
        <f>+別紙1未充足要件!E24</f>
        <v>0</v>
      </c>
      <c r="EI7" s="60" t="s">
        <v>103</v>
      </c>
      <c r="EJ7" s="60">
        <v>1</v>
      </c>
    </row>
    <row r="8" spans="1:140">
      <c r="EI8" s="60" t="s">
        <v>104</v>
      </c>
      <c r="EJ8" s="60">
        <v>2</v>
      </c>
    </row>
    <row r="9" spans="1:140">
      <c r="EI9" s="60" t="s">
        <v>105</v>
      </c>
      <c r="EJ9" s="60">
        <v>3</v>
      </c>
    </row>
    <row r="10" spans="1:140">
      <c r="EI10" s="60" t="s">
        <v>106</v>
      </c>
      <c r="EJ10" s="60">
        <v>4</v>
      </c>
    </row>
    <row r="11" spans="1:140">
      <c r="EI11" s="60" t="s">
        <v>107</v>
      </c>
      <c r="EJ11" s="60">
        <v>5</v>
      </c>
    </row>
    <row r="12" spans="1:140">
      <c r="EI12" s="60" t="s">
        <v>108</v>
      </c>
      <c r="EJ12" s="60">
        <v>6</v>
      </c>
    </row>
    <row r="13" spans="1:140">
      <c r="EI13" s="60" t="s">
        <v>109</v>
      </c>
      <c r="EJ13" s="60">
        <v>7</v>
      </c>
    </row>
    <row r="14" spans="1:140">
      <c r="EI14" s="60" t="s">
        <v>110</v>
      </c>
      <c r="EJ14" s="60">
        <v>8</v>
      </c>
    </row>
    <row r="15" spans="1:140">
      <c r="EI15" s="60" t="s">
        <v>111</v>
      </c>
      <c r="EJ15" s="60">
        <v>9</v>
      </c>
    </row>
    <row r="16" spans="1:140">
      <c r="EI16" s="60" t="s">
        <v>112</v>
      </c>
      <c r="EJ16" s="60">
        <v>10</v>
      </c>
    </row>
    <row r="17" spans="139:140">
      <c r="EI17" s="60" t="s">
        <v>113</v>
      </c>
      <c r="EJ17" s="60">
        <v>11</v>
      </c>
    </row>
    <row r="18" spans="139:140">
      <c r="EI18" s="60" t="s">
        <v>114</v>
      </c>
      <c r="EJ18" s="60">
        <v>12</v>
      </c>
    </row>
    <row r="19" spans="139:140">
      <c r="EI19" s="60" t="s">
        <v>115</v>
      </c>
      <c r="EJ19" s="60">
        <v>13</v>
      </c>
    </row>
    <row r="20" spans="139:140">
      <c r="EI20" s="60" t="s">
        <v>116</v>
      </c>
      <c r="EJ20" s="60">
        <v>14</v>
      </c>
    </row>
    <row r="21" spans="139:140">
      <c r="EI21" s="60" t="s">
        <v>117</v>
      </c>
      <c r="EJ21" s="60">
        <v>15</v>
      </c>
    </row>
    <row r="22" spans="139:140">
      <c r="EI22" s="60" t="s">
        <v>118</v>
      </c>
      <c r="EJ22" s="60">
        <v>16</v>
      </c>
    </row>
    <row r="23" spans="139:140">
      <c r="EI23" s="60" t="s">
        <v>119</v>
      </c>
      <c r="EJ23" s="60">
        <v>17</v>
      </c>
    </row>
    <row r="24" spans="139:140">
      <c r="EI24" s="60" t="s">
        <v>120</v>
      </c>
      <c r="EJ24" s="60">
        <v>18</v>
      </c>
    </row>
    <row r="25" spans="139:140">
      <c r="EI25" s="60" t="s">
        <v>121</v>
      </c>
      <c r="EJ25" s="60">
        <v>19</v>
      </c>
    </row>
    <row r="26" spans="139:140">
      <c r="EI26" s="60" t="s">
        <v>122</v>
      </c>
      <c r="EJ26" s="60">
        <v>20</v>
      </c>
    </row>
    <row r="27" spans="139:140">
      <c r="EI27" s="60" t="s">
        <v>123</v>
      </c>
      <c r="EJ27" s="60">
        <v>21</v>
      </c>
    </row>
    <row r="28" spans="139:140">
      <c r="EI28" s="60" t="s">
        <v>124</v>
      </c>
      <c r="EJ28" s="60">
        <v>22</v>
      </c>
    </row>
    <row r="29" spans="139:140">
      <c r="EI29" s="60" t="s">
        <v>125</v>
      </c>
      <c r="EJ29" s="60">
        <v>23</v>
      </c>
    </row>
    <row r="30" spans="139:140">
      <c r="EI30" s="60" t="s">
        <v>126</v>
      </c>
      <c r="EJ30" s="60">
        <v>24</v>
      </c>
    </row>
    <row r="31" spans="139:140">
      <c r="EI31" s="60" t="s">
        <v>127</v>
      </c>
      <c r="EJ31" s="60">
        <v>25</v>
      </c>
    </row>
    <row r="32" spans="139:140">
      <c r="EI32" s="60" t="s">
        <v>128</v>
      </c>
      <c r="EJ32" s="60">
        <v>26</v>
      </c>
    </row>
    <row r="33" spans="139:140">
      <c r="EI33" s="60" t="s">
        <v>129</v>
      </c>
      <c r="EJ33" s="60">
        <v>27</v>
      </c>
    </row>
    <row r="34" spans="139:140">
      <c r="EI34" s="60" t="s">
        <v>130</v>
      </c>
      <c r="EJ34" s="60">
        <v>28</v>
      </c>
    </row>
    <row r="35" spans="139:140">
      <c r="EI35" s="60" t="s">
        <v>131</v>
      </c>
      <c r="EJ35" s="60">
        <v>29</v>
      </c>
    </row>
    <row r="36" spans="139:140">
      <c r="EI36" s="60" t="s">
        <v>132</v>
      </c>
      <c r="EJ36" s="60">
        <v>30</v>
      </c>
    </row>
    <row r="37" spans="139:140">
      <c r="EI37" s="60" t="s">
        <v>133</v>
      </c>
      <c r="EJ37" s="60">
        <v>31</v>
      </c>
    </row>
    <row r="38" spans="139:140">
      <c r="EI38" s="60" t="s">
        <v>134</v>
      </c>
      <c r="EJ38" s="60">
        <v>32</v>
      </c>
    </row>
    <row r="39" spans="139:140">
      <c r="EI39" s="60" t="s">
        <v>135</v>
      </c>
      <c r="EJ39" s="60">
        <v>33</v>
      </c>
    </row>
    <row r="40" spans="139:140">
      <c r="EI40" s="60" t="s">
        <v>136</v>
      </c>
      <c r="EJ40" s="60">
        <v>34</v>
      </c>
    </row>
    <row r="41" spans="139:140">
      <c r="EI41" s="60" t="s">
        <v>137</v>
      </c>
      <c r="EJ41" s="60">
        <v>35</v>
      </c>
    </row>
    <row r="42" spans="139:140">
      <c r="EI42" s="60" t="s">
        <v>138</v>
      </c>
      <c r="EJ42" s="60">
        <v>36</v>
      </c>
    </row>
    <row r="43" spans="139:140">
      <c r="EI43" s="60" t="s">
        <v>139</v>
      </c>
      <c r="EJ43" s="60">
        <v>37</v>
      </c>
    </row>
    <row r="44" spans="139:140">
      <c r="EI44" s="60" t="s">
        <v>140</v>
      </c>
      <c r="EJ44" s="60">
        <v>38</v>
      </c>
    </row>
    <row r="45" spans="139:140">
      <c r="EI45" s="60" t="s">
        <v>141</v>
      </c>
      <c r="EJ45" s="60">
        <v>39</v>
      </c>
    </row>
    <row r="46" spans="139:140">
      <c r="EI46" s="60" t="s">
        <v>142</v>
      </c>
      <c r="EJ46" s="60">
        <v>40</v>
      </c>
    </row>
    <row r="47" spans="139:140">
      <c r="EI47" s="60" t="s">
        <v>143</v>
      </c>
      <c r="EJ47" s="60">
        <v>41</v>
      </c>
    </row>
    <row r="48" spans="139:140">
      <c r="EI48" s="60" t="s">
        <v>144</v>
      </c>
      <c r="EJ48" s="60">
        <v>42</v>
      </c>
    </row>
    <row r="49" spans="139:140">
      <c r="EI49" s="60" t="s">
        <v>145</v>
      </c>
      <c r="EJ49" s="60">
        <v>43</v>
      </c>
    </row>
    <row r="50" spans="139:140">
      <c r="EI50" s="60" t="s">
        <v>146</v>
      </c>
      <c r="EJ50" s="60">
        <v>44</v>
      </c>
    </row>
    <row r="51" spans="139:140">
      <c r="EI51" s="60" t="s">
        <v>147</v>
      </c>
      <c r="EJ51" s="60">
        <v>45</v>
      </c>
    </row>
    <row r="52" spans="139:140">
      <c r="EI52" s="60" t="s">
        <v>148</v>
      </c>
      <c r="EJ52" s="60">
        <v>46</v>
      </c>
    </row>
    <row r="53" spans="139:140">
      <c r="EI53" s="60" t="s">
        <v>149</v>
      </c>
      <c r="EJ53" s="60">
        <v>47</v>
      </c>
    </row>
  </sheetData>
  <mergeCells count="1">
    <mergeCell ref="W5:AC5"/>
  </mergeCells>
  <phoneticPr fontId="13"/>
  <pageMargins left="0.7" right="0.7" top="0.75" bottom="0.75" header="0.3" footer="0.3"/>
  <pageSetup paperSize="9" scale="11" orientation="portrait" r:id="rId1"/>
  <colBreaks count="1" manualBreakCount="1">
    <brk id="134" max="6"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25">
    <tabColor theme="0"/>
    <pageSetUpPr fitToPage="1"/>
  </sheetPr>
  <dimension ref="A1:K17"/>
  <sheetViews>
    <sheetView view="pageBreakPreview" topLeftCell="A9" zoomScaleNormal="100" zoomScaleSheetLayoutView="100" workbookViewId="0">
      <selection activeCell="A9" sqref="A9:G17"/>
    </sheetView>
  </sheetViews>
  <sheetFormatPr defaultColWidth="9" defaultRowHeight="13.5"/>
  <cols>
    <col min="1" max="6" width="17.125" style="536" customWidth="1"/>
    <col min="7" max="7" width="11.375" style="536" customWidth="1"/>
    <col min="8" max="8" width="2.375" style="536" customWidth="1"/>
    <col min="9" max="10" width="2.25" style="536" hidden="1" customWidth="1"/>
    <col min="11" max="11" width="80.625" style="604" customWidth="1"/>
    <col min="12" max="16384" width="9" style="536"/>
  </cols>
  <sheetData>
    <row r="1" spans="1:11" ht="20.25" customHeight="1" thickBot="1">
      <c r="A1" s="1231" t="s">
        <v>1417</v>
      </c>
      <c r="B1" s="1232"/>
      <c r="C1" s="1232"/>
      <c r="D1" s="1232"/>
      <c r="E1" s="1232"/>
      <c r="F1" s="1232"/>
      <c r="G1" s="1232"/>
      <c r="I1" s="65"/>
      <c r="J1" s="65"/>
      <c r="K1" s="176"/>
    </row>
    <row r="2" spans="1:11" ht="24.95" customHeight="1" thickTop="1" thickBot="1">
      <c r="A2" s="1234" t="s">
        <v>1418</v>
      </c>
      <c r="B2" s="1234"/>
      <c r="C2" s="1234"/>
      <c r="D2" s="1234"/>
      <c r="E2" s="1234"/>
      <c r="F2" s="1234"/>
      <c r="G2" s="537" t="str">
        <f>IF(COUNTIF(I9,"×")=0,"入力済","未入力あり")</f>
        <v>入力済</v>
      </c>
      <c r="H2" s="1227"/>
      <c r="I2" s="65"/>
      <c r="J2" s="65"/>
      <c r="K2" s="344"/>
    </row>
    <row r="3" spans="1:11" ht="5.0999999999999996" customHeight="1" thickTop="1">
      <c r="H3" s="1227"/>
      <c r="I3" s="598"/>
      <c r="J3" s="598"/>
      <c r="K3" s="599"/>
    </row>
    <row r="4" spans="1:11" ht="20.100000000000001" customHeight="1">
      <c r="E4" s="600" t="s">
        <v>1247</v>
      </c>
      <c r="F4" s="1235" t="str">
        <f>+表紙!E2</f>
        <v>大阪公立大学医学部附属病院</v>
      </c>
      <c r="G4" s="1236"/>
      <c r="H4" s="1227"/>
      <c r="I4" s="598"/>
      <c r="J4" s="598"/>
      <c r="K4" s="601" t="s">
        <v>185</v>
      </c>
    </row>
    <row r="5" spans="1:11" ht="20.100000000000001" customHeight="1">
      <c r="E5" s="540" t="s">
        <v>1248</v>
      </c>
      <c r="F5" s="1053" t="str">
        <f>+'事務局使用（発出時は非表示にすること）'!B3</f>
        <v>令和６年９月１日時点</v>
      </c>
      <c r="G5"/>
      <c r="K5" s="177"/>
    </row>
    <row r="6" spans="1:11" ht="38.25" customHeight="1">
      <c r="A6" s="1289" t="s">
        <v>1419</v>
      </c>
      <c r="B6" s="1289"/>
      <c r="C6" s="1289"/>
      <c r="D6" s="1289"/>
      <c r="E6" s="1289"/>
      <c r="F6" s="1289"/>
      <c r="G6" s="1289"/>
      <c r="K6" s="177"/>
    </row>
    <row r="7" spans="1:11">
      <c r="A7" s="1106" t="s">
        <v>1420</v>
      </c>
      <c r="B7" s="1107"/>
      <c r="C7" s="1107"/>
      <c r="D7" s="1107"/>
      <c r="E7" s="1107"/>
      <c r="F7" s="1107"/>
      <c r="G7" s="1108"/>
      <c r="K7" s="177"/>
    </row>
    <row r="8" spans="1:11" ht="14.25" thickBot="1">
      <c r="A8" s="1017" t="s">
        <v>1421</v>
      </c>
      <c r="B8" s="602"/>
      <c r="C8" s="602"/>
      <c r="D8" s="602"/>
      <c r="E8" s="602"/>
      <c r="F8" s="602"/>
      <c r="G8" s="603"/>
      <c r="K8" s="177"/>
    </row>
    <row r="9" spans="1:11">
      <c r="A9" s="1280" t="s">
        <v>1422</v>
      </c>
      <c r="B9" s="1281"/>
      <c r="C9" s="1281"/>
      <c r="D9" s="1281"/>
      <c r="E9" s="1281"/>
      <c r="F9" s="1281"/>
      <c r="G9" s="1282"/>
      <c r="I9" s="9" t="str">
        <f>IF(A9&lt;&gt;"","○","×")</f>
        <v>○</v>
      </c>
      <c r="J9" s="9"/>
      <c r="K9" s="177"/>
    </row>
    <row r="10" spans="1:11">
      <c r="A10" s="1283"/>
      <c r="B10" s="1284"/>
      <c r="C10" s="1284"/>
      <c r="D10" s="1284"/>
      <c r="E10" s="1284"/>
      <c r="F10" s="1284"/>
      <c r="G10" s="1285"/>
      <c r="K10" s="177"/>
    </row>
    <row r="11" spans="1:11">
      <c r="A11" s="1283"/>
      <c r="B11" s="1284"/>
      <c r="C11" s="1284"/>
      <c r="D11" s="1284"/>
      <c r="E11" s="1284"/>
      <c r="F11" s="1284"/>
      <c r="G11" s="1285"/>
      <c r="K11" s="177"/>
    </row>
    <row r="12" spans="1:11">
      <c r="A12" s="1283"/>
      <c r="B12" s="1284"/>
      <c r="C12" s="1284"/>
      <c r="D12" s="1284"/>
      <c r="E12" s="1284"/>
      <c r="F12" s="1284"/>
      <c r="G12" s="1285"/>
      <c r="K12" s="177"/>
    </row>
    <row r="13" spans="1:11">
      <c r="A13" s="1283"/>
      <c r="B13" s="1284"/>
      <c r="C13" s="1284"/>
      <c r="D13" s="1284"/>
      <c r="E13" s="1284"/>
      <c r="F13" s="1284"/>
      <c r="G13" s="1285"/>
      <c r="K13" s="177"/>
    </row>
    <row r="14" spans="1:11">
      <c r="A14" s="1283"/>
      <c r="B14" s="1284"/>
      <c r="C14" s="1284"/>
      <c r="D14" s="1284"/>
      <c r="E14" s="1284"/>
      <c r="F14" s="1284"/>
      <c r="G14" s="1285"/>
      <c r="K14" s="177"/>
    </row>
    <row r="15" spans="1:11">
      <c r="A15" s="1283"/>
      <c r="B15" s="1284"/>
      <c r="C15" s="1284"/>
      <c r="D15" s="1284"/>
      <c r="E15" s="1284"/>
      <c r="F15" s="1284"/>
      <c r="G15" s="1285"/>
      <c r="K15" s="177"/>
    </row>
    <row r="16" spans="1:11">
      <c r="A16" s="1283"/>
      <c r="B16" s="1284"/>
      <c r="C16" s="1284"/>
      <c r="D16" s="1284"/>
      <c r="E16" s="1284"/>
      <c r="F16" s="1284"/>
      <c r="G16" s="1285"/>
      <c r="K16" s="177"/>
    </row>
    <row r="17" spans="1:11" ht="14.25" thickBot="1">
      <c r="A17" s="1286"/>
      <c r="B17" s="1287"/>
      <c r="C17" s="1287"/>
      <c r="D17" s="1287"/>
      <c r="E17" s="1287"/>
      <c r="F17" s="1287"/>
      <c r="G17" s="1288"/>
      <c r="K17" s="178"/>
    </row>
  </sheetData>
  <sheetProtection selectLockedCells="1"/>
  <mergeCells count="6">
    <mergeCell ref="A9:G17"/>
    <mergeCell ref="A1:G1"/>
    <mergeCell ref="A2:F2"/>
    <mergeCell ref="H2:H4"/>
    <mergeCell ref="F4:G4"/>
    <mergeCell ref="A6:G6"/>
  </mergeCells>
  <phoneticPr fontId="13"/>
  <dataValidations count="1">
    <dataValidation allowBlank="1" showInputMessage="1" showErrorMessage="1" prompt="表紙シートの病院名を反映" sqref="F4:G4" xr:uid="{00000000-0002-0000-0A00-000000000000}"/>
  </dataValidations>
  <printOptions horizontalCentered="1"/>
  <pageMargins left="0.39370078740157483" right="0.39370078740157483" top="0.59055118110236227" bottom="0.59055118110236227" header="0.35433070866141736" footer="0.27559055118110237"/>
  <pageSetup paperSize="9" scale="83" fitToHeight="0" orientation="portrait" cellComments="asDisplayed" r:id="rId1"/>
  <headerFooter>
    <oddFooter>&amp;C&amp;P/&amp;N&amp;R&amp;A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28">
    <tabColor theme="0"/>
    <pageSetUpPr fitToPage="1"/>
  </sheetPr>
  <dimension ref="A1:AD26"/>
  <sheetViews>
    <sheetView showGridLines="0" view="pageBreakPreview" zoomScaleNormal="100" zoomScaleSheetLayoutView="100" workbookViewId="0">
      <selection activeCell="AB12" sqref="AB12"/>
    </sheetView>
  </sheetViews>
  <sheetFormatPr defaultColWidth="9" defaultRowHeight="12"/>
  <cols>
    <col min="1" max="1" width="4.125" style="9" customWidth="1"/>
    <col min="2" max="2" width="26.625" style="9" customWidth="1"/>
    <col min="3" max="3" width="10.625" style="9" customWidth="1"/>
    <col min="4" max="4" width="5.625" style="9" customWidth="1"/>
    <col min="5" max="5" width="28.75" style="9" customWidth="1"/>
    <col min="6" max="14" width="2.625" style="9" customWidth="1"/>
    <col min="15" max="15" width="1.625" style="9" customWidth="1"/>
    <col min="16" max="23" width="2.625" style="9" customWidth="1"/>
    <col min="24" max="24" width="18.25" style="9" customWidth="1"/>
    <col min="25" max="25" width="2.25" style="9" customWidth="1"/>
    <col min="26" max="27" width="2.25" style="9" hidden="1" customWidth="1"/>
    <col min="28" max="28" width="80.625" style="124" customWidth="1"/>
    <col min="29" max="30" width="0" style="9" hidden="1" customWidth="1"/>
    <col min="31" max="16384" width="9" style="9"/>
  </cols>
  <sheetData>
    <row r="1" spans="1:28" ht="15.95" customHeight="1" thickBot="1">
      <c r="A1" s="1232" t="s">
        <v>1423</v>
      </c>
      <c r="B1" s="1232"/>
      <c r="C1" s="1232"/>
      <c r="D1" s="1232"/>
      <c r="E1" s="1232"/>
      <c r="F1" s="1232"/>
      <c r="G1" s="1232"/>
      <c r="H1" s="1232"/>
      <c r="I1" s="1232"/>
      <c r="J1" s="1232"/>
      <c r="K1" s="1232"/>
      <c r="L1" s="1232"/>
      <c r="M1" s="1232"/>
      <c r="N1" s="1232"/>
      <c r="O1" s="1232"/>
      <c r="P1" s="1232"/>
      <c r="Q1" s="1232"/>
      <c r="R1" s="1232"/>
      <c r="S1" s="1232"/>
      <c r="T1" s="1232"/>
      <c r="U1" s="1232"/>
      <c r="V1" s="1232"/>
      <c r="W1" s="1232"/>
      <c r="X1" s="1232"/>
      <c r="Y1" s="65"/>
      <c r="Z1" s="65"/>
      <c r="AA1" s="65"/>
    </row>
    <row r="2" spans="1:28" ht="24.95" customHeight="1" thickTop="1" thickBot="1">
      <c r="A2" s="1290" t="s">
        <v>1418</v>
      </c>
      <c r="B2" s="1290"/>
      <c r="C2" s="1290"/>
      <c r="D2" s="1290"/>
      <c r="E2" s="1290"/>
      <c r="F2" s="1290"/>
      <c r="G2" s="1290"/>
      <c r="H2" s="1290"/>
      <c r="I2" s="1290"/>
      <c r="J2" s="1290"/>
      <c r="K2" s="1290"/>
      <c r="L2" s="1290"/>
      <c r="M2" s="1290"/>
      <c r="N2" s="1290"/>
      <c r="O2" s="1290"/>
      <c r="P2" s="1290"/>
      <c r="Q2" s="1290"/>
      <c r="R2" s="1290"/>
      <c r="S2" s="1290"/>
      <c r="T2" s="1290"/>
      <c r="U2" s="1290"/>
      <c r="V2" s="1290"/>
      <c r="W2" s="1291"/>
      <c r="X2" s="537" t="str">
        <f>IF(COUNTIF(Z:Z,"×")=0,"入力済","未入力あり")</f>
        <v>入力済</v>
      </c>
      <c r="Y2" s="65"/>
      <c r="Z2" s="65"/>
      <c r="AA2" s="65"/>
    </row>
    <row r="3" spans="1:28" ht="5.0999999999999996" customHeight="1" thickTop="1">
      <c r="A3" s="585"/>
      <c r="B3" s="585"/>
      <c r="C3" s="585"/>
      <c r="D3" s="585"/>
      <c r="E3" s="585"/>
      <c r="F3" s="585"/>
      <c r="G3" s="585"/>
      <c r="H3" s="585"/>
      <c r="I3" s="585"/>
      <c r="J3" s="585"/>
      <c r="K3" s="585"/>
      <c r="L3" s="585"/>
      <c r="M3" s="585"/>
      <c r="N3" s="585"/>
      <c r="O3" s="585"/>
      <c r="P3" s="585"/>
      <c r="Q3" s="585"/>
      <c r="R3" s="585"/>
      <c r="S3" s="585"/>
      <c r="T3" s="585"/>
      <c r="U3" s="585"/>
      <c r="V3" s="585"/>
      <c r="W3" s="605"/>
      <c r="X3" s="585"/>
    </row>
    <row r="4" spans="1:28" ht="20.25" customHeight="1">
      <c r="A4" s="585"/>
      <c r="B4" s="585"/>
      <c r="C4" s="585"/>
      <c r="D4" s="585"/>
      <c r="E4" s="540" t="s">
        <v>1247</v>
      </c>
      <c r="F4" s="1292" t="str">
        <f>表紙!E2</f>
        <v>大阪公立大学医学部附属病院</v>
      </c>
      <c r="G4" s="1292"/>
      <c r="H4" s="1292"/>
      <c r="I4" s="1292"/>
      <c r="J4" s="1292"/>
      <c r="K4" s="1292"/>
      <c r="L4" s="1292"/>
      <c r="M4" s="1293"/>
      <c r="N4" s="1293"/>
      <c r="O4" s="1293"/>
      <c r="P4" s="1293"/>
      <c r="Q4" s="1293"/>
      <c r="R4" s="1293"/>
      <c r="S4" s="1293"/>
      <c r="T4" s="1293"/>
      <c r="U4" s="1293"/>
      <c r="V4" s="1293"/>
      <c r="W4" s="1293"/>
      <c r="X4" s="1293"/>
      <c r="Y4" s="65"/>
      <c r="Z4" s="65"/>
      <c r="AA4" s="65"/>
    </row>
    <row r="5" spans="1:28" ht="20.100000000000001" customHeight="1" thickBot="1">
      <c r="A5" s="585"/>
      <c r="B5" s="585"/>
      <c r="C5" s="585"/>
      <c r="D5" s="585"/>
      <c r="E5" s="540" t="s">
        <v>1248</v>
      </c>
      <c r="F5" t="str">
        <f>+'事務局使用（発出時は非表示にすること）'!B3</f>
        <v>令和６年９月１日時点</v>
      </c>
      <c r="G5"/>
      <c r="H5"/>
      <c r="I5"/>
      <c r="J5"/>
      <c r="K5"/>
      <c r="L5"/>
      <c r="M5"/>
      <c r="N5"/>
      <c r="O5" s="536"/>
      <c r="P5" s="536"/>
      <c r="Q5" s="536"/>
      <c r="R5" s="536"/>
      <c r="S5" s="536"/>
      <c r="T5" s="536"/>
      <c r="U5" s="536"/>
      <c r="V5" s="536"/>
      <c r="W5" s="536"/>
      <c r="X5" s="536"/>
      <c r="Y5" s="606"/>
      <c r="Z5" s="606"/>
      <c r="AA5" s="606"/>
      <c r="AB5" s="192" t="s">
        <v>185</v>
      </c>
    </row>
    <row r="6" spans="1:28" ht="27" customHeight="1" thickBot="1">
      <c r="A6" s="607">
        <v>1</v>
      </c>
      <c r="B6" s="608" t="s">
        <v>1424</v>
      </c>
      <c r="C6" s="609"/>
      <c r="D6" s="609"/>
      <c r="E6" s="1109"/>
      <c r="F6" s="1109"/>
      <c r="G6" s="1109"/>
      <c r="H6" s="1109"/>
      <c r="I6" s="1109"/>
      <c r="J6" s="1109"/>
      <c r="K6" s="1109"/>
      <c r="L6" s="1109"/>
      <c r="M6" s="1109"/>
      <c r="N6" s="1109"/>
      <c r="O6" s="1109"/>
      <c r="P6" s="1109"/>
      <c r="Q6" s="1109"/>
      <c r="R6" s="1109"/>
      <c r="S6" s="1109"/>
      <c r="T6" s="1109"/>
      <c r="U6" s="1109"/>
      <c r="V6" s="1109"/>
      <c r="W6" s="1109"/>
      <c r="X6" s="40" t="s">
        <v>592</v>
      </c>
      <c r="Z6" s="9" t="str">
        <f>IF(X6&lt;&gt;"","○","×")</f>
        <v>○</v>
      </c>
      <c r="AB6" s="179"/>
    </row>
    <row r="7" spans="1:28" ht="27" customHeight="1" thickBot="1">
      <c r="A7" s="607">
        <v>2</v>
      </c>
      <c r="B7" s="1294" t="s">
        <v>1425</v>
      </c>
      <c r="C7" s="1295"/>
      <c r="D7" s="1295"/>
      <c r="E7" s="1225" t="s">
        <v>1426</v>
      </c>
      <c r="F7" s="1296"/>
      <c r="G7" s="1296"/>
      <c r="H7" s="1296"/>
      <c r="I7" s="1296"/>
      <c r="J7" s="1296"/>
      <c r="K7" s="1296"/>
      <c r="L7" s="1296"/>
      <c r="M7" s="1296"/>
      <c r="N7" s="1296"/>
      <c r="O7" s="1296"/>
      <c r="P7" s="1296"/>
      <c r="Q7" s="1296"/>
      <c r="R7" s="1296"/>
      <c r="S7" s="1296"/>
      <c r="T7" s="1296"/>
      <c r="U7" s="1296"/>
      <c r="V7" s="1296"/>
      <c r="W7" s="1296"/>
      <c r="X7" s="1226"/>
      <c r="Z7" s="9" t="str">
        <f>IF(AND($X$6="はい",E7=""),"×","○")</f>
        <v>○</v>
      </c>
      <c r="AB7" s="89"/>
    </row>
    <row r="8" spans="1:28" ht="27" customHeight="1" thickBot="1">
      <c r="A8" s="607">
        <v>3</v>
      </c>
      <c r="B8" s="1297" t="s">
        <v>1427</v>
      </c>
      <c r="C8" s="1298"/>
      <c r="D8" s="1298"/>
      <c r="E8" s="1225" t="s">
        <v>1428</v>
      </c>
      <c r="F8" s="1296"/>
      <c r="G8" s="1296"/>
      <c r="H8" s="1296"/>
      <c r="I8" s="1296"/>
      <c r="J8" s="1296"/>
      <c r="K8" s="1296"/>
      <c r="L8" s="1296"/>
      <c r="M8" s="1296"/>
      <c r="N8" s="1296"/>
      <c r="O8" s="1296"/>
      <c r="P8" s="1296"/>
      <c r="Q8" s="1296"/>
      <c r="R8" s="1296"/>
      <c r="S8" s="1296"/>
      <c r="T8" s="1296"/>
      <c r="U8" s="1296"/>
      <c r="V8" s="1296"/>
      <c r="W8" s="1296"/>
      <c r="X8" s="1226"/>
      <c r="Z8" s="9" t="str">
        <f>IF(AND($X$6="はい",E8=""),"×","○")</f>
        <v>○</v>
      </c>
      <c r="AB8" s="89"/>
    </row>
    <row r="9" spans="1:28" ht="27" customHeight="1" thickBot="1">
      <c r="A9" s="607">
        <v>4</v>
      </c>
      <c r="B9" s="1299" t="s">
        <v>1429</v>
      </c>
      <c r="C9" s="1300"/>
      <c r="D9" s="1300"/>
      <c r="E9" s="1225" t="s">
        <v>1430</v>
      </c>
      <c r="F9" s="1296"/>
      <c r="G9" s="1296"/>
      <c r="H9" s="1296"/>
      <c r="I9" s="1296"/>
      <c r="J9" s="1296"/>
      <c r="K9" s="1296"/>
      <c r="L9" s="1296"/>
      <c r="M9" s="1296"/>
      <c r="N9" s="1296"/>
      <c r="O9" s="1296"/>
      <c r="P9" s="1296"/>
      <c r="Q9" s="1296"/>
      <c r="R9" s="1296"/>
      <c r="S9" s="1296"/>
      <c r="T9" s="1296"/>
      <c r="U9" s="1296"/>
      <c r="V9" s="1296"/>
      <c r="W9" s="1296"/>
      <c r="X9" s="1226"/>
      <c r="Z9" s="9" t="str">
        <f>IF(AND($X$6="はい",E9=""),"×","○")</f>
        <v>○</v>
      </c>
      <c r="AB9" s="89"/>
    </row>
    <row r="10" spans="1:28" ht="54" customHeight="1" thickBot="1">
      <c r="A10" s="607">
        <v>5</v>
      </c>
      <c r="B10" s="1301" t="s">
        <v>1431</v>
      </c>
      <c r="C10" s="1302"/>
      <c r="D10" s="1302"/>
      <c r="E10" s="1225" t="s">
        <v>1432</v>
      </c>
      <c r="F10" s="1296"/>
      <c r="G10" s="1296"/>
      <c r="H10" s="1296"/>
      <c r="I10" s="1296"/>
      <c r="J10" s="1296"/>
      <c r="K10" s="1296"/>
      <c r="L10" s="1296"/>
      <c r="M10" s="1296"/>
      <c r="N10" s="1296"/>
      <c r="O10" s="1296"/>
      <c r="P10" s="1296"/>
      <c r="Q10" s="1296"/>
      <c r="R10" s="1296"/>
      <c r="S10" s="1296"/>
      <c r="T10" s="1296"/>
      <c r="U10" s="1296"/>
      <c r="V10" s="1296"/>
      <c r="W10" s="1296"/>
      <c r="X10" s="1226"/>
      <c r="Z10" s="9" t="str">
        <f>IF(AND($X$6="はい",E10=""),"×","○")</f>
        <v>○</v>
      </c>
      <c r="AB10" s="89"/>
    </row>
    <row r="11" spans="1:28" ht="26.25" customHeight="1" thickBot="1">
      <c r="A11" s="1303">
        <v>6</v>
      </c>
      <c r="B11" s="1305" t="s">
        <v>1433</v>
      </c>
      <c r="C11" s="1306"/>
      <c r="D11" s="610" t="s">
        <v>1434</v>
      </c>
      <c r="E11" s="1309" t="s">
        <v>1435</v>
      </c>
      <c r="F11" s="1310"/>
      <c r="G11" s="1310"/>
      <c r="H11" s="1310"/>
      <c r="I11" s="1310"/>
      <c r="J11" s="1310"/>
      <c r="K11" s="1310"/>
      <c r="L11" s="1310"/>
      <c r="M11" s="1310"/>
      <c r="N11" s="1310"/>
      <c r="O11" s="1310"/>
      <c r="P11" s="1310"/>
      <c r="Q11" s="1310"/>
      <c r="R11" s="1310"/>
      <c r="S11" s="1310"/>
      <c r="T11" s="1310"/>
      <c r="U11" s="1310"/>
      <c r="V11" s="1310"/>
      <c r="W11" s="1310"/>
      <c r="X11" s="1311"/>
      <c r="AB11" s="89"/>
    </row>
    <row r="12" spans="1:28" ht="54" customHeight="1" thickBot="1">
      <c r="A12" s="1304"/>
      <c r="B12" s="1307"/>
      <c r="C12" s="1308"/>
      <c r="D12" s="611" t="s">
        <v>1436</v>
      </c>
      <c r="E12" s="1312" t="s">
        <v>1437</v>
      </c>
      <c r="F12" s="1296"/>
      <c r="G12" s="1296"/>
      <c r="H12" s="1296"/>
      <c r="I12" s="1296"/>
      <c r="J12" s="1296"/>
      <c r="K12" s="1296"/>
      <c r="L12" s="1296"/>
      <c r="M12" s="1296"/>
      <c r="N12" s="1296"/>
      <c r="O12" s="1296"/>
      <c r="P12" s="1296"/>
      <c r="Q12" s="1296"/>
      <c r="R12" s="1296"/>
      <c r="S12" s="1296"/>
      <c r="T12" s="1296"/>
      <c r="U12" s="1296"/>
      <c r="V12" s="1296"/>
      <c r="W12" s="1296"/>
      <c r="X12" s="1226"/>
      <c r="AB12" s="89"/>
    </row>
    <row r="13" spans="1:28" ht="24" customHeight="1" thickBot="1">
      <c r="A13" s="607">
        <v>7</v>
      </c>
      <c r="B13" s="612" t="s">
        <v>1438</v>
      </c>
      <c r="C13" s="613"/>
      <c r="D13" s="613"/>
      <c r="E13" s="614"/>
      <c r="F13" s="614"/>
      <c r="G13" s="614"/>
      <c r="H13" s="614"/>
      <c r="I13" s="614"/>
      <c r="J13" s="614"/>
      <c r="K13" s="614"/>
      <c r="L13" s="614"/>
      <c r="M13" s="614"/>
      <c r="N13" s="614"/>
      <c r="O13" s="614"/>
      <c r="P13" s="614"/>
      <c r="Q13" s="614"/>
      <c r="R13" s="614"/>
      <c r="S13" s="614"/>
      <c r="T13" s="614"/>
      <c r="U13" s="614"/>
      <c r="V13" s="614"/>
      <c r="W13" s="614"/>
      <c r="X13" s="40" t="s">
        <v>592</v>
      </c>
      <c r="Z13" s="9" t="str">
        <f>IF(AND($X$6="はい",X13=""),"×","○")</f>
        <v>○</v>
      </c>
      <c r="AB13" s="89"/>
    </row>
    <row r="14" spans="1:28" ht="24" customHeight="1" thickBot="1">
      <c r="A14" s="1313">
        <v>8</v>
      </c>
      <c r="B14" s="1316" t="s">
        <v>1439</v>
      </c>
      <c r="C14" s="1317"/>
      <c r="D14" s="1317"/>
      <c r="E14" s="1318"/>
      <c r="F14" s="1318"/>
      <c r="G14" s="1318"/>
      <c r="H14" s="1318"/>
      <c r="I14" s="1318"/>
      <c r="J14" s="1318"/>
      <c r="K14" s="1318"/>
      <c r="L14" s="1318"/>
      <c r="M14" s="1318"/>
      <c r="N14" s="1318"/>
      <c r="O14" s="1318"/>
      <c r="P14" s="1318"/>
      <c r="Q14" s="1318"/>
      <c r="R14" s="1318"/>
      <c r="S14" s="1318"/>
      <c r="T14" s="1318"/>
      <c r="U14" s="1318"/>
      <c r="V14" s="1318"/>
      <c r="W14" s="1318"/>
      <c r="X14" s="42" t="s">
        <v>592</v>
      </c>
      <c r="Z14" s="9" t="str">
        <f>IF(AND($X$6="はい",X14=""),"×","○")</f>
        <v>○</v>
      </c>
      <c r="AB14" s="89"/>
    </row>
    <row r="15" spans="1:28" ht="24" customHeight="1" thickBot="1">
      <c r="A15" s="1314"/>
      <c r="B15" s="1319" t="s">
        <v>1440</v>
      </c>
      <c r="C15" s="1320"/>
      <c r="D15" s="1320"/>
      <c r="E15" s="1225" t="s">
        <v>1441</v>
      </c>
      <c r="F15" s="1296"/>
      <c r="G15" s="1296"/>
      <c r="H15" s="1296"/>
      <c r="I15" s="1296"/>
      <c r="J15" s="1296"/>
      <c r="K15" s="1296"/>
      <c r="L15" s="1296"/>
      <c r="M15" s="1296"/>
      <c r="N15" s="1296"/>
      <c r="O15" s="1296"/>
      <c r="P15" s="1296"/>
      <c r="Q15" s="1296"/>
      <c r="R15" s="1296"/>
      <c r="S15" s="1296"/>
      <c r="T15" s="1296"/>
      <c r="U15" s="1296"/>
      <c r="V15" s="1296"/>
      <c r="W15" s="1296"/>
      <c r="X15" s="1226"/>
      <c r="Z15" s="9" t="str">
        <f>IF(AND($X$14="はい",E15=""),"×","○")</f>
        <v>○</v>
      </c>
      <c r="AB15" s="89"/>
    </row>
    <row r="16" spans="1:28" ht="24" customHeight="1" thickBot="1">
      <c r="A16" s="1315"/>
      <c r="B16" s="1321" t="s">
        <v>1442</v>
      </c>
      <c r="C16" s="1322"/>
      <c r="D16" s="1323"/>
      <c r="E16" s="1324" t="s">
        <v>1443</v>
      </c>
      <c r="F16" s="1325"/>
      <c r="G16" s="1325"/>
      <c r="H16" s="1325"/>
      <c r="I16" s="1325"/>
      <c r="J16" s="1325"/>
      <c r="K16" s="1325"/>
      <c r="L16" s="1325"/>
      <c r="M16" s="1325"/>
      <c r="N16" s="1326"/>
      <c r="O16" s="1327" t="s">
        <v>1444</v>
      </c>
      <c r="P16" s="1328"/>
      <c r="Q16" s="1329"/>
      <c r="R16" s="1330" t="s">
        <v>1445</v>
      </c>
      <c r="S16" s="1331"/>
      <c r="T16" s="1331"/>
      <c r="U16" s="1331"/>
      <c r="V16" s="1331"/>
      <c r="W16" s="1331"/>
      <c r="X16" s="1332"/>
      <c r="Z16" s="9" t="str">
        <f>IF(AND($X$14="はい",E16=""),"×","○")</f>
        <v>○</v>
      </c>
      <c r="AB16" s="89"/>
    </row>
    <row r="17" spans="1:30" ht="24" customHeight="1" thickBot="1">
      <c r="A17" s="1313">
        <v>9</v>
      </c>
      <c r="B17" s="615" t="s">
        <v>1446</v>
      </c>
      <c r="C17" s="616"/>
      <c r="D17" s="616"/>
      <c r="E17" s="617"/>
      <c r="F17" s="617"/>
      <c r="G17" s="617"/>
      <c r="H17" s="617"/>
      <c r="I17" s="617"/>
      <c r="J17" s="617"/>
      <c r="K17" s="617"/>
      <c r="L17" s="617"/>
      <c r="M17" s="617"/>
      <c r="N17" s="617"/>
      <c r="O17" s="617"/>
      <c r="P17" s="617"/>
      <c r="Q17" s="617"/>
      <c r="R17" s="617"/>
      <c r="S17" s="617"/>
      <c r="T17" s="617"/>
      <c r="U17" s="617"/>
      <c r="V17" s="617"/>
      <c r="W17" s="617"/>
      <c r="X17" s="40" t="s">
        <v>592</v>
      </c>
      <c r="Z17" s="9" t="str">
        <f>IF(AND($X$6="はい",X17=""),"×","○")</f>
        <v>○</v>
      </c>
      <c r="AB17" s="89"/>
    </row>
    <row r="18" spans="1:30" ht="24" customHeight="1" thickBot="1">
      <c r="A18" s="1314"/>
      <c r="B18" s="1319" t="s">
        <v>1440</v>
      </c>
      <c r="C18" s="1320"/>
      <c r="D18" s="1333"/>
      <c r="E18" s="1225" t="s">
        <v>1447</v>
      </c>
      <c r="F18" s="1296"/>
      <c r="G18" s="1296"/>
      <c r="H18" s="1296"/>
      <c r="I18" s="1296"/>
      <c r="J18" s="1296"/>
      <c r="K18" s="1296"/>
      <c r="L18" s="1296"/>
      <c r="M18" s="1296"/>
      <c r="N18" s="1296"/>
      <c r="O18" s="1296"/>
      <c r="P18" s="1296"/>
      <c r="Q18" s="1296"/>
      <c r="R18" s="1296"/>
      <c r="S18" s="1296"/>
      <c r="T18" s="1296"/>
      <c r="U18" s="1296"/>
      <c r="V18" s="1296"/>
      <c r="W18" s="1296"/>
      <c r="X18" s="1226"/>
      <c r="Z18" s="9" t="str">
        <f>IF(AND($X$17="はい",E18=""),"×","○")</f>
        <v>○</v>
      </c>
      <c r="AB18" s="89"/>
    </row>
    <row r="19" spans="1:30" ht="24" customHeight="1" thickBot="1">
      <c r="A19" s="1314"/>
      <c r="B19" s="1321" t="s">
        <v>1442</v>
      </c>
      <c r="C19" s="1322"/>
      <c r="D19" s="1323"/>
      <c r="E19" s="1334" t="s">
        <v>1443</v>
      </c>
      <c r="F19" s="1335"/>
      <c r="G19" s="1335"/>
      <c r="H19" s="1335"/>
      <c r="I19" s="1335"/>
      <c r="J19" s="1335"/>
      <c r="K19" s="1335"/>
      <c r="L19" s="1335"/>
      <c r="M19" s="1335"/>
      <c r="N19" s="1336"/>
      <c r="O19" s="1337" t="s">
        <v>1444</v>
      </c>
      <c r="P19" s="1337"/>
      <c r="Q19" s="1337"/>
      <c r="R19" s="1330" t="s">
        <v>1445</v>
      </c>
      <c r="S19" s="1331"/>
      <c r="T19" s="1331"/>
      <c r="U19" s="1331"/>
      <c r="V19" s="1331"/>
      <c r="W19" s="1331"/>
      <c r="X19" s="1332"/>
      <c r="Z19" s="9" t="str">
        <f>IF(AND($X$17="はい",E19=""),"×","○")</f>
        <v>○</v>
      </c>
      <c r="AB19" s="89"/>
    </row>
    <row r="20" spans="1:30" ht="24" customHeight="1" thickBot="1">
      <c r="A20" s="1315"/>
      <c r="B20" s="1338" t="s">
        <v>1448</v>
      </c>
      <c r="C20" s="1339"/>
      <c r="D20" s="1340"/>
      <c r="E20" s="1225"/>
      <c r="F20" s="1296"/>
      <c r="G20" s="1296"/>
      <c r="H20" s="1296"/>
      <c r="I20" s="1296"/>
      <c r="J20" s="1296"/>
      <c r="K20" s="1296"/>
      <c r="L20" s="1296"/>
      <c r="M20" s="1296"/>
      <c r="N20" s="1296"/>
      <c r="O20" s="1296"/>
      <c r="P20" s="1296"/>
      <c r="Q20" s="1296"/>
      <c r="R20" s="1296"/>
      <c r="S20" s="1296"/>
      <c r="T20" s="1296"/>
      <c r="U20" s="1296"/>
      <c r="V20" s="1296"/>
      <c r="W20" s="1296"/>
      <c r="X20" s="1226"/>
      <c r="AB20" s="89"/>
    </row>
    <row r="21" spans="1:30" ht="24" customHeight="1">
      <c r="A21" s="1341">
        <v>10</v>
      </c>
      <c r="B21" s="1111"/>
      <c r="C21" s="1112"/>
      <c r="D21" s="1113"/>
      <c r="E21" s="618" t="s">
        <v>1449</v>
      </c>
      <c r="F21" s="619"/>
      <c r="G21" s="619"/>
      <c r="H21" s="619"/>
      <c r="I21" s="619"/>
      <c r="J21" s="619"/>
      <c r="K21" s="619"/>
      <c r="L21" s="619"/>
      <c r="M21" s="619"/>
      <c r="N21" s="619"/>
      <c r="O21" s="619"/>
      <c r="P21" s="619"/>
      <c r="Q21" s="619"/>
      <c r="R21" s="619"/>
      <c r="S21" s="619"/>
      <c r="T21" s="619"/>
      <c r="U21" s="619"/>
      <c r="V21" s="619"/>
      <c r="W21" s="619"/>
      <c r="X21" s="620"/>
      <c r="AB21" s="89"/>
    </row>
    <row r="22" spans="1:30" ht="24" customHeight="1" thickBot="1">
      <c r="A22" s="1342"/>
      <c r="B22" s="1018"/>
      <c r="C22" s="621"/>
      <c r="D22" s="622"/>
      <c r="E22" s="623" t="s">
        <v>1450</v>
      </c>
      <c r="F22" s="624"/>
      <c r="G22" s="624"/>
      <c r="H22" s="624"/>
      <c r="I22" s="624"/>
      <c r="J22" s="624"/>
      <c r="K22" s="624"/>
      <c r="L22" s="624"/>
      <c r="M22" s="624"/>
      <c r="N22" s="624"/>
      <c r="O22" s="624"/>
      <c r="P22" s="624"/>
      <c r="Q22" s="624"/>
      <c r="R22" s="624"/>
      <c r="S22" s="624"/>
      <c r="T22" s="625"/>
      <c r="U22" s="1344">
        <v>42</v>
      </c>
      <c r="V22" s="1345"/>
      <c r="W22" s="1346"/>
      <c r="X22" s="626" t="s">
        <v>436</v>
      </c>
      <c r="Y22" s="627"/>
      <c r="Z22" s="9" t="str">
        <f>IF(AND($X$6="はい",U22=""),"×","○")</f>
        <v>○</v>
      </c>
      <c r="AB22" s="89"/>
      <c r="AC22" s="628">
        <v>0</v>
      </c>
      <c r="AD22" s="628">
        <v>330</v>
      </c>
    </row>
    <row r="23" spans="1:30" ht="24" customHeight="1" thickBot="1">
      <c r="A23" s="1342"/>
      <c r="B23" s="1018" t="s">
        <v>219</v>
      </c>
      <c r="C23" s="621"/>
      <c r="D23" s="622"/>
      <c r="E23" s="629" t="s">
        <v>1451</v>
      </c>
      <c r="F23" s="630"/>
      <c r="G23" s="630"/>
      <c r="H23" s="630"/>
      <c r="I23" s="630"/>
      <c r="J23" s="630"/>
      <c r="K23" s="630"/>
      <c r="L23" s="630"/>
      <c r="M23" s="630"/>
      <c r="N23" s="630"/>
      <c r="O23" s="630"/>
      <c r="P23" s="630"/>
      <c r="Q23" s="630"/>
      <c r="R23" s="630"/>
      <c r="S23" s="630"/>
      <c r="T23" s="631"/>
      <c r="U23" s="1344">
        <v>48</v>
      </c>
      <c r="V23" s="1345"/>
      <c r="W23" s="1346"/>
      <c r="X23" s="626" t="s">
        <v>436</v>
      </c>
      <c r="Z23" s="9" t="str">
        <f>IF(AND($X$6="はい",U23=""),"×","○")</f>
        <v>○</v>
      </c>
      <c r="AB23" s="89"/>
      <c r="AC23" s="628">
        <v>0</v>
      </c>
      <c r="AD23" s="628">
        <v>2400</v>
      </c>
    </row>
    <row r="24" spans="1:30" ht="24" customHeight="1">
      <c r="A24" s="1342"/>
      <c r="B24" s="1019" t="str">
        <f>+"期間："&amp;'事務局使用（発出時は非表示にすること）'!B4</f>
        <v>期間：令和５年１月１日～12月31日</v>
      </c>
      <c r="C24" s="621"/>
      <c r="D24" s="622"/>
      <c r="E24" s="618" t="s">
        <v>1452</v>
      </c>
      <c r="F24" s="619"/>
      <c r="G24" s="619"/>
      <c r="H24" s="619"/>
      <c r="I24" s="619"/>
      <c r="J24" s="619"/>
      <c r="K24" s="619"/>
      <c r="L24" s="619"/>
      <c r="M24" s="619"/>
      <c r="N24" s="619"/>
      <c r="O24" s="619"/>
      <c r="P24" s="619"/>
      <c r="Q24" s="619"/>
      <c r="R24" s="619"/>
      <c r="S24" s="619"/>
      <c r="T24" s="619"/>
      <c r="U24" s="619"/>
      <c r="V24" s="619"/>
      <c r="W24" s="619"/>
      <c r="X24" s="632"/>
      <c r="AB24" s="89"/>
    </row>
    <row r="25" spans="1:30" ht="24" customHeight="1" thickBot="1">
      <c r="A25" s="1342"/>
      <c r="B25" s="1018"/>
      <c r="C25" s="621"/>
      <c r="D25" s="622"/>
      <c r="E25" s="633" t="s">
        <v>1453</v>
      </c>
      <c r="F25" s="634"/>
      <c r="G25" s="634"/>
      <c r="H25" s="634"/>
      <c r="I25" s="634"/>
      <c r="J25" s="634"/>
      <c r="K25" s="634"/>
      <c r="L25" s="634"/>
      <c r="M25" s="634"/>
      <c r="N25" s="634"/>
      <c r="O25" s="634"/>
      <c r="P25" s="634"/>
      <c r="Q25" s="634"/>
      <c r="R25" s="634"/>
      <c r="S25" s="634"/>
      <c r="T25" s="635"/>
      <c r="U25" s="1347">
        <v>0</v>
      </c>
      <c r="V25" s="1348"/>
      <c r="W25" s="1349"/>
      <c r="X25" s="626" t="s">
        <v>436</v>
      </c>
      <c r="Z25" s="9" t="str">
        <f>IF(AND($X$6="はい",U25=""),"×","○")</f>
        <v>○</v>
      </c>
      <c r="AB25" s="89"/>
      <c r="AC25" s="628">
        <v>0</v>
      </c>
      <c r="AD25" s="636">
        <v>500</v>
      </c>
    </row>
    <row r="26" spans="1:30" ht="24" customHeight="1" thickBot="1">
      <c r="A26" s="1343"/>
      <c r="B26" s="637"/>
      <c r="C26" s="638"/>
      <c r="D26" s="639"/>
      <c r="E26" s="629" t="s">
        <v>1454</v>
      </c>
      <c r="F26" s="640"/>
      <c r="G26" s="640"/>
      <c r="H26" s="640"/>
      <c r="I26" s="640"/>
      <c r="J26" s="640"/>
      <c r="K26" s="640"/>
      <c r="L26" s="640"/>
      <c r="M26" s="640"/>
      <c r="N26" s="640"/>
      <c r="O26" s="640"/>
      <c r="P26" s="640"/>
      <c r="Q26" s="640"/>
      <c r="R26" s="640"/>
      <c r="S26" s="640"/>
      <c r="T26" s="641"/>
      <c r="U26" s="1350">
        <v>0</v>
      </c>
      <c r="V26" s="1351"/>
      <c r="W26" s="1352"/>
      <c r="X26" s="642" t="s">
        <v>436</v>
      </c>
      <c r="Z26" s="9" t="str">
        <f>IF(AND($X$6="はい",U26=""),"×","○")</f>
        <v>○</v>
      </c>
      <c r="AB26" s="164"/>
      <c r="AC26" s="628">
        <v>0</v>
      </c>
      <c r="AD26" s="636">
        <v>2000</v>
      </c>
    </row>
  </sheetData>
  <sheetProtection selectLockedCells="1"/>
  <mergeCells count="37">
    <mergeCell ref="A21:A26"/>
    <mergeCell ref="U22:W22"/>
    <mergeCell ref="U23:W23"/>
    <mergeCell ref="U25:W25"/>
    <mergeCell ref="U26:W26"/>
    <mergeCell ref="A17:A20"/>
    <mergeCell ref="B18:D18"/>
    <mergeCell ref="E18:X18"/>
    <mergeCell ref="B19:D19"/>
    <mergeCell ref="E19:N19"/>
    <mergeCell ref="O19:Q19"/>
    <mergeCell ref="B20:D20"/>
    <mergeCell ref="E20:X20"/>
    <mergeCell ref="R19:X19"/>
    <mergeCell ref="A11:A12"/>
    <mergeCell ref="B11:C12"/>
    <mergeCell ref="E11:X11"/>
    <mergeCell ref="E12:X12"/>
    <mergeCell ref="A14:A16"/>
    <mergeCell ref="B14:W14"/>
    <mergeCell ref="B15:D15"/>
    <mergeCell ref="E15:X15"/>
    <mergeCell ref="B16:D16"/>
    <mergeCell ref="E16:N16"/>
    <mergeCell ref="O16:Q16"/>
    <mergeCell ref="R16:X16"/>
    <mergeCell ref="B8:D8"/>
    <mergeCell ref="E8:X8"/>
    <mergeCell ref="B9:D9"/>
    <mergeCell ref="E9:X9"/>
    <mergeCell ref="B10:D10"/>
    <mergeCell ref="E10:X10"/>
    <mergeCell ref="A1:X1"/>
    <mergeCell ref="A2:W2"/>
    <mergeCell ref="F4:X4"/>
    <mergeCell ref="B7:D7"/>
    <mergeCell ref="E7:X7"/>
  </mergeCells>
  <phoneticPr fontId="13"/>
  <dataValidations xWindow="746" yWindow="612" count="6">
    <dataValidation type="custom" imeMode="disabled" allowBlank="1" showInputMessage="1" showErrorMessage="1" error="半角で入力してください" prompt="電話番号はハイフン「-」を含め、半角で入力_x000a_XXX-XXXX-XXXX" sqref="E16:N16 E19:N19" xr:uid="{00000000-0002-0000-0B00-000000000000}">
      <formula1>LEN(E16)=LENB(E16)</formula1>
    </dataValidation>
    <dataValidation imeMode="disabled" allowBlank="1" showInputMessage="1" showErrorMessage="1" prompt="内線番号を半角で入力" sqref="R16 R19" xr:uid="{00000000-0002-0000-0B00-000001000000}"/>
    <dataValidation type="custom" imeMode="disabled" allowBlank="1" showInputMessage="1" showErrorMessage="1" error="半角で入力してください" prompt="アドレスは、手入力せずにホームページからコピーしてください" sqref="E12:X12" xr:uid="{00000000-0002-0000-0B00-000002000000}">
      <formula1>LEN(E12)=LENB(E12)</formula1>
    </dataValidation>
    <dataValidation allowBlank="1" showInputMessage="1" showErrorMessage="1" prompt="表紙シートの病院名を反映" sqref="F4:X4" xr:uid="{00000000-0002-0000-0B00-000003000000}"/>
    <dataValidation type="list" allowBlank="1" showInputMessage="1" showErrorMessage="1" sqref="X17 X13:X14 X6" xr:uid="{00000000-0002-0000-0B00-000004000000}">
      <formula1>"はい,いいえ"</formula1>
    </dataValidation>
    <dataValidation type="whole" errorStyle="warning" allowBlank="1" showInputMessage="1" showErrorMessage="1" errorTitle="入力値を要確認！" error="想定を超えた数値が入力されています。ご確認ください。" sqref="U22:W23 U25:W26" xr:uid="{00000000-0002-0000-0B00-000005000000}">
      <formula1>AC22</formula1>
      <formula2>AD22</formula2>
    </dataValidation>
  </dataValidations>
  <hyperlinks>
    <hyperlink ref="E12" r:id="rId1" xr:uid="{00000000-0004-0000-0B00-000000000000}"/>
  </hyperlinks>
  <printOptions horizontalCentered="1"/>
  <pageMargins left="0.39370078740157483" right="0.39370078740157483" top="0.59055118110236227" bottom="0.59055118110236227" header="0.35433070866141736" footer="0.27559055118110237"/>
  <pageSetup paperSize="9" scale="68" fitToHeight="0" orientation="portrait" cellComments="asDisplayed" r:id="rId2"/>
  <headerFooter>
    <oddFooter>&amp;C&amp;P/&amp;N&amp;R&amp;A</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34">
    <tabColor theme="0"/>
    <pageSetUpPr fitToPage="1"/>
  </sheetPr>
  <dimension ref="A1:AE1048576"/>
  <sheetViews>
    <sheetView showGridLines="0" view="pageBreakPreview" zoomScaleNormal="100" zoomScaleSheetLayoutView="100" workbookViewId="0">
      <selection activeCell="F7" sqref="F7:O7"/>
    </sheetView>
  </sheetViews>
  <sheetFormatPr defaultColWidth="9" defaultRowHeight="12"/>
  <cols>
    <col min="1" max="1" width="3.625" style="9" customWidth="1"/>
    <col min="2" max="2" width="8.625" style="9" customWidth="1"/>
    <col min="3" max="3" width="5.625" style="9" customWidth="1"/>
    <col min="4" max="4" width="6.625" style="9" customWidth="1"/>
    <col min="5" max="6" width="9" style="9"/>
    <col min="7" max="15" width="2.625" style="9" customWidth="1"/>
    <col min="16" max="16" width="1.625" style="9" customWidth="1"/>
    <col min="17" max="24" width="2.625" style="9" customWidth="1"/>
    <col min="25" max="25" width="9" style="9"/>
    <col min="26" max="26" width="2.25" style="9" customWidth="1"/>
    <col min="27" max="28" width="2.25" style="9" hidden="1" customWidth="1"/>
    <col min="29" max="29" width="80.625" style="606" customWidth="1"/>
    <col min="30" max="31" width="0" style="9" hidden="1" customWidth="1"/>
    <col min="32" max="16384" width="9" style="9"/>
  </cols>
  <sheetData>
    <row r="1" spans="1:31" ht="15.95" customHeight="1" thickBot="1">
      <c r="A1" s="1232" t="s">
        <v>1455</v>
      </c>
      <c r="B1" s="1232"/>
      <c r="C1" s="1232"/>
      <c r="D1" s="1232"/>
      <c r="E1" s="1232"/>
      <c r="F1" s="1232"/>
      <c r="G1" s="1232"/>
      <c r="H1" s="1232"/>
      <c r="I1" s="1232"/>
      <c r="J1" s="1232"/>
      <c r="K1" s="1232"/>
      <c r="L1" s="1232"/>
      <c r="M1" s="1232"/>
      <c r="N1" s="1232"/>
      <c r="O1" s="1232"/>
      <c r="P1" s="1232"/>
      <c r="Q1" s="1232"/>
      <c r="R1" s="1232"/>
      <c r="S1" s="1232"/>
      <c r="T1" s="1232"/>
      <c r="U1" s="1232"/>
      <c r="V1" s="1232"/>
      <c r="W1" s="1232"/>
      <c r="X1" s="1232"/>
      <c r="Y1" s="1232"/>
      <c r="Z1" s="65"/>
      <c r="AA1" s="112"/>
      <c r="AB1" s="65"/>
      <c r="AC1" s="18"/>
    </row>
    <row r="2" spans="1:31" ht="24.95" customHeight="1" thickTop="1" thickBot="1">
      <c r="A2" s="1290" t="s">
        <v>1418</v>
      </c>
      <c r="B2" s="1290"/>
      <c r="C2" s="1290"/>
      <c r="D2" s="1290"/>
      <c r="E2" s="1290"/>
      <c r="F2" s="1290"/>
      <c r="G2" s="1290"/>
      <c r="H2" s="1290"/>
      <c r="I2" s="1290"/>
      <c r="J2" s="1290"/>
      <c r="K2" s="1290"/>
      <c r="L2" s="1290"/>
      <c r="M2" s="1290"/>
      <c r="N2" s="1290"/>
      <c r="O2" s="1290"/>
      <c r="P2" s="1290"/>
      <c r="Q2" s="1290"/>
      <c r="R2" s="1290"/>
      <c r="S2" s="1290"/>
      <c r="T2" s="1290"/>
      <c r="U2" s="1290"/>
      <c r="V2" s="1290"/>
      <c r="W2" s="1290"/>
      <c r="X2" s="1291"/>
      <c r="Y2" s="537" t="str">
        <f>IF(COUNTIF(AA:AA,"×")=0,"入力済","未入力あり")</f>
        <v>入力済</v>
      </c>
      <c r="Z2" s="65"/>
      <c r="AA2" s="112"/>
      <c r="AB2" s="65"/>
    </row>
    <row r="3" spans="1:31" ht="5.0999999999999996" customHeight="1" thickTop="1">
      <c r="A3" s="585"/>
      <c r="B3" s="585"/>
      <c r="C3" s="585"/>
      <c r="D3" s="585"/>
      <c r="E3" s="585"/>
      <c r="F3" s="585"/>
      <c r="G3" s="585"/>
      <c r="H3" s="585"/>
      <c r="I3" s="585"/>
      <c r="J3" s="585"/>
      <c r="K3" s="585"/>
      <c r="L3" s="585"/>
      <c r="M3" s="585"/>
      <c r="N3" s="585"/>
      <c r="O3" s="585"/>
      <c r="P3" s="585"/>
      <c r="Q3" s="585"/>
      <c r="R3" s="585"/>
      <c r="S3" s="585"/>
      <c r="T3" s="585"/>
      <c r="U3" s="585"/>
      <c r="V3" s="585"/>
      <c r="W3" s="585"/>
      <c r="X3" s="585"/>
      <c r="Y3" s="605"/>
    </row>
    <row r="4" spans="1:31" ht="20.25" customHeight="1">
      <c r="A4" s="585"/>
      <c r="B4" s="585"/>
      <c r="C4" s="585"/>
      <c r="D4" s="585"/>
      <c r="E4" s="585"/>
      <c r="F4" s="540" t="s">
        <v>1247</v>
      </c>
      <c r="G4" s="1353" t="str">
        <f>表紙!E2</f>
        <v>大阪公立大学医学部附属病院</v>
      </c>
      <c r="H4" s="1354"/>
      <c r="I4" s="1354"/>
      <c r="J4" s="1354"/>
      <c r="K4" s="1354"/>
      <c r="L4" s="1354"/>
      <c r="M4" s="1354"/>
      <c r="N4" s="1354"/>
      <c r="O4" s="1354"/>
      <c r="P4" s="1354"/>
      <c r="Q4" s="1354"/>
      <c r="R4" s="1354"/>
      <c r="S4" s="1354"/>
      <c r="T4" s="1354"/>
      <c r="U4" s="1354"/>
      <c r="V4" s="1354"/>
      <c r="W4" s="1354"/>
      <c r="X4" s="1354"/>
      <c r="Y4" s="1355"/>
      <c r="Z4" s="65"/>
      <c r="AA4" s="112"/>
      <c r="AB4" s="65"/>
    </row>
    <row r="5" spans="1:31" ht="15.75" customHeight="1">
      <c r="A5" s="585"/>
      <c r="B5" s="585"/>
      <c r="C5" s="585"/>
      <c r="D5" s="585"/>
      <c r="E5" s="585"/>
      <c r="F5" s="540" t="s">
        <v>1248</v>
      </c>
      <c r="G5" t="str">
        <f>+'事務局使用（発出時は非表示にすること）'!B3</f>
        <v>令和６年９月１日時点</v>
      </c>
      <c r="H5"/>
      <c r="I5"/>
      <c r="J5"/>
      <c r="K5"/>
      <c r="L5"/>
      <c r="M5"/>
      <c r="N5" s="643"/>
      <c r="O5" s="643"/>
      <c r="P5" s="643"/>
      <c r="Q5" s="643"/>
      <c r="R5" s="644"/>
      <c r="S5" s="644"/>
      <c r="T5" s="644"/>
      <c r="U5" s="644"/>
      <c r="V5" s="644"/>
      <c r="W5" s="644"/>
      <c r="X5" s="644"/>
      <c r="Y5" s="180"/>
      <c r="Z5" s="606"/>
      <c r="AA5" s="606"/>
      <c r="AB5" s="606"/>
      <c r="AC5" s="601" t="s">
        <v>185</v>
      </c>
    </row>
    <row r="6" spans="1:31" ht="20.100000000000001" customHeight="1" thickBot="1">
      <c r="A6" s="585"/>
      <c r="B6" s="585" t="s">
        <v>1456</v>
      </c>
      <c r="C6" s="585"/>
      <c r="D6" s="585"/>
      <c r="E6" s="585"/>
      <c r="F6" s="585"/>
      <c r="G6" s="585"/>
      <c r="H6" s="585"/>
      <c r="I6" s="585"/>
      <c r="J6" s="585"/>
      <c r="K6" s="585"/>
      <c r="L6" s="585"/>
      <c r="M6" s="585"/>
      <c r="N6" s="585"/>
      <c r="O6" s="585"/>
      <c r="P6" s="585"/>
      <c r="Q6" s="585"/>
      <c r="R6" s="585"/>
      <c r="S6" s="585"/>
      <c r="T6" s="585"/>
      <c r="U6" s="585"/>
      <c r="V6" s="585"/>
      <c r="W6" s="585"/>
      <c r="X6" s="585"/>
      <c r="Y6" s="585"/>
      <c r="AC6" s="180"/>
    </row>
    <row r="7" spans="1:31" ht="18" customHeight="1" thickBot="1">
      <c r="A7" s="646">
        <v>1</v>
      </c>
      <c r="B7" s="1356" t="s">
        <v>1457</v>
      </c>
      <c r="C7" s="1357"/>
      <c r="D7" s="1357"/>
      <c r="E7" s="1357"/>
      <c r="F7" s="1358" t="s">
        <v>1458</v>
      </c>
      <c r="G7" s="1359"/>
      <c r="H7" s="1359"/>
      <c r="I7" s="1359"/>
      <c r="J7" s="1359"/>
      <c r="K7" s="1359"/>
      <c r="L7" s="1359"/>
      <c r="M7" s="1359"/>
      <c r="N7" s="1359"/>
      <c r="O7" s="1360"/>
      <c r="P7" s="1114"/>
      <c r="Q7" s="1114"/>
      <c r="R7" s="1114"/>
      <c r="S7" s="1114"/>
      <c r="T7" s="1114"/>
      <c r="U7" s="1114"/>
      <c r="V7" s="1114"/>
      <c r="W7" s="1114"/>
      <c r="X7" s="1114"/>
      <c r="Y7" s="1115"/>
      <c r="AA7" s="574" t="str">
        <f>IF($F$7&lt;&gt;"","○","×")</f>
        <v>○</v>
      </c>
      <c r="AB7" s="574"/>
      <c r="AC7" s="180"/>
    </row>
    <row r="8" spans="1:31" ht="18" customHeight="1" thickBot="1">
      <c r="A8" s="646">
        <v>2</v>
      </c>
      <c r="B8" s="1356" t="s">
        <v>1459</v>
      </c>
      <c r="C8" s="1357"/>
      <c r="D8" s="1357"/>
      <c r="E8" s="1357"/>
      <c r="F8" s="1361"/>
      <c r="G8" s="1362"/>
      <c r="H8" s="1362"/>
      <c r="I8" s="1362"/>
      <c r="J8" s="1362"/>
      <c r="K8" s="1362"/>
      <c r="L8" s="1362"/>
      <c r="M8" s="1362"/>
      <c r="N8" s="1362"/>
      <c r="O8" s="1363"/>
      <c r="P8" s="536"/>
      <c r="Q8" s="536"/>
      <c r="R8" s="536"/>
      <c r="S8" s="536"/>
      <c r="T8" s="536"/>
      <c r="U8" s="536"/>
      <c r="V8" s="536"/>
      <c r="W8" s="536"/>
      <c r="X8" s="536"/>
      <c r="Y8" s="647"/>
      <c r="AA8" s="574" t="str">
        <f>IF(AND($F$7="病棟があります",F8=""),"×","○")</f>
        <v>○</v>
      </c>
      <c r="AB8" s="574"/>
      <c r="AC8" s="180"/>
    </row>
    <row r="9" spans="1:31" ht="18" customHeight="1" thickBot="1">
      <c r="A9" s="646">
        <v>3</v>
      </c>
      <c r="B9" s="1356" t="s">
        <v>1460</v>
      </c>
      <c r="C9" s="1357"/>
      <c r="D9" s="1357"/>
      <c r="E9" s="1357"/>
      <c r="F9" s="1358"/>
      <c r="G9" s="1359"/>
      <c r="H9" s="1359"/>
      <c r="I9" s="1359"/>
      <c r="J9" s="1359"/>
      <c r="K9" s="1359"/>
      <c r="L9" s="1359"/>
      <c r="M9" s="1359"/>
      <c r="N9" s="1359"/>
      <c r="O9" s="1360"/>
      <c r="P9" s="536"/>
      <c r="Q9" s="536"/>
      <c r="R9" s="536"/>
      <c r="S9" s="536"/>
      <c r="T9" s="536"/>
      <c r="U9" s="536"/>
      <c r="V9" s="536"/>
      <c r="W9" s="536"/>
      <c r="X9" s="536"/>
      <c r="Y9" s="647"/>
      <c r="AA9" s="574" t="str">
        <f>IF(AND($F$7="病棟があります",F9=""),"×","○")</f>
        <v>○</v>
      </c>
      <c r="AB9" s="574"/>
      <c r="AC9" s="180"/>
    </row>
    <row r="10" spans="1:31" ht="18" customHeight="1" thickBot="1">
      <c r="A10" s="646">
        <v>4</v>
      </c>
      <c r="B10" s="1356" t="s">
        <v>1461</v>
      </c>
      <c r="C10" s="1357"/>
      <c r="D10" s="1357"/>
      <c r="E10" s="1357"/>
      <c r="F10" s="339"/>
      <c r="G10" s="648" t="s">
        <v>1462</v>
      </c>
      <c r="H10" s="536"/>
      <c r="I10" s="536"/>
      <c r="J10" s="536"/>
      <c r="K10" s="536"/>
      <c r="L10" s="536"/>
      <c r="M10" s="536"/>
      <c r="N10" s="536"/>
      <c r="O10" s="536"/>
      <c r="P10" s="536"/>
      <c r="Q10" s="536"/>
      <c r="R10" s="536"/>
      <c r="S10" s="536"/>
      <c r="T10" s="536"/>
      <c r="U10" s="536"/>
      <c r="V10" s="536"/>
      <c r="W10" s="536"/>
      <c r="X10" s="536"/>
      <c r="Y10" s="647"/>
      <c r="Z10" s="584"/>
      <c r="AA10" s="574" t="str">
        <f>IF(AND($F$7="病棟があります",F10=""),"×","○")</f>
        <v>○</v>
      </c>
      <c r="AB10" s="574"/>
      <c r="AC10" s="180"/>
      <c r="AD10" s="628">
        <v>0</v>
      </c>
      <c r="AE10" s="628">
        <v>40</v>
      </c>
    </row>
    <row r="11" spans="1:31" ht="18" customHeight="1" thickBot="1">
      <c r="A11" s="1364">
        <v>5</v>
      </c>
      <c r="B11" s="1365" t="s">
        <v>1463</v>
      </c>
      <c r="C11" s="1365"/>
      <c r="D11" s="1365"/>
      <c r="E11" s="1365"/>
      <c r="F11" s="1365"/>
      <c r="G11" s="1366"/>
      <c r="H11" s="1365"/>
      <c r="I11" s="1365"/>
      <c r="J11" s="1365"/>
      <c r="K11" s="1365"/>
      <c r="L11" s="1365"/>
      <c r="M11" s="1365"/>
      <c r="N11" s="1365"/>
      <c r="O11" s="1365"/>
      <c r="P11" s="1365"/>
      <c r="Q11" s="1365"/>
      <c r="R11" s="1365"/>
      <c r="S11" s="1365"/>
      <c r="T11" s="1365"/>
      <c r="U11" s="1365"/>
      <c r="V11" s="1367"/>
      <c r="W11" s="1350"/>
      <c r="X11" s="1352"/>
      <c r="Y11" s="626" t="s">
        <v>1464</v>
      </c>
      <c r="Z11" s="649"/>
      <c r="AA11" s="574" t="str">
        <f>IF(AND($F$7="病棟があります",W11=""),"×","○")</f>
        <v>○</v>
      </c>
      <c r="AB11" s="574"/>
      <c r="AC11" s="180"/>
      <c r="AD11" s="650">
        <v>0</v>
      </c>
      <c r="AE11" s="628">
        <v>40</v>
      </c>
    </row>
    <row r="12" spans="1:31" ht="18" customHeight="1" thickBot="1">
      <c r="A12" s="1364"/>
      <c r="B12" s="1365" t="str">
        <f>+"緩和ケア病棟の年間新入院患者数（"&amp;'事務局使用（発出時は非表示にすること）'!B4&amp;"）"</f>
        <v>緩和ケア病棟の年間新入院患者数（令和５年１月１日～12月31日）</v>
      </c>
      <c r="C12" s="1365"/>
      <c r="D12" s="1365"/>
      <c r="E12" s="1365"/>
      <c r="F12" s="1365"/>
      <c r="G12" s="1365"/>
      <c r="H12" s="1365"/>
      <c r="I12" s="1365"/>
      <c r="J12" s="1365"/>
      <c r="K12" s="1365"/>
      <c r="L12" s="1365"/>
      <c r="M12" s="1365"/>
      <c r="N12" s="1365"/>
      <c r="O12" s="1365"/>
      <c r="P12" s="1365"/>
      <c r="Q12" s="1365"/>
      <c r="R12" s="1365"/>
      <c r="S12" s="1365"/>
      <c r="T12" s="1365"/>
      <c r="U12" s="1365"/>
      <c r="V12" s="1367"/>
      <c r="W12" s="1350"/>
      <c r="X12" s="1352"/>
      <c r="Y12" s="626" t="s">
        <v>319</v>
      </c>
      <c r="Z12" s="559"/>
      <c r="AA12" s="574" t="str">
        <f>IF(AND($F$7="病棟があります",W12=""),"×","○")</f>
        <v>○</v>
      </c>
      <c r="AB12" s="574"/>
      <c r="AC12" s="180"/>
      <c r="AD12" s="650">
        <v>0</v>
      </c>
      <c r="AE12" s="628">
        <v>500</v>
      </c>
    </row>
    <row r="13" spans="1:31" ht="18" customHeight="1" thickBot="1">
      <c r="A13" s="1364"/>
      <c r="B13" s="1365" t="str">
        <f>+"緩和ケア病棟の年間死亡患者数（"&amp;'事務局使用（発出時は非表示にすること）'!B4&amp;"）"</f>
        <v>緩和ケア病棟の年間死亡患者数（令和５年１月１日～12月31日）</v>
      </c>
      <c r="C13" s="1365"/>
      <c r="D13" s="1365"/>
      <c r="E13" s="1365"/>
      <c r="F13" s="1365"/>
      <c r="G13" s="1382"/>
      <c r="H13" s="1382"/>
      <c r="I13" s="1382"/>
      <c r="J13" s="1382"/>
      <c r="K13" s="1382"/>
      <c r="L13" s="1382"/>
      <c r="M13" s="1382"/>
      <c r="N13" s="1382"/>
      <c r="O13" s="1382"/>
      <c r="P13" s="1382"/>
      <c r="Q13" s="1382"/>
      <c r="R13" s="1382"/>
      <c r="S13" s="1382"/>
      <c r="T13" s="1382"/>
      <c r="U13" s="1382"/>
      <c r="V13" s="1383"/>
      <c r="W13" s="1350"/>
      <c r="X13" s="1352"/>
      <c r="Y13" s="651" t="s">
        <v>319</v>
      </c>
      <c r="Z13" s="559"/>
      <c r="AA13" s="574" t="str">
        <f>IF(AND($F$7="病棟があります",W13=""),"×","○")</f>
        <v>○</v>
      </c>
      <c r="AB13" s="574"/>
      <c r="AC13" s="180"/>
      <c r="AD13" s="650">
        <v>0</v>
      </c>
      <c r="AE13" s="628">
        <v>400</v>
      </c>
    </row>
    <row r="14" spans="1:31" ht="18" customHeight="1" thickBot="1">
      <c r="A14" s="1368">
        <v>6</v>
      </c>
      <c r="B14" s="1370" t="s">
        <v>1465</v>
      </c>
      <c r="C14" s="1371"/>
      <c r="D14" s="1371"/>
      <c r="E14" s="1372"/>
      <c r="F14" s="652" t="s">
        <v>1434</v>
      </c>
      <c r="G14" s="1376"/>
      <c r="H14" s="1377"/>
      <c r="I14" s="1377"/>
      <c r="J14" s="1377"/>
      <c r="K14" s="1377"/>
      <c r="L14" s="1377"/>
      <c r="M14" s="1377"/>
      <c r="N14" s="1377"/>
      <c r="O14" s="1377"/>
      <c r="P14" s="1377"/>
      <c r="Q14" s="1377"/>
      <c r="R14" s="1377"/>
      <c r="S14" s="1377"/>
      <c r="T14" s="1377"/>
      <c r="U14" s="1377"/>
      <c r="V14" s="1377"/>
      <c r="W14" s="1377"/>
      <c r="X14" s="1377"/>
      <c r="Y14" s="1378"/>
      <c r="Z14" s="584"/>
      <c r="AA14" s="584"/>
      <c r="AB14" s="584"/>
    </row>
    <row r="15" spans="1:31" ht="40.5" customHeight="1" thickBot="1">
      <c r="A15" s="1369"/>
      <c r="B15" s="1373"/>
      <c r="C15" s="1374"/>
      <c r="D15" s="1374"/>
      <c r="E15" s="1375"/>
      <c r="F15" s="653" t="s">
        <v>1466</v>
      </c>
      <c r="G15" s="1379"/>
      <c r="H15" s="1380"/>
      <c r="I15" s="1380"/>
      <c r="J15" s="1380"/>
      <c r="K15" s="1380"/>
      <c r="L15" s="1380"/>
      <c r="M15" s="1380"/>
      <c r="N15" s="1380"/>
      <c r="O15" s="1380"/>
      <c r="P15" s="1380"/>
      <c r="Q15" s="1380"/>
      <c r="R15" s="1380"/>
      <c r="S15" s="1380"/>
      <c r="T15" s="1380"/>
      <c r="U15" s="1380"/>
      <c r="V15" s="1380"/>
      <c r="W15" s="1380"/>
      <c r="X15" s="1380"/>
      <c r="Y15" s="1381"/>
      <c r="Z15" s="584"/>
      <c r="AA15" s="584"/>
      <c r="AB15" s="584"/>
      <c r="AC15" s="180"/>
    </row>
    <row r="16" spans="1:31" ht="18" customHeight="1" thickBot="1">
      <c r="A16" s="1368">
        <v>7</v>
      </c>
      <c r="B16" s="1385" t="s">
        <v>1467</v>
      </c>
      <c r="C16" s="1386"/>
      <c r="D16" s="1389" t="s">
        <v>1468</v>
      </c>
      <c r="E16" s="1390"/>
      <c r="F16" s="1390"/>
      <c r="G16" s="1390"/>
      <c r="H16" s="1390"/>
      <c r="I16" s="1391"/>
      <c r="J16" s="654">
        <v>2</v>
      </c>
      <c r="K16" s="536"/>
      <c r="L16" s="1392" t="s">
        <v>1469</v>
      </c>
      <c r="M16" s="1393"/>
      <c r="N16" s="1393"/>
      <c r="O16" s="1393"/>
      <c r="P16" s="1393"/>
      <c r="Q16" s="1393"/>
      <c r="R16" s="1393"/>
      <c r="S16" s="1393"/>
      <c r="T16" s="1393"/>
      <c r="U16" s="1393"/>
      <c r="V16" s="1393"/>
      <c r="W16" s="1394"/>
      <c r="X16" s="654">
        <v>1</v>
      </c>
      <c r="Y16" s="655"/>
      <c r="AC16" s="180"/>
    </row>
    <row r="17" spans="1:31" ht="18" customHeight="1" thickBot="1">
      <c r="A17" s="1384"/>
      <c r="B17" s="1387"/>
      <c r="C17" s="1388"/>
      <c r="D17" s="1395"/>
      <c r="E17" s="1396"/>
      <c r="F17" s="1396"/>
      <c r="G17" s="1396"/>
      <c r="H17" s="1396"/>
      <c r="I17" s="1397"/>
      <c r="J17" s="339"/>
      <c r="K17" s="536"/>
      <c r="L17" s="1398"/>
      <c r="M17" s="1399"/>
      <c r="N17" s="1399"/>
      <c r="O17" s="1399"/>
      <c r="P17" s="1399"/>
      <c r="Q17" s="1399"/>
      <c r="R17" s="1399"/>
      <c r="S17" s="1399"/>
      <c r="T17" s="1399"/>
      <c r="U17" s="1399"/>
      <c r="V17" s="1399"/>
      <c r="W17" s="1400"/>
      <c r="X17" s="339"/>
      <c r="Y17" s="655"/>
      <c r="AA17" s="574" t="str">
        <f>IF(AND($F$7="病棟があります",OR(D17="",J17="")),"×","○")</f>
        <v>○</v>
      </c>
      <c r="AB17" s="574"/>
      <c r="AC17" s="180"/>
      <c r="AD17" s="628">
        <v>0</v>
      </c>
      <c r="AE17" s="636">
        <v>20</v>
      </c>
    </row>
    <row r="18" spans="1:31" ht="18" customHeight="1" thickBot="1">
      <c r="A18" s="1384"/>
      <c r="B18" s="1387"/>
      <c r="C18" s="1388"/>
      <c r="D18" s="1395"/>
      <c r="E18" s="1396"/>
      <c r="F18" s="1396"/>
      <c r="G18" s="1396"/>
      <c r="H18" s="1396"/>
      <c r="I18" s="1397"/>
      <c r="J18" s="339"/>
      <c r="K18" s="536"/>
      <c r="L18" s="1398"/>
      <c r="M18" s="1399"/>
      <c r="N18" s="1399"/>
      <c r="O18" s="1399"/>
      <c r="P18" s="1399"/>
      <c r="Q18" s="1399"/>
      <c r="R18" s="1399"/>
      <c r="S18" s="1399"/>
      <c r="T18" s="1399"/>
      <c r="U18" s="1399"/>
      <c r="V18" s="1399"/>
      <c r="W18" s="1400"/>
      <c r="X18" s="339"/>
      <c r="Y18" s="655"/>
      <c r="AC18" s="180"/>
      <c r="AD18" s="628">
        <v>0</v>
      </c>
      <c r="AE18" s="636">
        <v>20</v>
      </c>
    </row>
    <row r="19" spans="1:31" ht="18" customHeight="1" thickBot="1">
      <c r="A19" s="1384"/>
      <c r="B19" s="1387"/>
      <c r="C19" s="1388"/>
      <c r="D19" s="1395"/>
      <c r="E19" s="1396"/>
      <c r="F19" s="1396"/>
      <c r="G19" s="1396"/>
      <c r="H19" s="1396"/>
      <c r="I19" s="1397"/>
      <c r="J19" s="339"/>
      <c r="K19" s="536"/>
      <c r="L19" s="1398"/>
      <c r="M19" s="1399"/>
      <c r="N19" s="1399"/>
      <c r="O19" s="1399"/>
      <c r="P19" s="1399"/>
      <c r="Q19" s="1399"/>
      <c r="R19" s="1399"/>
      <c r="S19" s="1399"/>
      <c r="T19" s="1399"/>
      <c r="U19" s="1399"/>
      <c r="V19" s="1399"/>
      <c r="W19" s="1400"/>
      <c r="X19" s="339"/>
      <c r="Y19" s="655"/>
      <c r="AC19" s="180"/>
      <c r="AD19" s="628">
        <v>0</v>
      </c>
      <c r="AE19" s="636">
        <v>20</v>
      </c>
    </row>
    <row r="20" spans="1:31" ht="18" customHeight="1" thickBot="1">
      <c r="A20" s="1384"/>
      <c r="B20" s="1387"/>
      <c r="C20" s="1388"/>
      <c r="D20" s="1395"/>
      <c r="E20" s="1396"/>
      <c r="F20" s="1396"/>
      <c r="G20" s="1396"/>
      <c r="H20" s="1396"/>
      <c r="I20" s="1397"/>
      <c r="J20" s="339"/>
      <c r="K20" s="536"/>
      <c r="L20" s="1398"/>
      <c r="M20" s="1399"/>
      <c r="N20" s="1399"/>
      <c r="O20" s="1399"/>
      <c r="P20" s="1399"/>
      <c r="Q20" s="1399"/>
      <c r="R20" s="1399"/>
      <c r="S20" s="1399"/>
      <c r="T20" s="1399"/>
      <c r="U20" s="1399"/>
      <c r="V20" s="1399"/>
      <c r="W20" s="1400"/>
      <c r="X20" s="339"/>
      <c r="Y20" s="655"/>
      <c r="AC20" s="180"/>
      <c r="AD20" s="628">
        <v>0</v>
      </c>
      <c r="AE20" s="636">
        <v>20</v>
      </c>
    </row>
    <row r="21" spans="1:31" ht="18" customHeight="1" thickBot="1">
      <c r="A21" s="1384"/>
      <c r="B21" s="1387"/>
      <c r="C21" s="1388"/>
      <c r="D21" s="1395"/>
      <c r="E21" s="1396"/>
      <c r="F21" s="1396"/>
      <c r="G21" s="1396"/>
      <c r="H21" s="1396"/>
      <c r="I21" s="1397"/>
      <c r="J21" s="339"/>
      <c r="K21" s="536"/>
      <c r="L21" s="1398"/>
      <c r="M21" s="1399"/>
      <c r="N21" s="1399"/>
      <c r="O21" s="1399"/>
      <c r="P21" s="1399"/>
      <c r="Q21" s="1399"/>
      <c r="R21" s="1399"/>
      <c r="S21" s="1399"/>
      <c r="T21" s="1399"/>
      <c r="U21" s="1399"/>
      <c r="V21" s="1399"/>
      <c r="W21" s="1400"/>
      <c r="X21" s="339"/>
      <c r="Y21" s="655"/>
      <c r="AC21" s="180"/>
      <c r="AD21" s="628">
        <v>0</v>
      </c>
      <c r="AE21" s="636">
        <v>20</v>
      </c>
    </row>
    <row r="22" spans="1:31" ht="18" customHeight="1" thickBot="1">
      <c r="A22" s="1384"/>
      <c r="B22" s="1387"/>
      <c r="C22" s="1388"/>
      <c r="D22" s="1395"/>
      <c r="E22" s="1396"/>
      <c r="F22" s="1396"/>
      <c r="G22" s="1396"/>
      <c r="H22" s="1396"/>
      <c r="I22" s="1397"/>
      <c r="J22" s="339"/>
      <c r="K22" s="536"/>
      <c r="L22" s="1398"/>
      <c r="M22" s="1399"/>
      <c r="N22" s="1399"/>
      <c r="O22" s="1399"/>
      <c r="P22" s="1399"/>
      <c r="Q22" s="1399"/>
      <c r="R22" s="1399"/>
      <c r="S22" s="1399"/>
      <c r="T22" s="1399"/>
      <c r="U22" s="1399"/>
      <c r="V22" s="1399"/>
      <c r="W22" s="1400"/>
      <c r="X22" s="339"/>
      <c r="Y22" s="655"/>
      <c r="AC22" s="180"/>
      <c r="AD22" s="628">
        <v>0</v>
      </c>
      <c r="AE22" s="636">
        <v>20</v>
      </c>
    </row>
    <row r="23" spans="1:31" ht="18" customHeight="1" thickBot="1">
      <c r="A23" s="1384"/>
      <c r="B23" s="1387"/>
      <c r="C23" s="1388"/>
      <c r="D23" s="1395"/>
      <c r="E23" s="1396"/>
      <c r="F23" s="1396"/>
      <c r="G23" s="1396"/>
      <c r="H23" s="1396"/>
      <c r="I23" s="1397"/>
      <c r="J23" s="339"/>
      <c r="K23" s="536"/>
      <c r="L23" s="1398"/>
      <c r="M23" s="1399"/>
      <c r="N23" s="1399"/>
      <c r="O23" s="1399"/>
      <c r="P23" s="1399"/>
      <c r="Q23" s="1399"/>
      <c r="R23" s="1399"/>
      <c r="S23" s="1399"/>
      <c r="T23" s="1399"/>
      <c r="U23" s="1399"/>
      <c r="V23" s="1399"/>
      <c r="W23" s="1400"/>
      <c r="X23" s="339"/>
      <c r="Y23" s="655"/>
      <c r="AC23" s="180"/>
      <c r="AD23" s="628">
        <v>0</v>
      </c>
      <c r="AE23" s="636">
        <v>20</v>
      </c>
    </row>
    <row r="24" spans="1:31" ht="18" customHeight="1" thickBot="1">
      <c r="A24" s="1384"/>
      <c r="B24" s="1387"/>
      <c r="C24" s="1388"/>
      <c r="D24" s="1395"/>
      <c r="E24" s="1396"/>
      <c r="F24" s="1396"/>
      <c r="G24" s="1396"/>
      <c r="H24" s="1396"/>
      <c r="I24" s="1397"/>
      <c r="J24" s="339"/>
      <c r="K24" s="536"/>
      <c r="L24" s="1398"/>
      <c r="M24" s="1399"/>
      <c r="N24" s="1399"/>
      <c r="O24" s="1399"/>
      <c r="P24" s="1399"/>
      <c r="Q24" s="1399"/>
      <c r="R24" s="1399"/>
      <c r="S24" s="1399"/>
      <c r="T24" s="1399"/>
      <c r="U24" s="1399"/>
      <c r="V24" s="1399"/>
      <c r="W24" s="1400"/>
      <c r="X24" s="339"/>
      <c r="Y24" s="655"/>
      <c r="AC24" s="180"/>
      <c r="AD24" s="628">
        <v>0</v>
      </c>
      <c r="AE24" s="636">
        <v>20</v>
      </c>
    </row>
    <row r="25" spans="1:31" ht="18" customHeight="1" thickBot="1">
      <c r="A25" s="1384"/>
      <c r="B25" s="1387"/>
      <c r="C25" s="1388"/>
      <c r="D25" s="1395"/>
      <c r="E25" s="1396"/>
      <c r="F25" s="1396"/>
      <c r="G25" s="1396"/>
      <c r="H25" s="1396"/>
      <c r="I25" s="1397"/>
      <c r="J25" s="339"/>
      <c r="K25" s="536"/>
      <c r="L25" s="1398"/>
      <c r="M25" s="1399"/>
      <c r="N25" s="1399"/>
      <c r="O25" s="1399"/>
      <c r="P25" s="1399"/>
      <c r="Q25" s="1399"/>
      <c r="R25" s="1399"/>
      <c r="S25" s="1399"/>
      <c r="T25" s="1399"/>
      <c r="U25" s="1399"/>
      <c r="V25" s="1399"/>
      <c r="W25" s="1400"/>
      <c r="X25" s="339"/>
      <c r="Y25" s="655"/>
      <c r="AC25" s="180"/>
      <c r="AD25" s="628">
        <v>0</v>
      </c>
      <c r="AE25" s="636">
        <v>20</v>
      </c>
    </row>
    <row r="26" spans="1:31" ht="18" customHeight="1" thickBot="1">
      <c r="A26" s="1369"/>
      <c r="B26" s="1373"/>
      <c r="C26" s="1374"/>
      <c r="D26" s="1395"/>
      <c r="E26" s="1396"/>
      <c r="F26" s="1396"/>
      <c r="G26" s="1396"/>
      <c r="H26" s="1396"/>
      <c r="I26" s="1397"/>
      <c r="J26" s="339"/>
      <c r="K26" s="656"/>
      <c r="L26" s="1401"/>
      <c r="M26" s="1402"/>
      <c r="N26" s="1402"/>
      <c r="O26" s="1402"/>
      <c r="P26" s="1402"/>
      <c r="Q26" s="1402"/>
      <c r="R26" s="1402"/>
      <c r="S26" s="1402"/>
      <c r="T26" s="1402"/>
      <c r="U26" s="1402"/>
      <c r="V26" s="1402"/>
      <c r="W26" s="1403"/>
      <c r="X26" s="339"/>
      <c r="Y26" s="655"/>
      <c r="AC26" s="180"/>
      <c r="AD26" s="628">
        <v>0</v>
      </c>
      <c r="AE26" s="636">
        <v>20</v>
      </c>
    </row>
    <row r="27" spans="1:31" ht="18" customHeight="1" thickBot="1">
      <c r="A27" s="1410">
        <v>8</v>
      </c>
      <c r="B27" s="1411" t="s">
        <v>1439</v>
      </c>
      <c r="C27" s="1412"/>
      <c r="D27" s="1413"/>
      <c r="E27" s="1413"/>
      <c r="F27" s="1388"/>
      <c r="G27" s="1388"/>
      <c r="H27" s="1388"/>
      <c r="I27" s="1388"/>
      <c r="J27" s="1388"/>
      <c r="K27" s="1388"/>
      <c r="L27" s="1388"/>
      <c r="M27" s="1388"/>
      <c r="N27" s="1388"/>
      <c r="O27" s="1388"/>
      <c r="P27" s="1388"/>
      <c r="Q27" s="1388"/>
      <c r="R27" s="1388"/>
      <c r="S27" s="1388"/>
      <c r="T27" s="1388"/>
      <c r="U27" s="1388"/>
      <c r="V27" s="1388"/>
      <c r="W27" s="1388"/>
      <c r="X27" s="1388"/>
      <c r="Y27" s="42"/>
      <c r="AA27" s="574" t="str">
        <f>IF(AND($F$7="病棟があります",Y27=""),"×","○")</f>
        <v>○</v>
      </c>
      <c r="AB27" s="574"/>
      <c r="AC27" s="180"/>
    </row>
    <row r="28" spans="1:31" ht="18" customHeight="1" thickBot="1">
      <c r="A28" s="1314"/>
      <c r="B28" s="1414" t="s">
        <v>1440</v>
      </c>
      <c r="C28" s="1415"/>
      <c r="D28" s="1415"/>
      <c r="E28" s="1415"/>
      <c r="F28" s="1416"/>
      <c r="G28" s="1417"/>
      <c r="H28" s="1417"/>
      <c r="I28" s="1417"/>
      <c r="J28" s="1417"/>
      <c r="K28" s="1417"/>
      <c r="L28" s="1417"/>
      <c r="M28" s="1417"/>
      <c r="N28" s="1417"/>
      <c r="O28" s="1417"/>
      <c r="P28" s="1417"/>
      <c r="Q28" s="1417"/>
      <c r="R28" s="1417"/>
      <c r="S28" s="1417"/>
      <c r="T28" s="1417"/>
      <c r="U28" s="1417"/>
      <c r="V28" s="1417"/>
      <c r="W28" s="1417"/>
      <c r="X28" s="1417"/>
      <c r="Y28" s="1418"/>
      <c r="AA28" s="574" t="str">
        <f>IF(AND($Y$27="はい",F28=""),"×","○")</f>
        <v>○</v>
      </c>
      <c r="AB28" s="574"/>
      <c r="AC28" s="180"/>
    </row>
    <row r="29" spans="1:31" ht="18" customHeight="1" thickBot="1">
      <c r="A29" s="1314"/>
      <c r="B29" s="1414" t="s">
        <v>1442</v>
      </c>
      <c r="C29" s="1419"/>
      <c r="D29" s="1419"/>
      <c r="E29" s="1420"/>
      <c r="F29" s="1416"/>
      <c r="G29" s="1417"/>
      <c r="H29" s="1417"/>
      <c r="I29" s="1417"/>
      <c r="J29" s="1417"/>
      <c r="K29" s="1417"/>
      <c r="L29" s="1417"/>
      <c r="M29" s="1417"/>
      <c r="N29" s="1417"/>
      <c r="O29" s="1418"/>
      <c r="P29" s="1337" t="s">
        <v>1444</v>
      </c>
      <c r="Q29" s="1337"/>
      <c r="R29" s="1337"/>
      <c r="S29" s="1407"/>
      <c r="T29" s="1408"/>
      <c r="U29" s="1408"/>
      <c r="V29" s="1408"/>
      <c r="W29" s="1408"/>
      <c r="X29" s="1408"/>
      <c r="Y29" s="1409"/>
      <c r="AA29" s="574"/>
      <c r="AB29" s="574"/>
      <c r="AC29" s="180"/>
    </row>
    <row r="30" spans="1:31" ht="18" customHeight="1" thickBot="1">
      <c r="A30" s="1314"/>
      <c r="B30" s="1421" t="s">
        <v>1470</v>
      </c>
      <c r="C30" s="1422"/>
      <c r="D30" s="1422"/>
      <c r="E30" s="1423"/>
      <c r="F30" s="652" t="s">
        <v>1434</v>
      </c>
      <c r="G30" s="1404"/>
      <c r="H30" s="1405"/>
      <c r="I30" s="1405"/>
      <c r="J30" s="1405"/>
      <c r="K30" s="1405"/>
      <c r="L30" s="1405"/>
      <c r="M30" s="1405"/>
      <c r="N30" s="1405"/>
      <c r="O30" s="1405"/>
      <c r="P30" s="1405"/>
      <c r="Q30" s="1405"/>
      <c r="R30" s="1405"/>
      <c r="S30" s="1405"/>
      <c r="T30" s="1405"/>
      <c r="U30" s="1405"/>
      <c r="V30" s="1405"/>
      <c r="W30" s="1405"/>
      <c r="X30" s="1405"/>
      <c r="Y30" s="1406"/>
      <c r="AC30" s="180"/>
    </row>
    <row r="31" spans="1:31" ht="18" customHeight="1" thickBot="1">
      <c r="A31" s="1315"/>
      <c r="B31" s="1424"/>
      <c r="C31" s="1425"/>
      <c r="D31" s="1425"/>
      <c r="E31" s="1426"/>
      <c r="F31" s="653" t="s">
        <v>1466</v>
      </c>
      <c r="G31" s="1379"/>
      <c r="H31" s="1380"/>
      <c r="I31" s="1380"/>
      <c r="J31" s="1380"/>
      <c r="K31" s="1380"/>
      <c r="L31" s="1380"/>
      <c r="M31" s="1380"/>
      <c r="N31" s="1380"/>
      <c r="O31" s="1380"/>
      <c r="P31" s="1380"/>
      <c r="Q31" s="1380"/>
      <c r="R31" s="1380"/>
      <c r="S31" s="1380"/>
      <c r="T31" s="1380"/>
      <c r="U31" s="1380"/>
      <c r="V31" s="1380"/>
      <c r="W31" s="1380"/>
      <c r="X31" s="1380"/>
      <c r="Y31" s="1381"/>
      <c r="AC31" s="180"/>
    </row>
    <row r="32" spans="1:31" ht="35.25" customHeight="1" thickBot="1">
      <c r="A32" s="1410">
        <v>9</v>
      </c>
      <c r="B32" s="657" t="s">
        <v>1446</v>
      </c>
      <c r="C32" s="658"/>
      <c r="D32" s="658"/>
      <c r="E32" s="658"/>
      <c r="F32" s="659"/>
      <c r="G32" s="659"/>
      <c r="H32" s="659"/>
      <c r="I32" s="659"/>
      <c r="J32" s="659"/>
      <c r="K32" s="659"/>
      <c r="L32" s="659"/>
      <c r="M32" s="659"/>
      <c r="N32" s="659"/>
      <c r="O32" s="659"/>
      <c r="P32" s="659"/>
      <c r="Q32" s="659"/>
      <c r="R32" s="659"/>
      <c r="S32" s="659"/>
      <c r="T32" s="659"/>
      <c r="U32" s="659"/>
      <c r="V32" s="659"/>
      <c r="W32" s="659"/>
      <c r="X32" s="660"/>
      <c r="Y32" s="40"/>
      <c r="AA32" s="574" t="str">
        <f>IF(AND($F$7="病棟があります",Y32=""),"×","○")</f>
        <v>○</v>
      </c>
      <c r="AB32" s="574"/>
      <c r="AC32" s="180"/>
    </row>
    <row r="33" spans="1:29" ht="18" customHeight="1" thickBot="1">
      <c r="A33" s="1314"/>
      <c r="B33" s="1414" t="s">
        <v>1440</v>
      </c>
      <c r="C33" s="1415"/>
      <c r="D33" s="1415"/>
      <c r="E33" s="1415"/>
      <c r="F33" s="1416"/>
      <c r="G33" s="1417"/>
      <c r="H33" s="1417"/>
      <c r="I33" s="1417"/>
      <c r="J33" s="1417"/>
      <c r="K33" s="1417"/>
      <c r="L33" s="1417"/>
      <c r="M33" s="1417"/>
      <c r="N33" s="1417"/>
      <c r="O33" s="1417"/>
      <c r="P33" s="1417"/>
      <c r="Q33" s="1417"/>
      <c r="R33" s="1417"/>
      <c r="S33" s="1417"/>
      <c r="T33" s="1417"/>
      <c r="U33" s="1417"/>
      <c r="V33" s="1417"/>
      <c r="W33" s="1417"/>
      <c r="X33" s="1417"/>
      <c r="Y33" s="1445"/>
      <c r="AA33" s="574" t="str">
        <f>IF(AND($Y$32="はい",F33=""),"×","○")</f>
        <v>○</v>
      </c>
      <c r="AB33" s="574"/>
      <c r="AC33" s="180"/>
    </row>
    <row r="34" spans="1:29" ht="18" customHeight="1" thickBot="1">
      <c r="A34" s="1314"/>
      <c r="B34" s="1414" t="s">
        <v>1442</v>
      </c>
      <c r="C34" s="1419"/>
      <c r="D34" s="1419"/>
      <c r="E34" s="1420"/>
      <c r="F34" s="1416"/>
      <c r="G34" s="1417"/>
      <c r="H34" s="1417"/>
      <c r="I34" s="1417"/>
      <c r="J34" s="1417"/>
      <c r="K34" s="1417"/>
      <c r="L34" s="1417"/>
      <c r="M34" s="1417"/>
      <c r="N34" s="1417"/>
      <c r="O34" s="1418"/>
      <c r="P34" s="1337" t="s">
        <v>1444</v>
      </c>
      <c r="Q34" s="1337"/>
      <c r="R34" s="1337"/>
      <c r="S34" s="1407"/>
      <c r="T34" s="1408"/>
      <c r="U34" s="1408"/>
      <c r="V34" s="1408"/>
      <c r="W34" s="1408"/>
      <c r="X34" s="1408"/>
      <c r="Y34" s="1409"/>
      <c r="AC34" s="180"/>
    </row>
    <row r="35" spans="1:29" ht="18" customHeight="1" thickBot="1">
      <c r="A35" s="1314"/>
      <c r="B35" s="1432" t="s">
        <v>1470</v>
      </c>
      <c r="C35" s="1433"/>
      <c r="D35" s="1433"/>
      <c r="E35" s="1434"/>
      <c r="F35" s="652" t="s">
        <v>1434</v>
      </c>
      <c r="G35" s="1438"/>
      <c r="H35" s="1438"/>
      <c r="I35" s="1438"/>
      <c r="J35" s="1438"/>
      <c r="K35" s="1438"/>
      <c r="L35" s="1438"/>
      <c r="M35" s="1438"/>
      <c r="N35" s="1438"/>
      <c r="O35" s="1438"/>
      <c r="P35" s="1438"/>
      <c r="Q35" s="1438"/>
      <c r="R35" s="1438"/>
      <c r="S35" s="1438"/>
      <c r="T35" s="1438"/>
      <c r="U35" s="1438"/>
      <c r="V35" s="1438"/>
      <c r="W35" s="1438"/>
      <c r="X35" s="1438"/>
      <c r="Y35" s="1438"/>
      <c r="AC35" s="180"/>
    </row>
    <row r="36" spans="1:29" ht="18" customHeight="1" thickBot="1">
      <c r="A36" s="1315"/>
      <c r="B36" s="1435"/>
      <c r="C36" s="1436"/>
      <c r="D36" s="1436"/>
      <c r="E36" s="1437"/>
      <c r="F36" s="653" t="s">
        <v>1466</v>
      </c>
      <c r="G36" s="1439"/>
      <c r="H36" s="1439"/>
      <c r="I36" s="1439"/>
      <c r="J36" s="1439"/>
      <c r="K36" s="1439"/>
      <c r="L36" s="1439"/>
      <c r="M36" s="1439"/>
      <c r="N36" s="1439"/>
      <c r="O36" s="1439"/>
      <c r="P36" s="1439"/>
      <c r="Q36" s="1439"/>
      <c r="R36" s="1439"/>
      <c r="S36" s="1439"/>
      <c r="T36" s="1439"/>
      <c r="U36" s="1439"/>
      <c r="V36" s="1439"/>
      <c r="W36" s="1439"/>
      <c r="X36" s="1439"/>
      <c r="Y36" s="1439"/>
      <c r="AC36" s="180"/>
    </row>
    <row r="37" spans="1:29" ht="35.25" customHeight="1" thickBot="1">
      <c r="A37" s="1265">
        <v>10</v>
      </c>
      <c r="B37" s="1370" t="s">
        <v>1471</v>
      </c>
      <c r="C37" s="1371"/>
      <c r="D37" s="1440" t="s">
        <v>1472</v>
      </c>
      <c r="E37" s="1441"/>
      <c r="F37" s="1441"/>
      <c r="G37" s="1442"/>
      <c r="H37" s="1442"/>
      <c r="I37" s="1442"/>
      <c r="J37" s="1442"/>
      <c r="K37" s="1442"/>
      <c r="L37" s="1442"/>
      <c r="M37" s="1442"/>
      <c r="N37" s="1442"/>
      <c r="O37" s="1442"/>
      <c r="P37" s="1442"/>
      <c r="Q37" s="1442"/>
      <c r="R37" s="1442"/>
      <c r="S37" s="1442"/>
      <c r="T37" s="1442"/>
      <c r="U37" s="1442"/>
      <c r="V37" s="1442"/>
      <c r="W37" s="1442"/>
      <c r="X37" s="1442"/>
      <c r="Y37" s="1443"/>
      <c r="AC37" s="180"/>
    </row>
    <row r="38" spans="1:29" ht="24.95" customHeight="1" thickBot="1">
      <c r="A38" s="1265"/>
      <c r="B38" s="1373"/>
      <c r="C38" s="1374"/>
      <c r="D38" s="1444"/>
      <c r="E38" s="1444"/>
      <c r="F38" s="1444"/>
      <c r="G38" s="1444"/>
      <c r="H38" s="1444"/>
      <c r="I38" s="1444"/>
      <c r="J38" s="1444"/>
      <c r="K38" s="1444"/>
      <c r="L38" s="1444"/>
      <c r="M38" s="1444"/>
      <c r="N38" s="1444"/>
      <c r="O38" s="1444"/>
      <c r="P38" s="1444"/>
      <c r="Q38" s="1444"/>
      <c r="R38" s="1444"/>
      <c r="S38" s="1444"/>
      <c r="T38" s="1444"/>
      <c r="U38" s="1444"/>
      <c r="V38" s="1444"/>
      <c r="W38" s="1444"/>
      <c r="X38" s="1444"/>
      <c r="Y38" s="1444"/>
      <c r="AA38" s="574" t="str">
        <f>IF(AND($F$7="病棟があります",D38=""),"×","○")</f>
        <v>○</v>
      </c>
      <c r="AB38" s="574"/>
      <c r="AC38" s="180"/>
    </row>
    <row r="39" spans="1:29" ht="33.75" customHeight="1" thickBot="1">
      <c r="A39" s="1274">
        <v>11</v>
      </c>
      <c r="B39" s="1370" t="s">
        <v>1473</v>
      </c>
      <c r="C39" s="1386"/>
      <c r="D39" s="1428" t="s">
        <v>1474</v>
      </c>
      <c r="E39" s="1429"/>
      <c r="F39" s="1429"/>
      <c r="G39" s="1429"/>
      <c r="H39" s="1429"/>
      <c r="I39" s="1429"/>
      <c r="J39" s="1429"/>
      <c r="K39" s="1429"/>
      <c r="L39" s="1429"/>
      <c r="M39" s="1429"/>
      <c r="N39" s="1429"/>
      <c r="O39" s="1429"/>
      <c r="P39" s="1429"/>
      <c r="Q39" s="1429"/>
      <c r="R39" s="1429"/>
      <c r="S39" s="1429"/>
      <c r="T39" s="1429"/>
      <c r="U39" s="1429"/>
      <c r="V39" s="1429"/>
      <c r="W39" s="1429"/>
      <c r="X39" s="1429"/>
      <c r="Y39" s="1430"/>
      <c r="AC39" s="180"/>
    </row>
    <row r="40" spans="1:29" ht="30" customHeight="1" thickBot="1">
      <c r="A40" s="1427"/>
      <c r="B40" s="1373"/>
      <c r="C40" s="1374"/>
      <c r="D40" s="1431"/>
      <c r="E40" s="1431"/>
      <c r="F40" s="1431"/>
      <c r="G40" s="1431"/>
      <c r="H40" s="1431"/>
      <c r="I40" s="1431"/>
      <c r="J40" s="1431"/>
      <c r="K40" s="1431"/>
      <c r="L40" s="1431"/>
      <c r="M40" s="1431"/>
      <c r="N40" s="1431"/>
      <c r="O40" s="1431"/>
      <c r="P40" s="1431"/>
      <c r="Q40" s="1431"/>
      <c r="R40" s="1431"/>
      <c r="S40" s="1431"/>
      <c r="T40" s="1431"/>
      <c r="U40" s="1431"/>
      <c r="V40" s="1431"/>
      <c r="W40" s="1431"/>
      <c r="X40" s="1431"/>
      <c r="Y40" s="1431"/>
      <c r="AA40" s="574" t="str">
        <f>IF(AND($F$7="病棟があります",D40=""),"×","○")</f>
        <v>○</v>
      </c>
      <c r="AB40" s="574"/>
      <c r="AC40" s="181"/>
    </row>
    <row r="41" spans="1:29" ht="54" customHeight="1">
      <c r="AC41" s="661"/>
    </row>
    <row r="1048576" spans="29:29">
      <c r="AC1048576" s="645" t="s">
        <v>1475</v>
      </c>
    </row>
  </sheetData>
  <sheetProtection selectLockedCells="1"/>
  <protectedRanges>
    <protectedRange sqref="F10 J17:J26 X17:X26" name="範囲3"/>
    <protectedRange sqref="F10 J17:J26 X17:X26" name="範囲2"/>
  </protectedRanges>
  <mergeCells count="74">
    <mergeCell ref="A39:A40"/>
    <mergeCell ref="B39:C40"/>
    <mergeCell ref="D39:Y39"/>
    <mergeCell ref="D40:Y40"/>
    <mergeCell ref="B35:E36"/>
    <mergeCell ref="G35:Y35"/>
    <mergeCell ref="G36:Y36"/>
    <mergeCell ref="A37:A38"/>
    <mergeCell ref="B37:C38"/>
    <mergeCell ref="D37:Y37"/>
    <mergeCell ref="D38:Y38"/>
    <mergeCell ref="A32:A36"/>
    <mergeCell ref="B33:E33"/>
    <mergeCell ref="F33:Y33"/>
    <mergeCell ref="B34:E34"/>
    <mergeCell ref="F34:O34"/>
    <mergeCell ref="A27:A31"/>
    <mergeCell ref="B27:X27"/>
    <mergeCell ref="B28:E28"/>
    <mergeCell ref="F28:Y28"/>
    <mergeCell ref="B29:E29"/>
    <mergeCell ref="F29:O29"/>
    <mergeCell ref="B30:E31"/>
    <mergeCell ref="D26:I26"/>
    <mergeCell ref="L26:W26"/>
    <mergeCell ref="P34:R34"/>
    <mergeCell ref="P29:R29"/>
    <mergeCell ref="G30:Y30"/>
    <mergeCell ref="G31:Y31"/>
    <mergeCell ref="S29:Y29"/>
    <mergeCell ref="S34:Y34"/>
    <mergeCell ref="D23:I23"/>
    <mergeCell ref="L23:W23"/>
    <mergeCell ref="D24:I24"/>
    <mergeCell ref="L24:W24"/>
    <mergeCell ref="D25:I25"/>
    <mergeCell ref="L25:W25"/>
    <mergeCell ref="A16:A26"/>
    <mergeCell ref="B16:C26"/>
    <mergeCell ref="D16:I16"/>
    <mergeCell ref="L16:W16"/>
    <mergeCell ref="D17:I17"/>
    <mergeCell ref="L17:W17"/>
    <mergeCell ref="D18:I18"/>
    <mergeCell ref="L18:W18"/>
    <mergeCell ref="D19:I19"/>
    <mergeCell ref="L19:W19"/>
    <mergeCell ref="D20:I20"/>
    <mergeCell ref="L20:W20"/>
    <mergeCell ref="D21:I21"/>
    <mergeCell ref="L21:W21"/>
    <mergeCell ref="D22:I22"/>
    <mergeCell ref="L22:W22"/>
    <mergeCell ref="A11:A13"/>
    <mergeCell ref="B11:V11"/>
    <mergeCell ref="A14:A15"/>
    <mergeCell ref="B14:E15"/>
    <mergeCell ref="G14:Y14"/>
    <mergeCell ref="G15:Y15"/>
    <mergeCell ref="B13:V13"/>
    <mergeCell ref="W13:X13"/>
    <mergeCell ref="W11:X11"/>
    <mergeCell ref="B12:V12"/>
    <mergeCell ref="W12:X12"/>
    <mergeCell ref="B9:E9"/>
    <mergeCell ref="F9:O9"/>
    <mergeCell ref="B10:E10"/>
    <mergeCell ref="B8:E8"/>
    <mergeCell ref="F8:O8"/>
    <mergeCell ref="A1:Y1"/>
    <mergeCell ref="A2:X2"/>
    <mergeCell ref="G4:Y4"/>
    <mergeCell ref="B7:E7"/>
    <mergeCell ref="F7:O7"/>
  </mergeCells>
  <phoneticPr fontId="13"/>
  <conditionalFormatting sqref="Z11:Z13">
    <cfRule type="cellIs" dxfId="9" priority="1" stopIfTrue="1" operator="equal">
      <formula>"未入力あり"</formula>
    </cfRule>
  </conditionalFormatting>
  <dataValidations count="12">
    <dataValidation imeMode="disabled" allowBlank="1" showInputMessage="1" showErrorMessage="1" prompt="内線番号を半角で入力" sqref="S29 S34" xr:uid="{00000000-0002-0000-0C00-000000000000}"/>
    <dataValidation type="custom" imeMode="disabled" allowBlank="1" showInputMessage="1" showErrorMessage="1" error="半角で入力してください" prompt="電話番号はハイフン「-」を含め、半角で入力_x000a_XXX-XXXX-XXXX" sqref="F29:O29 F34:O34" xr:uid="{00000000-0002-0000-0C00-000001000000}">
      <formula1>LEN(F29)=LENB(F29)</formula1>
    </dataValidation>
    <dataValidation allowBlank="1" showInputMessage="1" showErrorMessage="1" prompt="表紙シートの病院名を反映" sqref="G4:Y4" xr:uid="{00000000-0002-0000-0C00-000002000000}"/>
    <dataValidation type="custom" imeMode="disabled" allowBlank="1" showInputMessage="1" showErrorMessage="1" error="半角で入力してください" prompt="アドレスは、手入力せずにホームページからコピーしてください" sqref="G36:Y36 G15:Y15 G31:Y31" xr:uid="{00000000-0002-0000-0C00-000003000000}">
      <formula1>LEN(G15)=LENB(G15)</formula1>
    </dataValidation>
    <dataValidation type="list" allowBlank="1" showInputMessage="1" showErrorMessage="1" sqref="F9:O9" xr:uid="{00000000-0002-0000-0C00-000004000000}">
      <formula1>"院内独立型,院内病棟型"</formula1>
    </dataValidation>
    <dataValidation type="list" allowBlank="1" showInputMessage="1" showErrorMessage="1" sqref="F8:O8" xr:uid="{00000000-0002-0000-0C00-000005000000}">
      <formula1>"届け出て受理されている,届け出ていない"</formula1>
    </dataValidation>
    <dataValidation type="list" allowBlank="1" showInputMessage="1" showErrorMessage="1" sqref="Y27 Y32" xr:uid="{00000000-0002-0000-0C00-000006000000}">
      <formula1>"はい,いいえ"</formula1>
    </dataValidation>
    <dataValidation type="list" allowBlank="1" showInputMessage="1" showErrorMessage="1" sqref="F7:O7" xr:uid="{00000000-0002-0000-0C00-000007000000}">
      <formula1>"病棟があります,病棟がありません"</formula1>
    </dataValidation>
    <dataValidation type="whole" errorStyle="warning" allowBlank="1" showInputMessage="1" showErrorMessage="1" errorTitle="入力値を要確認！" error="想定を超えた数値が入力されています。ご確認ください。" sqref="F10" xr:uid="{00000000-0002-0000-0C00-000008000000}">
      <formula1>AD10</formula1>
      <formula2>AE10</formula2>
    </dataValidation>
    <dataValidation type="whole" errorStyle="warning" allowBlank="1" showInputMessage="1" showErrorMessage="1" errorTitle="入力値を要確認！" error="想定を超えた数値が入力されています。ご確認ください。" prompt="整数で入力" sqref="W11:X13" xr:uid="{00000000-0002-0000-0C00-000009000000}">
      <formula1>AD11</formula1>
      <formula2>AE11</formula2>
    </dataValidation>
    <dataValidation type="whole" errorStyle="warning" allowBlank="1" showInputMessage="1" showErrorMessage="1" errorTitle="入力値を要確認！" error="想定を超えた数値が入力されています。ご確認ください。" sqref="J17:J26" xr:uid="{00000000-0002-0000-0C00-00000A000000}">
      <formula1>AD17</formula1>
      <formula2>AE17</formula2>
    </dataValidation>
    <dataValidation type="whole" errorStyle="warning" allowBlank="1" showInputMessage="1" showErrorMessage="1" errorTitle="入力値を要確認！" error="想定を超えた数値が入力されています。ご確認ください。" sqref="X17:X26" xr:uid="{00000000-0002-0000-0C00-00000B000000}">
      <formula1>AD17</formula1>
      <formula2>AE17</formula2>
    </dataValidation>
  </dataValidations>
  <printOptions horizontalCentered="1"/>
  <pageMargins left="0.39370078740157483" right="0.39370078740157483" top="0.59055118110236227" bottom="0.59055118110236227" header="0.35433070866141736" footer="0.27559055118110237"/>
  <pageSetup paperSize="9" scale="97" fitToHeight="0" orientation="portrait" cellComments="asDisplayed" r:id="rId1"/>
  <headerFooter>
    <oddFooter>&amp;C&amp;P/&amp;N&amp;R&amp;A</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31">
    <tabColor theme="0"/>
    <pageSetUpPr fitToPage="1"/>
  </sheetPr>
  <dimension ref="A1:P23"/>
  <sheetViews>
    <sheetView showGridLines="0" view="pageBreakPreview" zoomScaleNormal="100" zoomScaleSheetLayoutView="100" workbookViewId="0">
      <selection activeCell="A18" sqref="A18:I18"/>
    </sheetView>
  </sheetViews>
  <sheetFormatPr defaultColWidth="9" defaultRowHeight="13.5"/>
  <cols>
    <col min="1" max="2" width="9.625" customWidth="1"/>
    <col min="3" max="3" width="5.625" customWidth="1"/>
    <col min="4" max="5" width="15.625" customWidth="1"/>
    <col min="6" max="9" width="9.625" customWidth="1"/>
    <col min="10" max="10" width="38" customWidth="1"/>
    <col min="11" max="11" width="2.75" customWidth="1"/>
    <col min="12" max="12" width="6" hidden="1" customWidth="1"/>
    <col min="13" max="13" width="2.375" style="60" hidden="1" customWidth="1"/>
    <col min="14" max="14" width="80.625" style="344" customWidth="1"/>
    <col min="15" max="16" width="0" hidden="1" customWidth="1"/>
  </cols>
  <sheetData>
    <row r="1" spans="1:16" ht="20.25" customHeight="1" thickBot="1">
      <c r="A1" s="1459" t="s">
        <v>1476</v>
      </c>
      <c r="B1" s="1459"/>
      <c r="C1" s="1459"/>
      <c r="D1" s="1459"/>
      <c r="E1" s="1459"/>
      <c r="F1" s="1459"/>
      <c r="G1" s="1459"/>
      <c r="H1" s="1459"/>
      <c r="I1" s="1459"/>
      <c r="J1" s="1459"/>
      <c r="M1" s="99"/>
    </row>
    <row r="2" spans="1:16" ht="24.95" customHeight="1" thickTop="1" thickBot="1">
      <c r="A2" s="1290" t="s">
        <v>1418</v>
      </c>
      <c r="B2" s="1290"/>
      <c r="C2" s="1290"/>
      <c r="D2" s="1290"/>
      <c r="E2" s="1290"/>
      <c r="F2" s="1290"/>
      <c r="G2" s="1290"/>
      <c r="H2" s="1290"/>
      <c r="I2" s="1291"/>
      <c r="J2" s="537" t="str">
        <f>IF(COUNTIF(L7:L18,"×")=0,"入力済","未入力あり")</f>
        <v>入力済</v>
      </c>
      <c r="K2" s="1227"/>
      <c r="L2" s="598"/>
      <c r="M2" s="99"/>
    </row>
    <row r="3" spans="1:16" ht="5.0999999999999996" customHeight="1" thickTop="1">
      <c r="K3" s="1227"/>
      <c r="L3" s="598"/>
      <c r="M3" s="99"/>
    </row>
    <row r="4" spans="1:16" ht="20.100000000000001" customHeight="1">
      <c r="F4" s="662" t="s">
        <v>1247</v>
      </c>
      <c r="G4" s="1460" t="str">
        <f>表紙!E2</f>
        <v>大阪公立大学医学部附属病院</v>
      </c>
      <c r="H4" s="1461"/>
      <c r="I4" s="1461"/>
      <c r="J4" s="1462"/>
      <c r="K4" s="1227"/>
      <c r="L4" s="598"/>
      <c r="M4" s="99"/>
      <c r="N4" s="539"/>
    </row>
    <row r="5" spans="1:16" ht="20.100000000000001" customHeight="1">
      <c r="F5" s="662" t="s">
        <v>1477</v>
      </c>
      <c r="G5" t="str">
        <f>+'事務局使用（発出時は非表示にすること）'!B3</f>
        <v>令和６年９月１日時点</v>
      </c>
      <c r="I5" s="663"/>
      <c r="J5" s="663"/>
      <c r="K5" s="1227"/>
      <c r="L5" s="598"/>
      <c r="M5" s="99"/>
      <c r="N5" s="664" t="s">
        <v>185</v>
      </c>
    </row>
    <row r="6" spans="1:16" ht="18" customHeight="1" thickBot="1">
      <c r="A6" s="1463" t="s">
        <v>1478</v>
      </c>
      <c r="B6" s="1464"/>
      <c r="C6" s="1464"/>
      <c r="D6" s="1464"/>
      <c r="E6" s="1464"/>
      <c r="F6" s="1464"/>
      <c r="G6" s="1464"/>
      <c r="H6" s="1464"/>
      <c r="I6" s="1464"/>
      <c r="J6" s="1465"/>
      <c r="K6" s="598"/>
      <c r="L6" s="598"/>
      <c r="M6" s="99"/>
      <c r="N6" s="89"/>
    </row>
    <row r="7" spans="1:16" ht="18" customHeight="1" thickBot="1">
      <c r="A7" t="str">
        <f>+'事務局使用（発出時は非表示にすること）'!B4</f>
        <v>令和５年１月１日～12月31日</v>
      </c>
      <c r="B7" s="9"/>
      <c r="C7" s="9"/>
      <c r="D7" t="s">
        <v>1479</v>
      </c>
      <c r="F7" s="9"/>
      <c r="H7" s="339">
        <v>0</v>
      </c>
      <c r="I7" s="665" t="s">
        <v>1480</v>
      </c>
      <c r="J7" s="666"/>
      <c r="K7" s="207"/>
      <c r="L7" s="667" t="str">
        <f>IF(H7&lt;&gt;"","○","×")</f>
        <v>○</v>
      </c>
      <c r="M7" s="99"/>
      <c r="N7" s="89"/>
      <c r="O7" s="379">
        <v>0</v>
      </c>
      <c r="P7" s="380">
        <v>50</v>
      </c>
    </row>
    <row r="8" spans="1:16" ht="18" customHeight="1" thickBot="1">
      <c r="A8" s="1020"/>
      <c r="B8" s="9"/>
      <c r="C8" s="9"/>
      <c r="D8" t="s">
        <v>1481</v>
      </c>
      <c r="F8" s="9"/>
      <c r="H8" s="339">
        <v>0</v>
      </c>
      <c r="I8" s="665" t="s">
        <v>1480</v>
      </c>
      <c r="J8" s="666"/>
      <c r="K8" s="207"/>
      <c r="L8" s="667" t="str">
        <f>IF(H8&lt;&gt;"","○","×")</f>
        <v>○</v>
      </c>
      <c r="M8" s="99"/>
      <c r="N8" s="89"/>
      <c r="O8" s="379">
        <v>0</v>
      </c>
      <c r="P8" s="380">
        <v>50</v>
      </c>
    </row>
    <row r="9" spans="1:16" ht="29.25" customHeight="1">
      <c r="A9" s="1021" t="s">
        <v>1482</v>
      </c>
      <c r="B9" s="1451" t="s">
        <v>1483</v>
      </c>
      <c r="C9" s="1451"/>
      <c r="D9" s="1451"/>
      <c r="E9" s="1451"/>
      <c r="F9" s="1451"/>
      <c r="G9" s="1451"/>
      <c r="H9" s="1451"/>
      <c r="I9" s="1451"/>
      <c r="J9" s="1452"/>
      <c r="K9" s="598"/>
      <c r="L9" s="668"/>
      <c r="M9" s="99"/>
      <c r="N9" s="89"/>
    </row>
    <row r="10" spans="1:16" ht="18.75" customHeight="1">
      <c r="A10" s="669" t="s">
        <v>1484</v>
      </c>
      <c r="B10" s="1453" t="s">
        <v>1485</v>
      </c>
      <c r="C10" s="1453"/>
      <c r="D10" s="1453"/>
      <c r="E10" s="1453"/>
      <c r="F10" s="1453"/>
      <c r="G10" s="1453"/>
      <c r="H10" s="1453"/>
      <c r="I10" s="1453"/>
      <c r="J10" s="1454"/>
      <c r="K10" s="598"/>
      <c r="L10" s="668"/>
      <c r="M10" s="99"/>
      <c r="N10" s="89"/>
    </row>
    <row r="11" spans="1:16" ht="20.100000000000001" customHeight="1" thickBot="1">
      <c r="A11" s="1117" t="s">
        <v>1486</v>
      </c>
      <c r="B11" s="1118"/>
      <c r="C11" s="1118"/>
      <c r="D11" s="1118"/>
      <c r="E11" s="1118"/>
      <c r="F11" s="1118"/>
      <c r="G11" s="1118"/>
      <c r="H11" s="1118"/>
      <c r="I11" s="1053"/>
      <c r="J11" s="1119"/>
      <c r="K11" s="598"/>
      <c r="L11" s="668"/>
      <c r="M11" s="99"/>
      <c r="N11" s="89"/>
    </row>
    <row r="12" spans="1:16" ht="20.100000000000001" customHeight="1" thickBot="1">
      <c r="A12" s="1455" t="s">
        <v>1487</v>
      </c>
      <c r="B12" s="1455"/>
      <c r="C12" s="1455"/>
      <c r="D12" s="1455"/>
      <c r="E12" s="1455"/>
      <c r="F12" s="1456"/>
      <c r="G12" s="670"/>
      <c r="H12" s="339">
        <v>2</v>
      </c>
      <c r="I12" s="671" t="s">
        <v>1462</v>
      </c>
      <c r="J12" s="666"/>
      <c r="K12" s="207"/>
      <c r="L12" s="667" t="str">
        <f>IF(AND('様式4（全般事項）'!$G$5="都道府県がん診療連携拠点病院",H12=""),"×","○")</f>
        <v>○</v>
      </c>
      <c r="M12" s="99"/>
      <c r="N12" s="89"/>
      <c r="O12" s="379">
        <v>0</v>
      </c>
      <c r="P12" s="380">
        <v>10</v>
      </c>
    </row>
    <row r="13" spans="1:16" ht="20.100000000000001" customHeight="1" thickBot="1">
      <c r="A13" s="1457" t="str">
        <f>+"・緊急緩和ケア病床の入院患者数（"&amp;A7&amp;"）"</f>
        <v>・緊急緩和ケア病床の入院患者数（令和５年１月１日～12月31日）</v>
      </c>
      <c r="B13" s="1457"/>
      <c r="C13" s="1457"/>
      <c r="D13" s="1457"/>
      <c r="E13" s="1457"/>
      <c r="F13" s="1458"/>
      <c r="G13" s="672"/>
      <c r="H13" s="339">
        <v>2</v>
      </c>
      <c r="I13" s="673" t="s">
        <v>436</v>
      </c>
      <c r="J13" s="674"/>
      <c r="K13" s="207"/>
      <c r="L13" s="667" t="str">
        <f>IF(AND('様式4（全般事項）'!$G$5="都道府県がん診療連携拠点病院",H13=""),"×","○")</f>
        <v>○</v>
      </c>
      <c r="M13" s="99"/>
      <c r="N13" s="89"/>
      <c r="O13" s="379">
        <v>0</v>
      </c>
      <c r="P13" s="380">
        <v>1000</v>
      </c>
    </row>
    <row r="14" spans="1:16" ht="20.100000000000001" customHeight="1" thickBot="1">
      <c r="A14" s="1117" t="s">
        <v>1488</v>
      </c>
      <c r="B14" s="1118"/>
      <c r="C14" s="1118"/>
      <c r="D14" s="1118"/>
      <c r="E14" s="1118"/>
      <c r="F14" s="1118"/>
      <c r="G14" s="1118"/>
      <c r="H14" s="1118"/>
      <c r="I14" s="1053"/>
      <c r="J14" s="1119"/>
      <c r="K14" s="598"/>
      <c r="L14" s="668"/>
      <c r="M14" s="99"/>
      <c r="N14" s="89"/>
    </row>
    <row r="15" spans="1:16" ht="20.100000000000001" customHeight="1" thickBot="1">
      <c r="A15" s="1455" t="s">
        <v>1489</v>
      </c>
      <c r="B15" s="1455"/>
      <c r="C15" s="1455"/>
      <c r="D15" s="1455"/>
      <c r="E15" s="1455"/>
      <c r="F15" s="1456"/>
      <c r="G15" s="670"/>
      <c r="H15" s="42" t="s">
        <v>592</v>
      </c>
      <c r="I15" s="671"/>
      <c r="J15" s="666"/>
      <c r="K15" s="207"/>
      <c r="L15" s="667" t="str">
        <f>IF(H15&lt;&gt;"","○","×")</f>
        <v>○</v>
      </c>
      <c r="M15" s="99"/>
      <c r="N15" s="89"/>
    </row>
    <row r="16" spans="1:16" ht="20.100000000000001" customHeight="1" thickBot="1">
      <c r="A16" s="1446" t="str">
        <f>+"・がんの難治性疼痛に対する神経ブロックの提供実施延べ人数（"&amp;'事務局使用（発出時は非表示にすること）'!B4&amp;"）"</f>
        <v>・がんの難治性疼痛に対する神経ブロックの提供実施延べ人数（令和５年１月１日～12月31日）</v>
      </c>
      <c r="B16" s="1446"/>
      <c r="C16" s="1446"/>
      <c r="D16" s="1446"/>
      <c r="E16" s="1446"/>
      <c r="F16" s="1447"/>
      <c r="G16" s="675"/>
      <c r="H16" s="339">
        <v>13</v>
      </c>
      <c r="I16" s="671" t="s">
        <v>319</v>
      </c>
      <c r="J16" s="666"/>
      <c r="K16" s="207"/>
      <c r="L16" s="676" t="str">
        <f>IF(AND(H15="はい",H16=""),"×","○")</f>
        <v>○</v>
      </c>
      <c r="M16" s="99"/>
      <c r="N16" s="89"/>
      <c r="O16" s="379">
        <v>0</v>
      </c>
      <c r="P16" s="380">
        <v>500</v>
      </c>
    </row>
    <row r="17" spans="1:14" ht="20.100000000000001" customHeight="1" thickBot="1">
      <c r="A17" s="606" t="s">
        <v>1490</v>
      </c>
      <c r="B17" s="606"/>
      <c r="C17" s="606"/>
      <c r="D17" s="606"/>
      <c r="E17" s="606"/>
      <c r="F17" s="606"/>
      <c r="H17" s="677"/>
      <c r="I17" s="9"/>
      <c r="J17" s="666"/>
      <c r="K17" s="207"/>
      <c r="L17" s="667"/>
      <c r="M17" s="99"/>
      <c r="N17" s="182"/>
    </row>
    <row r="18" spans="1:14" ht="48.75" customHeight="1" thickBot="1">
      <c r="A18" s="1448"/>
      <c r="B18" s="1449"/>
      <c r="C18" s="1449"/>
      <c r="D18" s="1449"/>
      <c r="E18" s="1449"/>
      <c r="F18" s="1449"/>
      <c r="G18" s="1449"/>
      <c r="H18" s="1449"/>
      <c r="I18" s="1450"/>
      <c r="J18" s="674"/>
      <c r="K18" s="207"/>
      <c r="L18" s="667" t="str">
        <f>IF(AND(H15="いいえ",A18=""),"×","○")</f>
        <v>○</v>
      </c>
      <c r="M18" s="99"/>
      <c r="N18" s="182"/>
    </row>
    <row r="19" spans="1:14" ht="12" customHeight="1">
      <c r="F19" s="662"/>
      <c r="G19" s="9"/>
      <c r="H19" s="9"/>
      <c r="I19" s="663"/>
      <c r="J19" s="663"/>
      <c r="K19" s="598"/>
      <c r="L19" s="598"/>
      <c r="N19" s="164"/>
    </row>
    <row r="20" spans="1:14">
      <c r="K20" s="162"/>
      <c r="L20" s="162"/>
    </row>
    <row r="23" spans="1:14">
      <c r="M23" s="195"/>
    </row>
  </sheetData>
  <sheetProtection selectLockedCells="1"/>
  <protectedRanges>
    <protectedRange sqref="H7:H8 H12:H13 H16" name="範囲3"/>
    <protectedRange sqref="H7:H8 H12:H13 H16" name="範囲2"/>
  </protectedRanges>
  <mergeCells count="12">
    <mergeCell ref="K2:K5"/>
    <mergeCell ref="A1:J1"/>
    <mergeCell ref="G4:J4"/>
    <mergeCell ref="A2:I2"/>
    <mergeCell ref="A6:J6"/>
    <mergeCell ref="A16:F16"/>
    <mergeCell ref="A18:I18"/>
    <mergeCell ref="B9:J9"/>
    <mergeCell ref="B10:J10"/>
    <mergeCell ref="A12:F12"/>
    <mergeCell ref="A13:F13"/>
    <mergeCell ref="A15:F15"/>
  </mergeCells>
  <phoneticPr fontId="13"/>
  <dataValidations count="6">
    <dataValidation allowBlank="1" showInputMessage="1" showErrorMessage="1" prompt="表紙シートの病院名を反映" sqref="G4:J4" xr:uid="{00000000-0002-0000-0D00-000000000000}"/>
    <dataValidation allowBlank="1" showErrorMessage="1" sqref="M2:M3" xr:uid="{00000000-0002-0000-0D00-000001000000}"/>
    <dataValidation type="whole" operator="greaterThanOrEqual" allowBlank="1" showInputMessage="1" showErrorMessage="1" prompt="整数で入力" sqref="H17" xr:uid="{00000000-0002-0000-0D00-000002000000}">
      <formula1>0</formula1>
    </dataValidation>
    <dataValidation allowBlank="1" showErrorMessage="1" prompt="表紙シートの病院名を反映" sqref="M4:M18" xr:uid="{00000000-0002-0000-0D00-000003000000}"/>
    <dataValidation type="list" allowBlank="1" showInputMessage="1" showErrorMessage="1" sqref="H15" xr:uid="{00000000-0002-0000-0D00-000004000000}">
      <formula1>"はい,いいえ"</formula1>
    </dataValidation>
    <dataValidation type="whole" errorStyle="warning" allowBlank="1" showInputMessage="1" showErrorMessage="1" errorTitle="入力値を要確認！" error="想定を超えた数値が入力されています。ご確認ください。" prompt="整数で入力" sqref="H16 H7:H8 H12:H13" xr:uid="{00000000-0002-0000-0D00-000005000000}">
      <formula1>O7</formula1>
      <formula2>P7</formula2>
    </dataValidation>
  </dataValidations>
  <printOptions horizontalCentered="1"/>
  <pageMargins left="0.39370078740157483" right="0.39370078740157483" top="0.59055118110236227" bottom="0.59055118110236227" header="0.35433070866141736" footer="0.27559055118110237"/>
  <pageSetup paperSize="9" scale="71" fitToHeight="0" orientation="portrait" cellComments="asDisplayed" r:id="rId1"/>
  <headerFooter>
    <oddFooter>&amp;C&amp;P/&amp;N&amp;R&amp;A</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9">
    <tabColor theme="0"/>
    <pageSetUpPr fitToPage="1"/>
  </sheetPr>
  <dimension ref="A1:J47"/>
  <sheetViews>
    <sheetView showGridLines="0" view="pageBreakPreview" topLeftCell="A21" zoomScaleNormal="100" zoomScaleSheetLayoutView="100" workbookViewId="0">
      <selection activeCell="A46" sqref="A46:F47"/>
    </sheetView>
  </sheetViews>
  <sheetFormatPr defaultColWidth="8.875" defaultRowHeight="18.75"/>
  <cols>
    <col min="1" max="1" width="4.625" style="680" customWidth="1"/>
    <col min="2" max="2" width="17.625" style="680" customWidth="1"/>
    <col min="3" max="3" width="15.75" style="699" customWidth="1"/>
    <col min="4" max="4" width="15.25" style="680" customWidth="1"/>
    <col min="5" max="5" width="11.875" style="680" customWidth="1"/>
    <col min="6" max="6" width="39.25" style="680" customWidth="1"/>
    <col min="7" max="7" width="2.75" style="680" customWidth="1"/>
    <col min="8" max="8" width="6" style="680" hidden="1" customWidth="1"/>
    <col min="9" max="9" width="2.25" style="689" hidden="1" customWidth="1"/>
    <col min="10" max="10" width="82.75" style="683" bestFit="1" customWidth="1"/>
    <col min="11" max="16384" width="8.875" style="680"/>
  </cols>
  <sheetData>
    <row r="1" spans="1:10">
      <c r="A1" s="1466" t="s">
        <v>1491</v>
      </c>
      <c r="B1" s="1466"/>
      <c r="C1" s="1466"/>
      <c r="D1" s="1466"/>
      <c r="E1" s="1466"/>
      <c r="F1" s="1466"/>
      <c r="G1" s="678"/>
      <c r="H1" s="678"/>
      <c r="I1" s="100"/>
      <c r="J1" s="679"/>
    </row>
    <row r="2" spans="1:10" ht="6" customHeight="1" thickBot="1">
      <c r="A2" s="681"/>
      <c r="B2" s="681"/>
      <c r="C2" s="681"/>
      <c r="D2" s="681"/>
      <c r="E2" s="681"/>
      <c r="F2" s="681"/>
      <c r="G2" s="678"/>
      <c r="H2" s="678"/>
      <c r="I2" s="100"/>
      <c r="J2" s="679"/>
    </row>
    <row r="3" spans="1:10" ht="20.25" customHeight="1" thickTop="1" thickBot="1">
      <c r="A3" s="1290" t="s">
        <v>1418</v>
      </c>
      <c r="B3" s="1290"/>
      <c r="C3" s="1290"/>
      <c r="D3" s="1290"/>
      <c r="E3" s="1291"/>
      <c r="F3" s="537" t="str">
        <f>IF(COUNTIF(H13:H47,"×")&gt;=1,"未入力あり","入力済")</f>
        <v>入力済</v>
      </c>
      <c r="G3" s="1471"/>
      <c r="H3" s="682"/>
      <c r="I3" s="100"/>
    </row>
    <row r="4" spans="1:10" ht="19.5" thickTop="1">
      <c r="A4" s="1467"/>
      <c r="B4" s="1467"/>
      <c r="C4" s="1467"/>
      <c r="D4" s="1467"/>
      <c r="E4" s="1467"/>
      <c r="F4" s="1467"/>
      <c r="G4" s="1471"/>
      <c r="H4" s="682"/>
      <c r="I4" s="100"/>
    </row>
    <row r="5" spans="1:10">
      <c r="A5" s="678"/>
      <c r="B5" s="678"/>
      <c r="C5" s="684"/>
      <c r="D5" s="688"/>
      <c r="E5" s="1039" t="s">
        <v>1261</v>
      </c>
      <c r="F5" s="1040" t="str">
        <f>表紙!E2</f>
        <v>大阪公立大学医学部附属病院</v>
      </c>
      <c r="G5" s="1471"/>
      <c r="H5" s="682"/>
      <c r="I5" s="686"/>
      <c r="J5" s="192" t="s">
        <v>1492</v>
      </c>
    </row>
    <row r="6" spans="1:10">
      <c r="A6" s="678"/>
      <c r="B6" s="678"/>
      <c r="C6" s="684"/>
      <c r="D6" s="688"/>
      <c r="E6" s="1039" t="s">
        <v>1493</v>
      </c>
      <c r="F6" s="1052" t="str">
        <f>+'事務局使用（発出時は非表示にすること）'!B3</f>
        <v>令和６年９月１日時点</v>
      </c>
      <c r="G6" s="1471"/>
      <c r="H6" s="682"/>
      <c r="I6" s="687"/>
      <c r="J6" s="183"/>
    </row>
    <row r="7" spans="1:10">
      <c r="A7" s="1038" t="s">
        <v>1494</v>
      </c>
      <c r="B7" s="678"/>
      <c r="C7" s="684"/>
      <c r="D7" s="678"/>
      <c r="E7" s="685"/>
      <c r="F7" s="689"/>
      <c r="G7" s="678"/>
      <c r="H7" s="678"/>
      <c r="I7" s="687"/>
      <c r="J7" s="183"/>
    </row>
    <row r="8" spans="1:10" ht="25.5" customHeight="1">
      <c r="A8" s="690"/>
      <c r="B8" s="1475" t="s">
        <v>1495</v>
      </c>
      <c r="C8" s="1475"/>
      <c r="D8" s="1475"/>
      <c r="E8" s="1475"/>
      <c r="F8" s="1475"/>
      <c r="G8" s="678"/>
      <c r="H8" s="678"/>
      <c r="I8" s="687"/>
      <c r="J8" s="183"/>
    </row>
    <row r="9" spans="1:10" ht="9" customHeight="1">
      <c r="A9" s="690"/>
      <c r="B9" s="691"/>
      <c r="C9" s="691"/>
      <c r="D9" s="691"/>
      <c r="E9" s="691"/>
      <c r="F9" s="691"/>
      <c r="G9" s="678"/>
      <c r="H9" s="678"/>
      <c r="I9" s="687"/>
      <c r="J9" s="183"/>
    </row>
    <row r="10" spans="1:10" ht="19.5" customHeight="1" thickBot="1">
      <c r="A10" s="1469" t="s">
        <v>1496</v>
      </c>
      <c r="B10" s="1470"/>
      <c r="C10" s="1470"/>
      <c r="D10" s="1470"/>
      <c r="E10" s="1470"/>
      <c r="F10" s="1470"/>
      <c r="G10" s="689"/>
      <c r="H10" s="689"/>
      <c r="J10" s="183"/>
    </row>
    <row r="11" spans="1:10" ht="27" customHeight="1" thickBot="1">
      <c r="A11" s="692"/>
      <c r="B11" s="693" t="s">
        <v>1497</v>
      </c>
      <c r="C11" s="693" t="s">
        <v>1498</v>
      </c>
      <c r="D11" s="1473" t="s">
        <v>1499</v>
      </c>
      <c r="E11" s="1473"/>
      <c r="F11" s="1473"/>
      <c r="G11" s="689"/>
      <c r="H11" s="689"/>
      <c r="J11" s="183"/>
    </row>
    <row r="12" spans="1:10" ht="21" customHeight="1" thickBot="1">
      <c r="A12" s="694" t="s">
        <v>1500</v>
      </c>
      <c r="B12" s="695" t="s">
        <v>1501</v>
      </c>
      <c r="C12" s="694" t="s">
        <v>1502</v>
      </c>
      <c r="D12" s="1474" t="s">
        <v>1503</v>
      </c>
      <c r="E12" s="1474"/>
      <c r="F12" s="1474"/>
      <c r="G12" s="689"/>
      <c r="H12" s="689"/>
      <c r="J12" s="183"/>
    </row>
    <row r="13" spans="1:10" ht="21" customHeight="1" thickBot="1">
      <c r="A13" s="696">
        <v>1</v>
      </c>
      <c r="B13" s="116" t="s">
        <v>1504</v>
      </c>
      <c r="C13" s="63" t="s">
        <v>1505</v>
      </c>
      <c r="D13" s="1472" t="s">
        <v>1506</v>
      </c>
      <c r="E13" s="1472"/>
      <c r="F13" s="1472"/>
      <c r="G13" s="689"/>
      <c r="H13" s="680" t="str">
        <f>IF(AND(B13&lt;&gt;"",C13&lt;&gt;""),"○","×")</f>
        <v>○</v>
      </c>
      <c r="J13" s="183"/>
    </row>
    <row r="14" spans="1:10" ht="21" customHeight="1" thickBot="1">
      <c r="A14" s="696">
        <v>2</v>
      </c>
      <c r="B14" s="116" t="s">
        <v>1507</v>
      </c>
      <c r="C14" s="63" t="s">
        <v>1505</v>
      </c>
      <c r="D14" s="1468" t="s">
        <v>1508</v>
      </c>
      <c r="E14" s="1468"/>
      <c r="F14" s="1468"/>
      <c r="G14" s="689"/>
      <c r="H14" s="689"/>
      <c r="J14" s="183"/>
    </row>
    <row r="15" spans="1:10" ht="21" customHeight="1" thickBot="1">
      <c r="A15" s="696">
        <v>3</v>
      </c>
      <c r="B15" s="116" t="s">
        <v>1507</v>
      </c>
      <c r="C15" s="63" t="s">
        <v>1505</v>
      </c>
      <c r="D15" s="1468" t="s">
        <v>1509</v>
      </c>
      <c r="E15" s="1468"/>
      <c r="F15" s="1468"/>
      <c r="G15" s="689"/>
      <c r="H15" s="689"/>
      <c r="J15" s="183"/>
    </row>
    <row r="16" spans="1:10" ht="21" customHeight="1" thickBot="1">
      <c r="A16" s="696">
        <v>4</v>
      </c>
      <c r="B16" s="116" t="s">
        <v>1510</v>
      </c>
      <c r="C16" s="63" t="s">
        <v>1505</v>
      </c>
      <c r="D16" s="1468"/>
      <c r="E16" s="1468"/>
      <c r="F16" s="1468"/>
      <c r="G16" s="689"/>
      <c r="H16" s="689"/>
      <c r="J16" s="183"/>
    </row>
    <row r="17" spans="1:10" ht="21" customHeight="1" thickBot="1">
      <c r="A17" s="696">
        <v>5</v>
      </c>
      <c r="B17" s="116" t="s">
        <v>1511</v>
      </c>
      <c r="C17" s="63" t="s">
        <v>1505</v>
      </c>
      <c r="D17" s="1468"/>
      <c r="E17" s="1468"/>
      <c r="F17" s="1468"/>
      <c r="G17" s="689"/>
      <c r="H17" s="689"/>
      <c r="J17" s="183"/>
    </row>
    <row r="18" spans="1:10" ht="21" customHeight="1" thickBot="1">
      <c r="A18" s="696">
        <v>6</v>
      </c>
      <c r="B18" s="116" t="s">
        <v>1511</v>
      </c>
      <c r="C18" s="63" t="s">
        <v>1505</v>
      </c>
      <c r="D18" s="1468"/>
      <c r="E18" s="1468"/>
      <c r="F18" s="1468"/>
      <c r="G18" s="689"/>
      <c r="H18" s="689"/>
      <c r="J18" s="183"/>
    </row>
    <row r="19" spans="1:10" ht="21" customHeight="1" thickBot="1">
      <c r="A19" s="696">
        <v>7</v>
      </c>
      <c r="B19" s="116" t="s">
        <v>1512</v>
      </c>
      <c r="C19" s="63" t="s">
        <v>1505</v>
      </c>
      <c r="D19" s="1468" t="s">
        <v>1513</v>
      </c>
      <c r="E19" s="1468"/>
      <c r="F19" s="1468"/>
      <c r="G19" s="689"/>
      <c r="H19" s="689"/>
      <c r="J19" s="183"/>
    </row>
    <row r="20" spans="1:10" ht="21" customHeight="1" thickBot="1">
      <c r="A20" s="696">
        <v>8</v>
      </c>
      <c r="B20" s="116" t="s">
        <v>1512</v>
      </c>
      <c r="C20" s="63" t="s">
        <v>1505</v>
      </c>
      <c r="D20" s="1468" t="s">
        <v>1514</v>
      </c>
      <c r="E20" s="1468"/>
      <c r="F20" s="1468"/>
      <c r="G20" s="689"/>
      <c r="H20" s="689"/>
      <c r="J20" s="183"/>
    </row>
    <row r="21" spans="1:10" ht="21" customHeight="1" thickBot="1">
      <c r="A21" s="696">
        <v>9</v>
      </c>
      <c r="B21" s="116" t="s">
        <v>1515</v>
      </c>
      <c r="C21" s="63" t="s">
        <v>1505</v>
      </c>
      <c r="D21" s="1468"/>
      <c r="E21" s="1468"/>
      <c r="F21" s="1468"/>
      <c r="G21" s="689"/>
      <c r="H21" s="689"/>
      <c r="J21" s="183"/>
    </row>
    <row r="22" spans="1:10" ht="21" customHeight="1" thickBot="1">
      <c r="A22" s="696">
        <v>10</v>
      </c>
      <c r="B22" s="116" t="s">
        <v>1516</v>
      </c>
      <c r="C22" s="63" t="s">
        <v>1517</v>
      </c>
      <c r="D22" s="1468"/>
      <c r="E22" s="1468"/>
      <c r="F22" s="1468"/>
      <c r="G22" s="689"/>
      <c r="H22" s="689"/>
      <c r="J22" s="183"/>
    </row>
    <row r="23" spans="1:10" ht="21" customHeight="1" thickBot="1">
      <c r="A23" s="696">
        <v>11</v>
      </c>
      <c r="B23" s="116" t="s">
        <v>1516</v>
      </c>
      <c r="C23" s="63" t="s">
        <v>1517</v>
      </c>
      <c r="D23" s="1468"/>
      <c r="E23" s="1468"/>
      <c r="F23" s="1468"/>
      <c r="G23" s="689"/>
      <c r="H23" s="689"/>
      <c r="J23" s="183"/>
    </row>
    <row r="24" spans="1:10" ht="21" customHeight="1" thickBot="1">
      <c r="A24" s="696">
        <v>12</v>
      </c>
      <c r="B24" s="116" t="s">
        <v>1518</v>
      </c>
      <c r="C24" s="63" t="s">
        <v>1505</v>
      </c>
      <c r="D24" s="1468" t="s">
        <v>1519</v>
      </c>
      <c r="E24" s="1468"/>
      <c r="F24" s="1468"/>
      <c r="G24" s="689"/>
      <c r="H24" s="689"/>
      <c r="J24" s="183"/>
    </row>
    <row r="25" spans="1:10" ht="21" customHeight="1" thickBot="1">
      <c r="A25" s="696">
        <v>13</v>
      </c>
      <c r="B25" s="116" t="s">
        <v>1518</v>
      </c>
      <c r="C25" s="63" t="s">
        <v>1505</v>
      </c>
      <c r="D25" s="1468" t="s">
        <v>1520</v>
      </c>
      <c r="E25" s="1468"/>
      <c r="F25" s="1468"/>
      <c r="G25" s="689"/>
      <c r="H25" s="689"/>
      <c r="J25" s="183"/>
    </row>
    <row r="26" spans="1:10" ht="21" customHeight="1" thickBot="1">
      <c r="A26" s="696">
        <v>14</v>
      </c>
      <c r="B26" s="116" t="s">
        <v>1518</v>
      </c>
      <c r="C26" s="63" t="s">
        <v>1505</v>
      </c>
      <c r="D26" s="1468" t="s">
        <v>1519</v>
      </c>
      <c r="E26" s="1468"/>
      <c r="F26" s="1468"/>
      <c r="G26" s="689"/>
      <c r="H26" s="689"/>
      <c r="J26" s="183"/>
    </row>
    <row r="27" spans="1:10" ht="21" customHeight="1" thickBot="1">
      <c r="A27" s="696">
        <v>15</v>
      </c>
      <c r="B27" s="116" t="s">
        <v>1521</v>
      </c>
      <c r="C27" s="63" t="s">
        <v>1517</v>
      </c>
      <c r="D27" s="1468" t="s">
        <v>1522</v>
      </c>
      <c r="E27" s="1468"/>
      <c r="F27" s="1468"/>
      <c r="G27" s="689"/>
      <c r="H27" s="689"/>
      <c r="J27" s="183"/>
    </row>
    <row r="28" spans="1:10" ht="19.5" thickBot="1">
      <c r="A28" s="696">
        <v>16</v>
      </c>
      <c r="B28" s="116"/>
      <c r="C28" s="63"/>
      <c r="D28" s="1468"/>
      <c r="E28" s="1468"/>
      <c r="F28" s="1468"/>
      <c r="G28" s="697" t="s">
        <v>1523</v>
      </c>
      <c r="H28" s="697"/>
      <c r="I28" s="698"/>
      <c r="J28" s="183"/>
    </row>
    <row r="29" spans="1:10" ht="19.5" thickBot="1">
      <c r="A29" s="696">
        <v>17</v>
      </c>
      <c r="B29" s="116"/>
      <c r="C29" s="63"/>
      <c r="D29" s="1468"/>
      <c r="E29" s="1468"/>
      <c r="F29" s="1468"/>
      <c r="J29" s="988"/>
    </row>
    <row r="30" spans="1:10" ht="19.5" thickBot="1">
      <c r="A30" s="696">
        <v>18</v>
      </c>
      <c r="B30" s="116"/>
      <c r="C30" s="63"/>
      <c r="D30" s="1468"/>
      <c r="E30" s="1468"/>
      <c r="F30" s="1468"/>
      <c r="J30" s="988"/>
    </row>
    <row r="31" spans="1:10" ht="19.5" thickBot="1">
      <c r="A31" s="696">
        <v>19</v>
      </c>
      <c r="B31" s="116"/>
      <c r="C31" s="63"/>
      <c r="D31" s="1468"/>
      <c r="E31" s="1468"/>
      <c r="F31" s="1468"/>
      <c r="J31" s="988"/>
    </row>
    <row r="32" spans="1:10" ht="19.5" thickBot="1">
      <c r="A32" s="696">
        <v>20</v>
      </c>
      <c r="B32" s="116"/>
      <c r="C32" s="63"/>
      <c r="D32" s="1468"/>
      <c r="E32" s="1468"/>
      <c r="F32" s="1468"/>
      <c r="J32" s="183"/>
    </row>
    <row r="33" spans="1:10" ht="6.75" customHeight="1">
      <c r="J33" s="183"/>
    </row>
    <row r="34" spans="1:10" ht="19.5" thickBot="1">
      <c r="A34" s="9" t="s">
        <v>1524</v>
      </c>
      <c r="B34" s="1041"/>
      <c r="C34" s="1042"/>
      <c r="D34" s="1041"/>
      <c r="E34" s="1041"/>
      <c r="F34" s="1041"/>
      <c r="J34" s="183"/>
    </row>
    <row r="35" spans="1:10" ht="19.5" thickBot="1">
      <c r="A35" s="1482" t="s">
        <v>1525</v>
      </c>
      <c r="B35" s="1482"/>
      <c r="C35" s="1482"/>
      <c r="D35" s="1043">
        <v>5</v>
      </c>
      <c r="E35" s="1145" t="s">
        <v>1526</v>
      </c>
      <c r="F35" s="1041"/>
      <c r="H35" s="680" t="str">
        <f>IF(AND(D35&lt;&gt;"",E35&lt;&gt;""),"○","×")</f>
        <v>○</v>
      </c>
      <c r="J35" s="183"/>
    </row>
    <row r="36" spans="1:10" ht="19.5" thickBot="1">
      <c r="A36" s="1482" t="s">
        <v>1527</v>
      </c>
      <c r="B36" s="1482"/>
      <c r="C36" s="1482"/>
      <c r="D36" s="1043">
        <v>1</v>
      </c>
      <c r="E36" s="1145" t="s">
        <v>1526</v>
      </c>
      <c r="F36" s="1041"/>
      <c r="H36" s="680" t="str">
        <f>IF(AND(D36&lt;&gt;"",E36&lt;&gt;""),"○","×")</f>
        <v>○</v>
      </c>
      <c r="J36" s="183"/>
    </row>
    <row r="37" spans="1:10" ht="6.75" customHeight="1">
      <c r="A37" s="1041"/>
      <c r="B37" s="1041"/>
      <c r="C37" s="1042"/>
      <c r="D37" s="1041"/>
      <c r="E37" s="1041"/>
      <c r="F37" s="1041"/>
      <c r="J37" s="183"/>
    </row>
    <row r="38" spans="1:10" ht="19.5" thickBot="1">
      <c r="A38" s="9" t="s">
        <v>1528</v>
      </c>
      <c r="B38" s="1041"/>
      <c r="C38" s="1042"/>
      <c r="D38" s="1041"/>
      <c r="E38" s="1041"/>
      <c r="F38" s="1041"/>
      <c r="J38" s="183"/>
    </row>
    <row r="39" spans="1:10" ht="19.5" thickBot="1">
      <c r="A39" s="1483" t="s">
        <v>1529</v>
      </c>
      <c r="B39" s="1484"/>
      <c r="C39" s="1484"/>
      <c r="D39" s="1484"/>
      <c r="E39" s="1484"/>
      <c r="F39" s="1485"/>
      <c r="J39" s="988"/>
    </row>
    <row r="40" spans="1:10" ht="12.75" customHeight="1" thickBot="1">
      <c r="A40" s="1483"/>
      <c r="B40" s="1484"/>
      <c r="C40" s="1484"/>
      <c r="D40" s="1484"/>
      <c r="E40" s="1484"/>
      <c r="F40" s="1485"/>
      <c r="J40" s="988"/>
    </row>
    <row r="41" spans="1:10" ht="19.5" thickBot="1">
      <c r="A41" s="1486" t="s">
        <v>1530</v>
      </c>
      <c r="B41" s="1487"/>
      <c r="C41" s="1487"/>
      <c r="D41" s="1487"/>
      <c r="E41" s="1487"/>
      <c r="F41" s="1488"/>
      <c r="H41" s="9" t="str">
        <f>IF(A41="","×","○")</f>
        <v>○</v>
      </c>
      <c r="J41" s="988"/>
    </row>
    <row r="42" spans="1:10" ht="19.5" thickBot="1">
      <c r="A42" s="1486"/>
      <c r="B42" s="1487"/>
      <c r="C42" s="1487"/>
      <c r="D42" s="1487"/>
      <c r="E42" s="1487"/>
      <c r="F42" s="1488"/>
      <c r="J42" s="183"/>
    </row>
    <row r="43" spans="1:10" ht="19.5" thickBot="1">
      <c r="A43" s="1483" t="s">
        <v>1531</v>
      </c>
      <c r="B43" s="1484"/>
      <c r="C43" s="1484"/>
      <c r="D43" s="1484"/>
      <c r="E43" s="1484"/>
      <c r="F43" s="1485"/>
      <c r="J43" s="183"/>
    </row>
    <row r="44" spans="1:10" ht="9.75" customHeight="1" thickBot="1">
      <c r="A44" s="1483"/>
      <c r="B44" s="1484"/>
      <c r="C44" s="1484"/>
      <c r="D44" s="1484"/>
      <c r="E44" s="1484"/>
      <c r="F44" s="1485"/>
      <c r="J44" s="988"/>
    </row>
    <row r="45" spans="1:10" ht="12" customHeight="1" thickBot="1">
      <c r="A45" s="1483"/>
      <c r="B45" s="1484"/>
      <c r="C45" s="1484"/>
      <c r="D45" s="1484"/>
      <c r="E45" s="1484"/>
      <c r="F45" s="1485"/>
      <c r="H45" s="9"/>
      <c r="J45" s="988"/>
    </row>
    <row r="46" spans="1:10" ht="18.600000000000001" customHeight="1">
      <c r="A46" s="1476" t="s">
        <v>1532</v>
      </c>
      <c r="B46" s="1477"/>
      <c r="C46" s="1477"/>
      <c r="D46" s="1477"/>
      <c r="E46" s="1477"/>
      <c r="F46" s="1478"/>
      <c r="H46" s="9" t="str">
        <f>IF(A46="","×","○")</f>
        <v>○</v>
      </c>
      <c r="J46" s="988"/>
    </row>
    <row r="47" spans="1:10" ht="19.5" thickBot="1">
      <c r="A47" s="1479"/>
      <c r="B47" s="1480"/>
      <c r="C47" s="1480"/>
      <c r="D47" s="1480"/>
      <c r="E47" s="1480"/>
      <c r="F47" s="1481"/>
      <c r="J47" s="989"/>
    </row>
  </sheetData>
  <sheetProtection selectLockedCells="1"/>
  <protectedRanges>
    <protectedRange sqref="D35" name="範囲3"/>
    <protectedRange sqref="D35" name="範囲2"/>
    <protectedRange sqref="D36" name="範囲3_1"/>
    <protectedRange sqref="D36" name="範囲2_1"/>
  </protectedRanges>
  <mergeCells count="34">
    <mergeCell ref="A46:F47"/>
    <mergeCell ref="A35:C35"/>
    <mergeCell ref="A36:C36"/>
    <mergeCell ref="A39:F40"/>
    <mergeCell ref="A41:F42"/>
    <mergeCell ref="A43:F45"/>
    <mergeCell ref="D28:F28"/>
    <mergeCell ref="D29:F29"/>
    <mergeCell ref="D30:F30"/>
    <mergeCell ref="D31:F31"/>
    <mergeCell ref="D32:F32"/>
    <mergeCell ref="G3:G6"/>
    <mergeCell ref="D27:F27"/>
    <mergeCell ref="D13:F13"/>
    <mergeCell ref="D14:F14"/>
    <mergeCell ref="D15:F15"/>
    <mergeCell ref="D16:F16"/>
    <mergeCell ref="D17:F17"/>
    <mergeCell ref="D18:F18"/>
    <mergeCell ref="D19:F19"/>
    <mergeCell ref="D20:F20"/>
    <mergeCell ref="D21:F21"/>
    <mergeCell ref="D26:F26"/>
    <mergeCell ref="D11:F11"/>
    <mergeCell ref="D12:F12"/>
    <mergeCell ref="B8:F8"/>
    <mergeCell ref="A1:F1"/>
    <mergeCell ref="A4:F4"/>
    <mergeCell ref="D22:F22"/>
    <mergeCell ref="D25:F25"/>
    <mergeCell ref="D24:F24"/>
    <mergeCell ref="D23:F23"/>
    <mergeCell ref="A10:F10"/>
    <mergeCell ref="A3:E3"/>
  </mergeCells>
  <phoneticPr fontId="13"/>
  <dataValidations count="5">
    <dataValidation allowBlank="1" showInputMessage="1" showErrorMessage="1" prompt="表紙シートの病院名を反映" sqref="F5" xr:uid="{00000000-0002-0000-0E00-000000000000}"/>
    <dataValidation allowBlank="1" showDropDown="1" showInputMessage="1" showErrorMessage="1" sqref="B13:B32 A10" xr:uid="{00000000-0002-0000-0E00-000001000000}"/>
    <dataValidation type="list" allowBlank="1" showInputMessage="1" showErrorMessage="1" sqref="C13:C32" xr:uid="{00000000-0002-0000-0E00-000002000000}">
      <formula1>"常勤,非常勤"</formula1>
    </dataValidation>
    <dataValidation type="whole" errorStyle="warning" allowBlank="1" showInputMessage="1" showErrorMessage="1" errorTitle="入力値を要確認！" error="想定を超えた数値が入力されています。ご確認ください。" prompt="整数で入力" sqref="D35:D36" xr:uid="{00000000-0002-0000-0E00-000003000000}">
      <formula1>K35</formula1>
      <formula2>L35</formula2>
    </dataValidation>
    <dataValidation type="list" allowBlank="1" showInputMessage="1" showErrorMessage="1" sqref="E35:E36" xr:uid="{00000000-0002-0000-0E00-000004000000}">
      <formula1>"回／週,回／月,回／年"</formula1>
    </dataValidation>
  </dataValidations>
  <printOptions horizontalCentered="1"/>
  <pageMargins left="0.39370078740157483" right="0.39370078740157483" top="0.59055118110236227" bottom="0.59055118110236227" header="0.35433070866141736" footer="0.27559055118110237"/>
  <pageSetup paperSize="9" scale="90" fitToHeight="0" orientation="portrait" cellComments="asDisplayed" r:id="rId1"/>
  <headerFooter>
    <oddFooter>&amp;C&amp;P/&amp;N&amp;R&amp;A</oddFooter>
  </headerFooter>
  <colBreaks count="1" manualBreakCount="1">
    <brk id="9" max="1048575"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0">
    <tabColor theme="0"/>
    <pageSetUpPr fitToPage="1"/>
  </sheetPr>
  <dimension ref="A1:AC16"/>
  <sheetViews>
    <sheetView showGridLines="0" view="pageBreakPreview" zoomScaleNormal="100" zoomScaleSheetLayoutView="100" workbookViewId="0">
      <selection activeCell="B11" sqref="B11:X15"/>
    </sheetView>
  </sheetViews>
  <sheetFormatPr defaultColWidth="9" defaultRowHeight="12"/>
  <cols>
    <col min="1" max="1" width="3.625" style="9" customWidth="1"/>
    <col min="2" max="2" width="8.625" style="9" customWidth="1"/>
    <col min="3" max="3" width="5.625" style="9" customWidth="1"/>
    <col min="4" max="4" width="9" style="9" customWidth="1"/>
    <col min="5" max="6" width="9" style="9"/>
    <col min="7" max="7" width="9" style="9" customWidth="1"/>
    <col min="8" max="8" width="5.625" style="9" customWidth="1"/>
    <col min="9" max="15" width="2.625" style="9" customWidth="1"/>
    <col min="16" max="16" width="1.625" style="9" customWidth="1"/>
    <col min="17" max="24" width="2.625" style="9" customWidth="1"/>
    <col min="25" max="25" width="9" style="9"/>
    <col min="26" max="26" width="2.75" style="9" customWidth="1"/>
    <col min="27" max="27" width="6" style="9" hidden="1" customWidth="1"/>
    <col min="28" max="28" width="2.25" style="62" hidden="1" customWidth="1"/>
    <col min="29" max="29" width="80.625" style="124" customWidth="1"/>
    <col min="30" max="16384" width="9" style="9"/>
  </cols>
  <sheetData>
    <row r="1" spans="1:29" ht="15.95" customHeight="1" thickBot="1">
      <c r="A1" s="1232" t="s">
        <v>1533</v>
      </c>
      <c r="B1" s="1232"/>
      <c r="C1" s="1232"/>
      <c r="D1" s="1232"/>
      <c r="E1" s="1232"/>
      <c r="F1" s="1232"/>
      <c r="G1" s="1232"/>
      <c r="H1" s="1232"/>
      <c r="I1" s="1232"/>
      <c r="J1" s="1232"/>
      <c r="K1" s="1232"/>
      <c r="L1" s="1232"/>
      <c r="M1" s="1232"/>
      <c r="N1" s="1232"/>
      <c r="O1" s="1232"/>
      <c r="P1" s="1232"/>
      <c r="Q1" s="1232"/>
      <c r="R1" s="1232"/>
      <c r="S1" s="1232"/>
      <c r="T1" s="1232"/>
      <c r="U1" s="1232"/>
      <c r="V1" s="1232"/>
      <c r="W1" s="1232"/>
      <c r="X1" s="1232"/>
      <c r="Y1" s="1232"/>
      <c r="Z1" s="700"/>
      <c r="AA1" s="700"/>
      <c r="AB1" s="99"/>
      <c r="AC1" s="701"/>
    </row>
    <row r="2" spans="1:29" ht="24.95" customHeight="1" thickTop="1" thickBot="1">
      <c r="A2" s="1290" t="s">
        <v>1418</v>
      </c>
      <c r="B2" s="1290"/>
      <c r="C2" s="1290"/>
      <c r="D2" s="1290"/>
      <c r="E2" s="1290"/>
      <c r="F2" s="1290"/>
      <c r="G2" s="1290"/>
      <c r="H2" s="1290"/>
      <c r="I2" s="1290"/>
      <c r="J2" s="1290"/>
      <c r="K2" s="1290"/>
      <c r="L2" s="1290"/>
      <c r="M2" s="1290"/>
      <c r="N2" s="1290"/>
      <c r="O2" s="1290"/>
      <c r="P2" s="1290"/>
      <c r="Q2" s="1290"/>
      <c r="R2" s="1290"/>
      <c r="S2" s="1290"/>
      <c r="T2" s="1290"/>
      <c r="U2" s="1290"/>
      <c r="V2" s="1290"/>
      <c r="W2" s="1290"/>
      <c r="X2" s="1291"/>
      <c r="Y2" s="537" t="str">
        <f>IF(COUNTIF(AA7:AA11,"×")&gt;=1,"未入力あり","入力済")</f>
        <v>入力済</v>
      </c>
      <c r="Z2" s="1227"/>
      <c r="AA2" s="598"/>
      <c r="AB2" s="99"/>
    </row>
    <row r="3" spans="1:29" ht="5.0999999999999996" customHeight="1" thickTop="1">
      <c r="A3" s="585"/>
      <c r="B3" s="585"/>
      <c r="C3" s="585"/>
      <c r="D3" s="585"/>
      <c r="E3" s="585"/>
      <c r="F3" s="585"/>
      <c r="G3" s="585"/>
      <c r="H3" s="585"/>
      <c r="I3" s="585"/>
      <c r="J3" s="585"/>
      <c r="K3" s="585"/>
      <c r="L3" s="585"/>
      <c r="M3" s="585"/>
      <c r="N3" s="585"/>
      <c r="O3" s="585"/>
      <c r="P3" s="585"/>
      <c r="Q3" s="585"/>
      <c r="R3" s="585"/>
      <c r="S3" s="585"/>
      <c r="T3" s="585"/>
      <c r="U3" s="585"/>
      <c r="V3" s="585"/>
      <c r="W3" s="585"/>
      <c r="X3" s="585"/>
      <c r="Y3" s="605"/>
      <c r="Z3" s="1227"/>
      <c r="AA3" s="598"/>
    </row>
    <row r="4" spans="1:29" ht="20.25" customHeight="1">
      <c r="A4" s="585"/>
      <c r="B4" s="585"/>
      <c r="C4" s="585"/>
      <c r="D4" s="585"/>
      <c r="E4" s="585"/>
      <c r="F4" s="540" t="s">
        <v>1247</v>
      </c>
      <c r="G4" s="1353" t="str">
        <f>表紙!E2</f>
        <v>大阪公立大学医学部附属病院</v>
      </c>
      <c r="H4" s="1354"/>
      <c r="I4" s="1354"/>
      <c r="J4" s="1354"/>
      <c r="K4" s="1354"/>
      <c r="L4" s="1354"/>
      <c r="M4" s="1354"/>
      <c r="N4" s="1354"/>
      <c r="O4" s="1354"/>
      <c r="P4" s="1354"/>
      <c r="Q4" s="1354"/>
      <c r="R4" s="1354"/>
      <c r="S4" s="1354"/>
      <c r="T4" s="1354"/>
      <c r="U4" s="1354"/>
      <c r="V4" s="1354"/>
      <c r="W4" s="1354"/>
      <c r="X4" s="1354"/>
      <c r="Y4" s="1355"/>
      <c r="Z4" s="1227"/>
      <c r="AA4" s="598"/>
      <c r="AB4" s="99"/>
    </row>
    <row r="5" spans="1:29" ht="15.75" customHeight="1">
      <c r="A5" s="585"/>
      <c r="B5" s="585"/>
      <c r="C5" s="585"/>
      <c r="D5" s="585"/>
      <c r="E5" s="585"/>
      <c r="F5" s="540" t="s">
        <v>1248</v>
      </c>
      <c r="G5" t="str">
        <f>+'事務局使用（発出時は非表示にすること）'!B3</f>
        <v>令和６年９月１日時点</v>
      </c>
      <c r="H5"/>
      <c r="I5"/>
      <c r="J5"/>
      <c r="K5"/>
      <c r="L5" s="60"/>
      <c r="M5" s="60"/>
      <c r="N5" s="702"/>
      <c r="O5" s="702"/>
      <c r="P5" s="702"/>
      <c r="Q5" s="702"/>
      <c r="R5" s="702"/>
      <c r="S5" s="702"/>
      <c r="T5" s="702"/>
      <c r="U5" s="644"/>
      <c r="V5" s="644"/>
      <c r="W5" s="644"/>
      <c r="X5" s="644"/>
      <c r="Y5" s="644"/>
      <c r="Z5" s="1227"/>
      <c r="AA5" s="598"/>
      <c r="AB5" s="124"/>
      <c r="AC5" s="192" t="s">
        <v>185</v>
      </c>
    </row>
    <row r="6" spans="1:29" ht="20.100000000000001" customHeight="1" thickBot="1">
      <c r="A6" s="585"/>
      <c r="B6" s="585"/>
      <c r="C6" s="585"/>
      <c r="D6" s="585"/>
      <c r="E6" s="585"/>
      <c r="F6" s="585"/>
      <c r="G6" s="585"/>
      <c r="H6" s="585"/>
      <c r="I6" s="585"/>
      <c r="J6" s="585"/>
      <c r="K6" s="585"/>
      <c r="L6" s="585"/>
      <c r="M6" s="585"/>
      <c r="N6" s="62"/>
      <c r="O6" s="62"/>
      <c r="P6" s="62"/>
      <c r="Q6" s="62"/>
      <c r="R6" s="62"/>
      <c r="S6" s="62"/>
      <c r="T6" s="62"/>
      <c r="U6" s="62"/>
      <c r="V6" s="62"/>
      <c r="W6" s="62"/>
      <c r="X6" s="62"/>
      <c r="Y6" s="62"/>
      <c r="Z6" s="62"/>
      <c r="AA6" s="62"/>
      <c r="AC6" s="89"/>
    </row>
    <row r="7" spans="1:29" ht="18" customHeight="1" thickBot="1">
      <c r="A7" s="1368">
        <v>1</v>
      </c>
      <c r="B7" s="1120" t="s">
        <v>1534</v>
      </c>
      <c r="C7" s="1121"/>
      <c r="D7" s="1121"/>
      <c r="E7" s="1121"/>
      <c r="F7" s="1122"/>
      <c r="G7" s="1122"/>
      <c r="H7" s="1123"/>
      <c r="I7" s="1491" t="s">
        <v>592</v>
      </c>
      <c r="J7" s="1492"/>
      <c r="K7" s="1492"/>
      <c r="L7" s="1492"/>
      <c r="M7" s="1493"/>
      <c r="N7" s="1494" t="s">
        <v>593</v>
      </c>
      <c r="O7" s="1495"/>
      <c r="P7" s="1495"/>
      <c r="Q7" s="1495"/>
      <c r="R7" s="1495"/>
      <c r="S7" s="1495"/>
      <c r="T7" s="1495"/>
      <c r="U7" s="1124"/>
      <c r="V7" s="1052"/>
      <c r="W7" s="1052"/>
      <c r="X7" s="1052"/>
      <c r="Y7" s="1125"/>
      <c r="Z7" s="1022"/>
      <c r="AA7" s="703" t="str">
        <f>IF(I7="","×","○")</f>
        <v>○</v>
      </c>
      <c r="AC7" s="179"/>
    </row>
    <row r="8" spans="1:29" ht="18" customHeight="1" thickBot="1">
      <c r="A8" s="1369"/>
      <c r="B8" s="704" t="s">
        <v>1535</v>
      </c>
      <c r="C8" s="705"/>
      <c r="D8" s="705"/>
      <c r="E8" s="705"/>
      <c r="F8" s="640"/>
      <c r="G8" s="640"/>
      <c r="H8" s="641"/>
      <c r="I8" s="1491" t="s">
        <v>592</v>
      </c>
      <c r="J8" s="1492"/>
      <c r="K8" s="1492"/>
      <c r="L8" s="1492"/>
      <c r="M8" s="1493"/>
      <c r="N8" s="1489" t="s">
        <v>593</v>
      </c>
      <c r="O8" s="1490"/>
      <c r="P8" s="1490"/>
      <c r="Q8" s="1490"/>
      <c r="R8" s="1490"/>
      <c r="S8" s="1490"/>
      <c r="T8" s="1490"/>
      <c r="U8" s="62"/>
      <c r="V8" s="60"/>
      <c r="W8" s="60"/>
      <c r="X8" s="60"/>
      <c r="Y8" s="706"/>
      <c r="Z8" s="1022"/>
      <c r="AA8" s="703" t="str">
        <f>IF(AND(I7="はい",I8=""),"×","○")</f>
        <v>○</v>
      </c>
      <c r="AC8" s="179"/>
    </row>
    <row r="9" spans="1:29" ht="31.5" customHeight="1" thickBot="1">
      <c r="A9" s="1341">
        <v>2</v>
      </c>
      <c r="B9" s="1496" t="s">
        <v>1536</v>
      </c>
      <c r="C9" s="1497"/>
      <c r="D9" s="1497"/>
      <c r="E9" s="1497"/>
      <c r="F9" s="1497"/>
      <c r="G9" s="1497"/>
      <c r="H9" s="1498"/>
      <c r="I9" s="1491" t="s">
        <v>592</v>
      </c>
      <c r="J9" s="1492"/>
      <c r="K9" s="1492"/>
      <c r="L9" s="1492"/>
      <c r="M9" s="1493"/>
      <c r="N9" s="1489" t="s">
        <v>593</v>
      </c>
      <c r="O9" s="1490"/>
      <c r="P9" s="1490"/>
      <c r="Q9" s="1490"/>
      <c r="R9" s="1490"/>
      <c r="S9" s="1490"/>
      <c r="T9" s="1490"/>
      <c r="V9" s="60"/>
      <c r="W9" s="60"/>
      <c r="X9" s="60"/>
      <c r="Y9" s="706"/>
      <c r="Z9" s="62"/>
      <c r="AA9" s="703" t="str">
        <f>IF(AND(I7="はい",I9=""),"×","○")</f>
        <v>○</v>
      </c>
      <c r="AC9" s="179"/>
    </row>
    <row r="10" spans="1:29" ht="13.5">
      <c r="A10" s="1342"/>
      <c r="B10" s="618" t="s">
        <v>1537</v>
      </c>
      <c r="C10" s="619"/>
      <c r="D10" s="619"/>
      <c r="E10" s="619"/>
      <c r="F10" s="619"/>
      <c r="G10" s="619"/>
      <c r="H10" s="619"/>
      <c r="I10" s="707"/>
      <c r="J10" s="707"/>
      <c r="K10" s="707"/>
      <c r="L10" s="707"/>
      <c r="M10" s="707"/>
      <c r="N10" s="619"/>
      <c r="O10" s="619"/>
      <c r="P10" s="619"/>
      <c r="Q10" s="619"/>
      <c r="R10" s="619"/>
      <c r="S10" s="619"/>
      <c r="T10" s="619"/>
      <c r="U10" s="619"/>
      <c r="V10" s="619"/>
      <c r="W10" s="619"/>
      <c r="X10" s="632"/>
      <c r="Y10" s="706"/>
      <c r="Z10" s="62"/>
      <c r="AA10" s="708"/>
      <c r="AC10" s="89"/>
    </row>
    <row r="11" spans="1:29">
      <c r="A11" s="1342"/>
      <c r="B11" s="1499" t="s">
        <v>1538</v>
      </c>
      <c r="C11" s="1500"/>
      <c r="D11" s="1500"/>
      <c r="E11" s="1500"/>
      <c r="F11" s="1500"/>
      <c r="G11" s="1500"/>
      <c r="H11" s="1500"/>
      <c r="I11" s="1500"/>
      <c r="J11" s="1500"/>
      <c r="K11" s="1500"/>
      <c r="L11" s="1500"/>
      <c r="M11" s="1500"/>
      <c r="N11" s="1500"/>
      <c r="O11" s="1500"/>
      <c r="P11" s="1500"/>
      <c r="Q11" s="1500"/>
      <c r="R11" s="1500"/>
      <c r="S11" s="1500"/>
      <c r="T11" s="1500"/>
      <c r="U11" s="1500"/>
      <c r="V11" s="1500"/>
      <c r="W11" s="1500"/>
      <c r="X11" s="1501"/>
      <c r="Y11" s="709"/>
      <c r="Z11" s="62"/>
      <c r="AA11" s="708" t="str">
        <f>IF(AND(I9="はい",B11=""),"×","○")</f>
        <v>○</v>
      </c>
      <c r="AC11" s="89"/>
    </row>
    <row r="12" spans="1:29">
      <c r="A12" s="1342"/>
      <c r="B12" s="1502"/>
      <c r="C12" s="1503"/>
      <c r="D12" s="1503"/>
      <c r="E12" s="1503"/>
      <c r="F12" s="1503"/>
      <c r="G12" s="1503"/>
      <c r="H12" s="1503"/>
      <c r="I12" s="1503"/>
      <c r="J12" s="1503"/>
      <c r="K12" s="1503"/>
      <c r="L12" s="1503"/>
      <c r="M12" s="1503"/>
      <c r="N12" s="1503"/>
      <c r="O12" s="1503"/>
      <c r="P12" s="1503"/>
      <c r="Q12" s="1503"/>
      <c r="R12" s="1503"/>
      <c r="S12" s="1503"/>
      <c r="T12" s="1503"/>
      <c r="U12" s="1503"/>
      <c r="V12" s="1503"/>
      <c r="W12" s="1503"/>
      <c r="X12" s="1504"/>
      <c r="Y12" s="709"/>
      <c r="Z12" s="62"/>
      <c r="AA12" s="62"/>
      <c r="AC12" s="89"/>
    </row>
    <row r="13" spans="1:29">
      <c r="A13" s="1342"/>
      <c r="B13" s="1502"/>
      <c r="C13" s="1503"/>
      <c r="D13" s="1503"/>
      <c r="E13" s="1503"/>
      <c r="F13" s="1503"/>
      <c r="G13" s="1503"/>
      <c r="H13" s="1503"/>
      <c r="I13" s="1503"/>
      <c r="J13" s="1503"/>
      <c r="K13" s="1503"/>
      <c r="L13" s="1503"/>
      <c r="M13" s="1503"/>
      <c r="N13" s="1503"/>
      <c r="O13" s="1503"/>
      <c r="P13" s="1503"/>
      <c r="Q13" s="1503"/>
      <c r="R13" s="1503"/>
      <c r="S13" s="1503"/>
      <c r="T13" s="1503"/>
      <c r="U13" s="1503"/>
      <c r="V13" s="1503"/>
      <c r="W13" s="1503"/>
      <c r="X13" s="1504"/>
      <c r="Y13" s="709"/>
      <c r="Z13" s="62"/>
      <c r="AA13" s="62"/>
      <c r="AC13" s="89"/>
    </row>
    <row r="14" spans="1:29">
      <c r="A14" s="1342"/>
      <c r="B14" s="1502"/>
      <c r="C14" s="1503"/>
      <c r="D14" s="1503"/>
      <c r="E14" s="1503"/>
      <c r="F14" s="1503"/>
      <c r="G14" s="1503"/>
      <c r="H14" s="1503"/>
      <c r="I14" s="1503"/>
      <c r="J14" s="1503"/>
      <c r="K14" s="1503"/>
      <c r="L14" s="1503"/>
      <c r="M14" s="1503"/>
      <c r="N14" s="1503"/>
      <c r="O14" s="1503"/>
      <c r="P14" s="1503"/>
      <c r="Q14" s="1503"/>
      <c r="R14" s="1503"/>
      <c r="S14" s="1503"/>
      <c r="T14" s="1503"/>
      <c r="U14" s="1503"/>
      <c r="V14" s="1503"/>
      <c r="W14" s="1503"/>
      <c r="X14" s="1504"/>
      <c r="Y14" s="709"/>
      <c r="Z14" s="62"/>
      <c r="AA14" s="62"/>
      <c r="AC14" s="89"/>
    </row>
    <row r="15" spans="1:29">
      <c r="A15" s="1343"/>
      <c r="B15" s="1505"/>
      <c r="C15" s="1506"/>
      <c r="D15" s="1506"/>
      <c r="E15" s="1506"/>
      <c r="F15" s="1506"/>
      <c r="G15" s="1506"/>
      <c r="H15" s="1506"/>
      <c r="I15" s="1506"/>
      <c r="J15" s="1506"/>
      <c r="K15" s="1506"/>
      <c r="L15" s="1506"/>
      <c r="M15" s="1506"/>
      <c r="N15" s="1506"/>
      <c r="O15" s="1506"/>
      <c r="P15" s="1506"/>
      <c r="Q15" s="1506"/>
      <c r="R15" s="1506"/>
      <c r="S15" s="1506"/>
      <c r="T15" s="1506"/>
      <c r="U15" s="1506"/>
      <c r="V15" s="1506"/>
      <c r="W15" s="1506"/>
      <c r="X15" s="1507"/>
      <c r="Y15" s="710"/>
      <c r="Z15" s="62"/>
      <c r="AA15" s="62"/>
      <c r="AC15" s="164"/>
    </row>
    <row r="16" spans="1:29">
      <c r="A16" s="62"/>
      <c r="B16" s="62"/>
      <c r="C16" s="62"/>
      <c r="D16" s="62"/>
      <c r="E16" s="62"/>
      <c r="F16" s="62"/>
      <c r="G16" s="62"/>
      <c r="H16" s="62"/>
      <c r="I16" s="62"/>
      <c r="J16" s="62"/>
      <c r="K16" s="62"/>
      <c r="L16" s="62"/>
      <c r="M16" s="62"/>
      <c r="N16" s="62"/>
      <c r="O16" s="62"/>
      <c r="P16" s="62"/>
      <c r="Q16" s="62"/>
      <c r="R16" s="62"/>
      <c r="S16" s="62"/>
      <c r="T16" s="62"/>
      <c r="U16" s="62"/>
      <c r="V16" s="62"/>
      <c r="W16" s="62"/>
      <c r="X16" s="62"/>
      <c r="Y16" s="62"/>
      <c r="Z16" s="62"/>
      <c r="AA16" s="62"/>
    </row>
  </sheetData>
  <sheetProtection selectLockedCells="1"/>
  <mergeCells count="14">
    <mergeCell ref="I9:M9"/>
    <mergeCell ref="N9:T9"/>
    <mergeCell ref="B9:H9"/>
    <mergeCell ref="A1:Y1"/>
    <mergeCell ref="A2:X2"/>
    <mergeCell ref="A9:A15"/>
    <mergeCell ref="B11:X15"/>
    <mergeCell ref="A7:A8"/>
    <mergeCell ref="Z2:Z5"/>
    <mergeCell ref="G4:Y4"/>
    <mergeCell ref="N8:T8"/>
    <mergeCell ref="I7:M7"/>
    <mergeCell ref="I8:M8"/>
    <mergeCell ref="N7:T7"/>
  </mergeCells>
  <phoneticPr fontId="13"/>
  <dataValidations count="2">
    <dataValidation allowBlank="1" showInputMessage="1" showErrorMessage="1" prompt="表紙シートの病院名を反映" sqref="G4:Y4" xr:uid="{00000000-0002-0000-0F00-000000000000}"/>
    <dataValidation type="list" allowBlank="1" showInputMessage="1" showErrorMessage="1" error="選択肢から選んでください" sqref="I7:I9" xr:uid="{00000000-0002-0000-0F00-000001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86" fitToHeight="0" orientation="portrait" cellComments="asDisplayed" r:id="rId1"/>
  <headerFooter>
    <oddFooter>&amp;C&amp;P/&amp;N&amp;R&amp;A</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1">
    <tabColor theme="0"/>
    <pageSetUpPr fitToPage="1"/>
  </sheetPr>
  <dimension ref="A1:AC28"/>
  <sheetViews>
    <sheetView showGridLines="0" view="pageBreakPreview" topLeftCell="A17" zoomScaleNormal="100" zoomScaleSheetLayoutView="100" workbookViewId="0">
      <selection activeCell="B28" sqref="B28:Y28"/>
    </sheetView>
  </sheetViews>
  <sheetFormatPr defaultColWidth="9" defaultRowHeight="12"/>
  <cols>
    <col min="1" max="1" width="3.625" style="9" customWidth="1"/>
    <col min="2" max="2" width="8.625" style="9" customWidth="1"/>
    <col min="3" max="3" width="5.625" style="9" customWidth="1"/>
    <col min="4" max="4" width="6.625" style="9" customWidth="1"/>
    <col min="5" max="5" width="18.75" style="9" customWidth="1"/>
    <col min="6" max="6" width="9" style="9"/>
    <col min="7" max="15" width="2.625" style="9" customWidth="1"/>
    <col min="16" max="16" width="1.625" style="9" customWidth="1"/>
    <col min="17" max="24" width="2.625" style="9" customWidth="1"/>
    <col min="25" max="25" width="25.625" style="9" customWidth="1"/>
    <col min="26" max="26" width="2.625" style="9" customWidth="1"/>
    <col min="27" max="27" width="8.75" style="9" hidden="1" customWidth="1"/>
    <col min="28" max="28" width="2.25" style="62" hidden="1" customWidth="1"/>
    <col min="29" max="29" width="80.625" style="124" customWidth="1"/>
    <col min="30" max="16384" width="9" style="9"/>
  </cols>
  <sheetData>
    <row r="1" spans="1:29" ht="15.95" customHeight="1" thickBot="1">
      <c r="A1" s="1232" t="s">
        <v>1539</v>
      </c>
      <c r="B1" s="1232"/>
      <c r="C1" s="1232"/>
      <c r="D1" s="1232"/>
      <c r="E1" s="1232"/>
      <c r="F1" s="1232"/>
      <c r="G1" s="1232"/>
      <c r="H1" s="1232"/>
      <c r="I1" s="1232"/>
      <c r="J1" s="1232"/>
      <c r="K1" s="1232"/>
      <c r="L1" s="1232"/>
      <c r="M1" s="1232"/>
      <c r="N1" s="1232"/>
      <c r="O1" s="1232"/>
      <c r="P1" s="1232"/>
      <c r="Q1" s="1232"/>
      <c r="R1" s="1232"/>
      <c r="S1" s="1232"/>
      <c r="T1" s="1232"/>
      <c r="U1" s="1232"/>
      <c r="V1" s="1232"/>
      <c r="W1" s="1232"/>
      <c r="X1" s="1232"/>
      <c r="Y1" s="1232"/>
      <c r="Z1" s="700"/>
      <c r="AA1" s="700"/>
      <c r="AB1" s="99"/>
      <c r="AC1" s="701"/>
    </row>
    <row r="2" spans="1:29" ht="24.95" customHeight="1" thickTop="1" thickBot="1">
      <c r="A2" s="1290" t="s">
        <v>1418</v>
      </c>
      <c r="B2" s="1290"/>
      <c r="C2" s="1290"/>
      <c r="D2" s="1290"/>
      <c r="E2" s="1290"/>
      <c r="F2" s="1290"/>
      <c r="G2" s="1290"/>
      <c r="H2" s="1290"/>
      <c r="I2" s="1290"/>
      <c r="J2" s="1290"/>
      <c r="K2" s="1290"/>
      <c r="L2" s="1290"/>
      <c r="M2" s="1290"/>
      <c r="N2" s="1290"/>
      <c r="O2" s="1290"/>
      <c r="P2" s="1290"/>
      <c r="Q2" s="1290"/>
      <c r="R2" s="1290"/>
      <c r="S2" s="1290"/>
      <c r="T2" s="1290"/>
      <c r="U2" s="1290"/>
      <c r="V2" s="1290"/>
      <c r="W2" s="1290"/>
      <c r="X2" s="1291"/>
      <c r="Y2" s="537" t="str">
        <f>IF(COUNTIF(AA6:AA28,"×")&gt;=1,"未入力あり","入力済")</f>
        <v>入力済</v>
      </c>
      <c r="Z2" s="1227"/>
      <c r="AA2" s="598"/>
      <c r="AB2" s="99"/>
    </row>
    <row r="3" spans="1:29" ht="5.0999999999999996" customHeight="1" thickTop="1">
      <c r="A3" s="585"/>
      <c r="B3" s="585"/>
      <c r="C3" s="585"/>
      <c r="D3" s="585"/>
      <c r="E3" s="585"/>
      <c r="F3" s="585"/>
      <c r="G3" s="585"/>
      <c r="H3" s="585"/>
      <c r="I3" s="585"/>
      <c r="J3" s="585"/>
      <c r="K3" s="585"/>
      <c r="L3" s="585"/>
      <c r="M3" s="585"/>
      <c r="N3" s="585"/>
      <c r="O3" s="585"/>
      <c r="P3" s="585"/>
      <c r="Q3" s="585"/>
      <c r="R3" s="585"/>
      <c r="S3" s="585"/>
      <c r="T3" s="585"/>
      <c r="U3" s="585"/>
      <c r="V3" s="585"/>
      <c r="W3" s="585"/>
      <c r="X3" s="585"/>
      <c r="Y3" s="605"/>
      <c r="Z3" s="1227"/>
      <c r="AA3" s="598"/>
    </row>
    <row r="4" spans="1:29" ht="20.25" customHeight="1">
      <c r="A4" s="585"/>
      <c r="B4" s="585"/>
      <c r="C4" s="585"/>
      <c r="D4" s="585"/>
      <c r="E4" s="585"/>
      <c r="F4" s="540" t="s">
        <v>1247</v>
      </c>
      <c r="G4" s="1353" t="str">
        <f>表紙!E2</f>
        <v>大阪公立大学医学部附属病院</v>
      </c>
      <c r="H4" s="1354"/>
      <c r="I4" s="1354"/>
      <c r="J4" s="1354"/>
      <c r="K4" s="1354"/>
      <c r="L4" s="1354"/>
      <c r="M4" s="1354"/>
      <c r="N4" s="1354"/>
      <c r="O4" s="1354"/>
      <c r="P4" s="1354"/>
      <c r="Q4" s="1354"/>
      <c r="R4" s="1354"/>
      <c r="S4" s="1354"/>
      <c r="T4" s="1354"/>
      <c r="U4" s="1354"/>
      <c r="V4" s="1354"/>
      <c r="W4" s="1354"/>
      <c r="X4" s="1354"/>
      <c r="Y4" s="1355"/>
      <c r="Z4" s="1227"/>
      <c r="AA4" s="598"/>
      <c r="AB4" s="99"/>
    </row>
    <row r="5" spans="1:29" ht="15.75" customHeight="1">
      <c r="A5" s="585"/>
      <c r="B5" s="585"/>
      <c r="C5" s="585"/>
      <c r="D5" s="585"/>
      <c r="E5" s="585"/>
      <c r="F5" s="540" t="s">
        <v>1248</v>
      </c>
      <c r="G5" t="str">
        <f>+'事務局使用（発出時は非表示にすること）'!B3</f>
        <v>令和６年９月１日時点</v>
      </c>
      <c r="H5"/>
      <c r="I5"/>
      <c r="J5"/>
      <c r="K5"/>
      <c r="L5"/>
      <c r="M5"/>
      <c r="N5" s="643"/>
      <c r="O5" s="643"/>
      <c r="P5" s="643"/>
      <c r="Q5" s="643"/>
      <c r="R5" s="644"/>
      <c r="S5" s="644"/>
      <c r="T5" s="644"/>
      <c r="U5" s="644"/>
      <c r="V5" s="644"/>
      <c r="W5" s="644"/>
      <c r="X5" s="644"/>
      <c r="Y5" s="644"/>
      <c r="Z5" s="1227"/>
      <c r="AA5" s="598"/>
      <c r="AB5" s="124"/>
      <c r="AC5" s="192" t="s">
        <v>185</v>
      </c>
    </row>
    <row r="6" spans="1:29" ht="20.100000000000001" customHeight="1" thickBot="1">
      <c r="A6" s="585"/>
      <c r="B6" s="585"/>
      <c r="C6" s="585"/>
      <c r="D6" s="585"/>
      <c r="E6" s="585"/>
      <c r="F6" s="585"/>
      <c r="G6" s="585"/>
      <c r="H6" s="585"/>
      <c r="I6" s="585"/>
      <c r="J6" s="585"/>
      <c r="K6" s="585"/>
      <c r="L6" s="585"/>
      <c r="M6" s="585"/>
      <c r="N6" s="585"/>
      <c r="O6" s="585"/>
      <c r="P6" s="711"/>
      <c r="Q6" s="711"/>
      <c r="R6" s="711"/>
      <c r="S6" s="711"/>
      <c r="T6" s="711"/>
      <c r="U6" s="711"/>
      <c r="V6" s="585"/>
      <c r="W6" s="585"/>
      <c r="X6" s="585"/>
      <c r="Y6" s="585"/>
      <c r="AC6" s="179"/>
    </row>
    <row r="7" spans="1:29" ht="18" customHeight="1" thickBot="1">
      <c r="A7" s="1264">
        <v>1</v>
      </c>
      <c r="B7" s="1120" t="s">
        <v>1540</v>
      </c>
      <c r="C7" s="1121"/>
      <c r="D7" s="1121"/>
      <c r="E7" s="1121"/>
      <c r="F7" s="1122"/>
      <c r="G7" s="1122"/>
      <c r="H7" s="1122"/>
      <c r="I7" s="1121"/>
      <c r="J7" s="1121"/>
      <c r="K7" s="1121"/>
      <c r="L7" s="1121"/>
      <c r="M7" s="1121"/>
      <c r="N7" s="1121"/>
      <c r="O7" s="1121"/>
      <c r="P7" s="712"/>
      <c r="Q7" s="1491" t="s">
        <v>592</v>
      </c>
      <c r="R7" s="1492"/>
      <c r="S7" s="1492"/>
      <c r="T7" s="1492"/>
      <c r="U7" s="1493"/>
      <c r="V7" s="1114" t="s">
        <v>1541</v>
      </c>
      <c r="W7" s="1114"/>
      <c r="X7" s="1114"/>
      <c r="Y7" s="1115"/>
      <c r="Z7" s="1023"/>
      <c r="AA7" s="9" t="str">
        <f>IF(Q7="","×","○")</f>
        <v>○</v>
      </c>
      <c r="AC7" s="89"/>
    </row>
    <row r="8" spans="1:29" ht="18" customHeight="1">
      <c r="A8" s="1265"/>
      <c r="B8" s="1120" t="s">
        <v>1542</v>
      </c>
      <c r="C8" s="1121"/>
      <c r="D8" s="1121"/>
      <c r="E8" s="1121"/>
      <c r="F8" s="1122"/>
      <c r="G8" s="1122"/>
      <c r="H8" s="1122"/>
      <c r="I8" s="1122"/>
      <c r="J8" s="1122"/>
      <c r="K8" s="1122"/>
      <c r="L8" s="1122"/>
      <c r="M8" s="1122"/>
      <c r="N8" s="1122"/>
      <c r="O8" s="1122"/>
      <c r="P8" s="624"/>
      <c r="Q8" s="624"/>
      <c r="R8" s="624"/>
      <c r="S8" s="624"/>
      <c r="T8" s="624"/>
      <c r="U8" s="624"/>
      <c r="V8" s="1122"/>
      <c r="W8" s="1122"/>
      <c r="X8" s="1122"/>
      <c r="Y8" s="1126"/>
      <c r="Z8" s="553"/>
      <c r="AA8" s="676"/>
      <c r="AC8" s="89"/>
    </row>
    <row r="9" spans="1:29" ht="18" customHeight="1" thickBot="1">
      <c r="A9" s="1265"/>
      <c r="B9" s="713" t="s">
        <v>1543</v>
      </c>
      <c r="C9" s="714" t="s">
        <v>1544</v>
      </c>
      <c r="D9" s="714"/>
      <c r="E9" s="714"/>
      <c r="F9" s="715"/>
      <c r="G9" s="715"/>
      <c r="H9" s="715"/>
      <c r="I9" s="715"/>
      <c r="J9" s="715"/>
      <c r="K9" s="715"/>
      <c r="L9" s="715"/>
      <c r="M9" s="715"/>
      <c r="N9" s="715"/>
      <c r="O9" s="715"/>
      <c r="P9" s="715"/>
      <c r="Q9" s="715"/>
      <c r="R9" s="715"/>
      <c r="S9" s="715"/>
      <c r="T9" s="715"/>
      <c r="U9" s="715"/>
      <c r="V9" s="715"/>
      <c r="W9" s="715"/>
      <c r="X9" s="715"/>
      <c r="Y9" s="716"/>
      <c r="Z9" s="553"/>
      <c r="AA9" s="676"/>
      <c r="AC9" s="89"/>
    </row>
    <row r="10" spans="1:29" ht="53.25" customHeight="1" thickBot="1">
      <c r="A10" s="1265"/>
      <c r="B10" s="1517" t="s">
        <v>1545</v>
      </c>
      <c r="C10" s="1515"/>
      <c r="D10" s="1515"/>
      <c r="E10" s="1515"/>
      <c r="F10" s="1515"/>
      <c r="G10" s="1515"/>
      <c r="H10" s="1515"/>
      <c r="I10" s="1515"/>
      <c r="J10" s="1515"/>
      <c r="K10" s="1515"/>
      <c r="L10" s="1515"/>
      <c r="M10" s="1515"/>
      <c r="N10" s="1515"/>
      <c r="O10" s="1515"/>
      <c r="P10" s="1515"/>
      <c r="Q10" s="1515"/>
      <c r="R10" s="1515"/>
      <c r="S10" s="1515"/>
      <c r="T10" s="1515"/>
      <c r="U10" s="1515"/>
      <c r="V10" s="1515"/>
      <c r="W10" s="1515"/>
      <c r="X10" s="1515"/>
      <c r="Y10" s="1516"/>
      <c r="Z10" s="553"/>
      <c r="AA10" s="676" t="str">
        <f>IF(AND(Q7="はい",B10=""),"×","○")</f>
        <v>○</v>
      </c>
      <c r="AC10" s="89"/>
    </row>
    <row r="11" spans="1:29" ht="18" customHeight="1" thickBot="1">
      <c r="A11" s="1265"/>
      <c r="B11" s="1024" t="s">
        <v>1546</v>
      </c>
      <c r="C11" s="717"/>
      <c r="D11" s="717"/>
      <c r="E11" s="717"/>
      <c r="F11" s="624"/>
      <c r="G11" s="624"/>
      <c r="H11" s="625"/>
      <c r="I11" s="718"/>
      <c r="J11" s="718"/>
      <c r="K11" s="718"/>
      <c r="L11" s="718"/>
      <c r="M11" s="718"/>
      <c r="N11" s="718"/>
      <c r="O11" s="717"/>
      <c r="P11" s="624"/>
      <c r="Q11" s="624"/>
      <c r="R11" s="624"/>
      <c r="S11" s="719"/>
      <c r="T11" s="718"/>
      <c r="U11" s="717"/>
      <c r="V11" s="624"/>
      <c r="W11" s="624"/>
      <c r="X11" s="624"/>
      <c r="Y11" s="719"/>
      <c r="Z11" s="1023"/>
      <c r="AA11" s="676"/>
      <c r="AC11" s="89"/>
    </row>
    <row r="12" spans="1:29" ht="53.25" customHeight="1" thickBot="1">
      <c r="A12" s="1508"/>
      <c r="B12" s="1514" t="s">
        <v>1547</v>
      </c>
      <c r="C12" s="1515"/>
      <c r="D12" s="1515"/>
      <c r="E12" s="1515"/>
      <c r="F12" s="1515"/>
      <c r="G12" s="1515"/>
      <c r="H12" s="1515"/>
      <c r="I12" s="1515"/>
      <c r="J12" s="1515"/>
      <c r="K12" s="1515"/>
      <c r="L12" s="1515"/>
      <c r="M12" s="1515"/>
      <c r="N12" s="1515"/>
      <c r="O12" s="1515"/>
      <c r="P12" s="1515"/>
      <c r="Q12" s="1515"/>
      <c r="R12" s="1515"/>
      <c r="S12" s="1515"/>
      <c r="T12" s="1515"/>
      <c r="U12" s="1515"/>
      <c r="V12" s="1515"/>
      <c r="W12" s="1515"/>
      <c r="X12" s="1515"/>
      <c r="Y12" s="1516"/>
      <c r="Z12" s="553"/>
      <c r="AA12" s="676" t="str">
        <f>IF(AND(Q7="いいえ",B12=""),"×","○")</f>
        <v>○</v>
      </c>
      <c r="AC12" s="89"/>
    </row>
    <row r="13" spans="1:29" ht="18" customHeight="1" thickBot="1">
      <c r="A13" s="1509">
        <v>2</v>
      </c>
      <c r="B13" s="1024" t="s">
        <v>1548</v>
      </c>
      <c r="C13" s="717"/>
      <c r="D13" s="717"/>
      <c r="E13" s="717"/>
      <c r="F13" s="624"/>
      <c r="G13" s="624"/>
      <c r="H13" s="624"/>
      <c r="I13" s="717"/>
      <c r="J13" s="717"/>
      <c r="K13" s="717"/>
      <c r="L13" s="717"/>
      <c r="M13" s="717"/>
      <c r="N13" s="717"/>
      <c r="O13" s="717"/>
      <c r="P13" s="717"/>
      <c r="Q13" s="1491" t="s">
        <v>520</v>
      </c>
      <c r="R13" s="1492"/>
      <c r="S13" s="1492"/>
      <c r="T13" s="1492"/>
      <c r="U13" s="1493"/>
      <c r="V13" s="536" t="s">
        <v>1541</v>
      </c>
      <c r="W13" s="536"/>
      <c r="X13" s="536"/>
      <c r="Y13" s="647"/>
      <c r="Z13" s="1023"/>
      <c r="AA13" s="9" t="str">
        <f>IF(Q13="","×","○")</f>
        <v>○</v>
      </c>
      <c r="AC13" s="89"/>
    </row>
    <row r="14" spans="1:29" ht="18" customHeight="1" thickBot="1">
      <c r="A14" s="1509"/>
      <c r="B14" s="1120" t="s">
        <v>1549</v>
      </c>
      <c r="C14" s="1121"/>
      <c r="D14" s="1121"/>
      <c r="E14" s="1121"/>
      <c r="F14" s="1122"/>
      <c r="G14" s="1122"/>
      <c r="H14" s="1122"/>
      <c r="I14" s="1122"/>
      <c r="J14" s="1122"/>
      <c r="K14" s="1122"/>
      <c r="L14" s="1122"/>
      <c r="M14" s="1122"/>
      <c r="N14" s="1122"/>
      <c r="O14" s="1122"/>
      <c r="P14" s="1122"/>
      <c r="Q14" s="624"/>
      <c r="R14" s="624"/>
      <c r="S14" s="624"/>
      <c r="T14" s="624"/>
      <c r="U14" s="624"/>
      <c r="V14" s="1122"/>
      <c r="W14" s="1122"/>
      <c r="X14" s="1122"/>
      <c r="Y14" s="1126"/>
      <c r="Z14" s="1023"/>
      <c r="AA14" s="676"/>
      <c r="AC14" s="89"/>
    </row>
    <row r="15" spans="1:29" ht="53.25" customHeight="1" thickBot="1">
      <c r="A15" s="1510"/>
      <c r="B15" s="1514" t="s">
        <v>1550</v>
      </c>
      <c r="C15" s="1515"/>
      <c r="D15" s="1515"/>
      <c r="E15" s="1515"/>
      <c r="F15" s="1515"/>
      <c r="G15" s="1515"/>
      <c r="H15" s="1515"/>
      <c r="I15" s="1515"/>
      <c r="J15" s="1515"/>
      <c r="K15" s="1515"/>
      <c r="L15" s="1515"/>
      <c r="M15" s="1515"/>
      <c r="N15" s="1515"/>
      <c r="O15" s="1515"/>
      <c r="P15" s="1515"/>
      <c r="Q15" s="1515"/>
      <c r="R15" s="1515"/>
      <c r="S15" s="1515"/>
      <c r="T15" s="1515"/>
      <c r="U15" s="1515"/>
      <c r="V15" s="1515"/>
      <c r="W15" s="1515"/>
      <c r="X15" s="1515"/>
      <c r="Y15" s="1516"/>
      <c r="Z15" s="553"/>
      <c r="AA15" s="676" t="str">
        <f>IF(AND(Q13="はい",B15=""),"×","○")</f>
        <v>○</v>
      </c>
      <c r="AC15" s="89"/>
    </row>
    <row r="16" spans="1:29" ht="18" customHeight="1" thickBot="1">
      <c r="A16" s="1509">
        <v>3</v>
      </c>
      <c r="B16" s="1024" t="s">
        <v>1551</v>
      </c>
      <c r="C16" s="717"/>
      <c r="D16" s="717"/>
      <c r="E16" s="717"/>
      <c r="F16" s="624"/>
      <c r="G16" s="624"/>
      <c r="H16" s="624"/>
      <c r="I16" s="717"/>
      <c r="J16" s="717"/>
      <c r="K16" s="717"/>
      <c r="L16" s="717"/>
      <c r="M16" s="717"/>
      <c r="N16" s="717"/>
      <c r="O16" s="717"/>
      <c r="P16" s="717"/>
      <c r="Q16" s="1491" t="s">
        <v>520</v>
      </c>
      <c r="R16" s="1492"/>
      <c r="S16" s="1492"/>
      <c r="T16" s="1492"/>
      <c r="U16" s="1493"/>
      <c r="V16" s="1520" t="s">
        <v>1541</v>
      </c>
      <c r="W16" s="1520"/>
      <c r="X16" s="1520"/>
      <c r="Y16" s="1521"/>
      <c r="Z16" s="1023"/>
      <c r="AA16" s="9" t="str">
        <f>IF(Q16="","×","○")</f>
        <v>○</v>
      </c>
      <c r="AC16" s="89"/>
    </row>
    <row r="17" spans="1:29" ht="18" customHeight="1" thickBot="1">
      <c r="A17" s="1509"/>
      <c r="B17" s="1120" t="s">
        <v>1552</v>
      </c>
      <c r="C17" s="1121"/>
      <c r="D17" s="1121"/>
      <c r="E17" s="1121"/>
      <c r="F17" s="1122"/>
      <c r="G17" s="1122"/>
      <c r="H17" s="1122"/>
      <c r="I17" s="1122"/>
      <c r="J17" s="1122"/>
      <c r="K17" s="1122"/>
      <c r="L17" s="1122"/>
      <c r="M17" s="1122"/>
      <c r="N17" s="1122"/>
      <c r="O17" s="1122"/>
      <c r="P17" s="1122"/>
      <c r="Q17" s="624"/>
      <c r="R17" s="624"/>
      <c r="S17" s="624"/>
      <c r="T17" s="624"/>
      <c r="U17" s="624"/>
      <c r="V17" s="1122"/>
      <c r="W17" s="1122"/>
      <c r="X17" s="1122"/>
      <c r="Y17" s="1126"/>
      <c r="AC17" s="89"/>
    </row>
    <row r="18" spans="1:29" ht="53.25" customHeight="1" thickBot="1">
      <c r="A18" s="1510"/>
      <c r="B18" s="1514" t="s">
        <v>1553</v>
      </c>
      <c r="C18" s="1515"/>
      <c r="D18" s="1515"/>
      <c r="E18" s="1515"/>
      <c r="F18" s="1515"/>
      <c r="G18" s="1515"/>
      <c r="H18" s="1515"/>
      <c r="I18" s="1515"/>
      <c r="J18" s="1515"/>
      <c r="K18" s="1515"/>
      <c r="L18" s="1515"/>
      <c r="M18" s="1515"/>
      <c r="N18" s="1515"/>
      <c r="O18" s="1515"/>
      <c r="P18" s="1515"/>
      <c r="Q18" s="1515"/>
      <c r="R18" s="1515"/>
      <c r="S18" s="1515"/>
      <c r="T18" s="1515"/>
      <c r="U18" s="1515"/>
      <c r="V18" s="1515"/>
      <c r="W18" s="1515"/>
      <c r="X18" s="1515"/>
      <c r="Y18" s="1516"/>
      <c r="Z18" s="553"/>
      <c r="AA18" s="676" t="str">
        <f>IF(AND(Q16="はい",B18=""),"×","○")</f>
        <v>○</v>
      </c>
      <c r="AC18" s="89"/>
    </row>
    <row r="19" spans="1:29" ht="18" customHeight="1" thickBot="1">
      <c r="A19" s="1264">
        <v>4</v>
      </c>
      <c r="B19" s="1120" t="s">
        <v>1554</v>
      </c>
      <c r="C19" s="1121"/>
      <c r="D19" s="1121"/>
      <c r="E19" s="1121"/>
      <c r="F19" s="1122"/>
      <c r="G19" s="1122"/>
      <c r="H19" s="1122"/>
      <c r="I19" s="1122"/>
      <c r="J19" s="1122"/>
      <c r="K19" s="1122"/>
      <c r="L19" s="1122"/>
      <c r="M19" s="1122"/>
      <c r="N19" s="1122"/>
      <c r="O19" s="1122"/>
      <c r="P19" s="1122"/>
      <c r="Q19" s="624"/>
      <c r="R19" s="624"/>
      <c r="S19" s="624"/>
      <c r="T19" s="624"/>
      <c r="U19" s="624"/>
      <c r="V19" s="1122"/>
      <c r="W19" s="1122"/>
      <c r="X19" s="1122"/>
      <c r="Y19" s="1126"/>
      <c r="AC19" s="89"/>
    </row>
    <row r="20" spans="1:29" ht="53.25" customHeight="1" thickBot="1">
      <c r="A20" s="1508"/>
      <c r="B20" s="1514" t="s">
        <v>1555</v>
      </c>
      <c r="C20" s="1515"/>
      <c r="D20" s="1515"/>
      <c r="E20" s="1515"/>
      <c r="F20" s="1515"/>
      <c r="G20" s="1515"/>
      <c r="H20" s="1515"/>
      <c r="I20" s="1515"/>
      <c r="J20" s="1515"/>
      <c r="K20" s="1515"/>
      <c r="L20" s="1515"/>
      <c r="M20" s="1515"/>
      <c r="N20" s="1515"/>
      <c r="O20" s="1515"/>
      <c r="P20" s="1515"/>
      <c r="Q20" s="1515"/>
      <c r="R20" s="1515"/>
      <c r="S20" s="1515"/>
      <c r="T20" s="1515"/>
      <c r="U20" s="1515"/>
      <c r="V20" s="1515"/>
      <c r="W20" s="1515"/>
      <c r="X20" s="1515"/>
      <c r="Y20" s="1516"/>
      <c r="Z20" s="553"/>
      <c r="AC20" s="89"/>
    </row>
    <row r="21" spans="1:29" ht="18" customHeight="1" thickBot="1">
      <c r="A21" s="1264">
        <v>5</v>
      </c>
      <c r="B21" s="1120" t="s">
        <v>1556</v>
      </c>
      <c r="C21" s="1121"/>
      <c r="D21" s="1121"/>
      <c r="E21" s="1121"/>
      <c r="F21" s="1122"/>
      <c r="G21" s="1122"/>
      <c r="H21" s="1122"/>
      <c r="I21" s="1122"/>
      <c r="J21" s="1122"/>
      <c r="K21" s="1122"/>
      <c r="L21" s="1122"/>
      <c r="M21" s="1122"/>
      <c r="N21" s="1122"/>
      <c r="O21" s="1122"/>
      <c r="P21" s="1122"/>
      <c r="Q21" s="624"/>
      <c r="R21" s="624"/>
      <c r="S21" s="624"/>
      <c r="T21" s="624"/>
      <c r="U21" s="624"/>
      <c r="V21" s="1122"/>
      <c r="W21" s="1122"/>
      <c r="X21" s="1122"/>
      <c r="Y21" s="1126"/>
      <c r="AC21" s="89"/>
    </row>
    <row r="22" spans="1:29" ht="53.25" customHeight="1" thickBot="1">
      <c r="A22" s="1508"/>
      <c r="B22" s="1511" t="s">
        <v>1557</v>
      </c>
      <c r="C22" s="1512"/>
      <c r="D22" s="1512"/>
      <c r="E22" s="1512"/>
      <c r="F22" s="1512"/>
      <c r="G22" s="1512"/>
      <c r="H22" s="1512"/>
      <c r="I22" s="1512"/>
      <c r="J22" s="1512"/>
      <c r="K22" s="1512"/>
      <c r="L22" s="1512"/>
      <c r="M22" s="1512"/>
      <c r="N22" s="1512"/>
      <c r="O22" s="1512"/>
      <c r="P22" s="1512"/>
      <c r="Q22" s="1512"/>
      <c r="R22" s="1512"/>
      <c r="S22" s="1512"/>
      <c r="T22" s="1512"/>
      <c r="U22" s="1512"/>
      <c r="V22" s="1512"/>
      <c r="W22" s="1512"/>
      <c r="X22" s="1512"/>
      <c r="Y22" s="1513"/>
      <c r="Z22" s="553"/>
      <c r="AC22" s="89"/>
    </row>
    <row r="23" spans="1:29" ht="18" customHeight="1" thickBot="1">
      <c r="A23" s="1264">
        <v>6</v>
      </c>
      <c r="B23" s="1120" t="s">
        <v>1558</v>
      </c>
      <c r="C23" s="1121"/>
      <c r="D23" s="1121"/>
      <c r="E23" s="1121"/>
      <c r="F23" s="1127"/>
      <c r="G23" s="1127"/>
      <c r="H23" s="1127"/>
      <c r="I23" s="1127"/>
      <c r="J23" s="1127"/>
      <c r="K23" s="1127"/>
      <c r="L23" s="1127"/>
      <c r="M23" s="1127"/>
      <c r="N23" s="1127"/>
      <c r="O23" s="1127"/>
      <c r="P23" s="1127"/>
      <c r="Q23" s="720"/>
      <c r="R23" s="720"/>
      <c r="S23" s="720"/>
      <c r="T23" s="720"/>
      <c r="U23" s="720"/>
      <c r="V23" s="1127"/>
      <c r="W23" s="1127"/>
      <c r="X23" s="1127"/>
      <c r="Y23" s="1128"/>
      <c r="AC23" s="89"/>
    </row>
    <row r="24" spans="1:29" ht="53.25" customHeight="1" thickBot="1">
      <c r="A24" s="1508"/>
      <c r="B24" s="1511" t="s">
        <v>1559</v>
      </c>
      <c r="C24" s="1512"/>
      <c r="D24" s="1512"/>
      <c r="E24" s="1512"/>
      <c r="F24" s="1512"/>
      <c r="G24" s="1512"/>
      <c r="H24" s="1512"/>
      <c r="I24" s="1512"/>
      <c r="J24" s="1512"/>
      <c r="K24" s="1512"/>
      <c r="L24" s="1512"/>
      <c r="M24" s="1512"/>
      <c r="N24" s="1512"/>
      <c r="O24" s="1512"/>
      <c r="P24" s="1512"/>
      <c r="Q24" s="1512"/>
      <c r="R24" s="1512"/>
      <c r="S24" s="1512"/>
      <c r="T24" s="1512"/>
      <c r="U24" s="1512"/>
      <c r="V24" s="1512"/>
      <c r="W24" s="1512"/>
      <c r="X24" s="1512"/>
      <c r="Y24" s="1513"/>
      <c r="Z24" s="553"/>
      <c r="AC24" s="89"/>
    </row>
    <row r="25" spans="1:29" ht="18" customHeight="1" thickBot="1">
      <c r="A25" s="1264">
        <v>7</v>
      </c>
      <c r="B25" s="1120" t="s">
        <v>1560</v>
      </c>
      <c r="C25" s="1121"/>
      <c r="D25" s="1121"/>
      <c r="E25" s="1121"/>
      <c r="F25" s="1127"/>
      <c r="G25" s="1127"/>
      <c r="H25" s="1127"/>
      <c r="I25" s="1127"/>
      <c r="J25" s="1127"/>
      <c r="K25" s="1127"/>
      <c r="L25" s="1127"/>
      <c r="M25" s="1127"/>
      <c r="N25" s="1127"/>
      <c r="O25" s="1127"/>
      <c r="P25" s="1127"/>
      <c r="Q25" s="720"/>
      <c r="R25" s="720"/>
      <c r="S25" s="720"/>
      <c r="T25" s="720"/>
      <c r="U25" s="720"/>
      <c r="V25" s="1127"/>
      <c r="W25" s="1127"/>
      <c r="X25" s="1127"/>
      <c r="Y25" s="1128"/>
      <c r="AC25" s="89"/>
    </row>
    <row r="26" spans="1:29" ht="53.25" customHeight="1" thickBot="1">
      <c r="A26" s="1508"/>
      <c r="B26" s="1514" t="s">
        <v>1561</v>
      </c>
      <c r="C26" s="1515"/>
      <c r="D26" s="1515"/>
      <c r="E26" s="1515"/>
      <c r="F26" s="1515"/>
      <c r="G26" s="1515"/>
      <c r="H26" s="1515"/>
      <c r="I26" s="1515"/>
      <c r="J26" s="1515"/>
      <c r="K26" s="1515"/>
      <c r="L26" s="1515"/>
      <c r="M26" s="1515"/>
      <c r="N26" s="1515"/>
      <c r="O26" s="1515"/>
      <c r="P26" s="1515"/>
      <c r="Q26" s="1515"/>
      <c r="R26" s="1515"/>
      <c r="S26" s="1515"/>
      <c r="T26" s="1515"/>
      <c r="U26" s="1515"/>
      <c r="V26" s="1515"/>
      <c r="W26" s="1515"/>
      <c r="X26" s="1515"/>
      <c r="Y26" s="1516"/>
      <c r="Z26" s="553"/>
      <c r="AC26" s="89"/>
    </row>
    <row r="27" spans="1:29" ht="35.25" customHeight="1" thickBot="1">
      <c r="A27" s="1509">
        <v>8</v>
      </c>
      <c r="B27" s="1518" t="s">
        <v>1562</v>
      </c>
      <c r="C27" s="1484"/>
      <c r="D27" s="1484"/>
      <c r="E27" s="1484"/>
      <c r="F27" s="1484"/>
      <c r="G27" s="1484"/>
      <c r="H27" s="1484"/>
      <c r="I27" s="1484"/>
      <c r="J27" s="1484"/>
      <c r="K27" s="1484"/>
      <c r="L27" s="1484"/>
      <c r="M27" s="1484"/>
      <c r="N27" s="1484"/>
      <c r="O27" s="1484"/>
      <c r="P27" s="1484"/>
      <c r="Q27" s="1484"/>
      <c r="R27" s="1484"/>
      <c r="S27" s="1484"/>
      <c r="T27" s="1484"/>
      <c r="U27" s="1484"/>
      <c r="V27" s="1484"/>
      <c r="W27" s="1484"/>
      <c r="X27" s="1484"/>
      <c r="Y27" s="1519"/>
      <c r="Z27" s="1023"/>
      <c r="AA27" s="553"/>
      <c r="AC27" s="89"/>
    </row>
    <row r="28" spans="1:29" ht="53.25" customHeight="1" thickBot="1">
      <c r="A28" s="1510"/>
      <c r="B28" s="1517" t="s">
        <v>1563</v>
      </c>
      <c r="C28" s="1515"/>
      <c r="D28" s="1515"/>
      <c r="E28" s="1515"/>
      <c r="F28" s="1515"/>
      <c r="G28" s="1515"/>
      <c r="H28" s="1515"/>
      <c r="I28" s="1515"/>
      <c r="J28" s="1515"/>
      <c r="K28" s="1515"/>
      <c r="L28" s="1515"/>
      <c r="M28" s="1515"/>
      <c r="N28" s="1515"/>
      <c r="O28" s="1515"/>
      <c r="P28" s="1515"/>
      <c r="Q28" s="1515"/>
      <c r="R28" s="1515"/>
      <c r="S28" s="1515"/>
      <c r="T28" s="1515"/>
      <c r="U28" s="1515"/>
      <c r="V28" s="1515"/>
      <c r="W28" s="1515"/>
      <c r="X28" s="1515"/>
      <c r="Y28" s="1516"/>
      <c r="Z28" s="553"/>
      <c r="AA28" s="9" t="str">
        <f>IF(B28="","×","○")</f>
        <v>○</v>
      </c>
      <c r="AC28" s="164"/>
    </row>
  </sheetData>
  <sheetProtection selectLockedCells="1"/>
  <mergeCells count="26">
    <mergeCell ref="Z2:Z5"/>
    <mergeCell ref="G4:Y4"/>
    <mergeCell ref="Q7:U7"/>
    <mergeCell ref="A7:A12"/>
    <mergeCell ref="A16:A18"/>
    <mergeCell ref="Q13:U13"/>
    <mergeCell ref="B10:Y10"/>
    <mergeCell ref="B15:Y15"/>
    <mergeCell ref="B18:Y18"/>
    <mergeCell ref="Q16:U16"/>
    <mergeCell ref="V16:Y16"/>
    <mergeCell ref="B12:Y12"/>
    <mergeCell ref="A13:A15"/>
    <mergeCell ref="A25:A26"/>
    <mergeCell ref="A27:A28"/>
    <mergeCell ref="B24:Y24"/>
    <mergeCell ref="B20:Y20"/>
    <mergeCell ref="B26:Y26"/>
    <mergeCell ref="B22:Y22"/>
    <mergeCell ref="B28:Y28"/>
    <mergeCell ref="B27:Y27"/>
    <mergeCell ref="A1:Y1"/>
    <mergeCell ref="A2:X2"/>
    <mergeCell ref="A21:A22"/>
    <mergeCell ref="A23:A24"/>
    <mergeCell ref="A19:A20"/>
  </mergeCells>
  <phoneticPr fontId="13"/>
  <dataValidations count="2">
    <dataValidation type="list" allowBlank="1" showInputMessage="1" showErrorMessage="1" error="選択肢から選んでください" sqref="Q13 Q16 Q7" xr:uid="{00000000-0002-0000-1000-000000000000}">
      <formula1>"はい,いいえ"</formula1>
    </dataValidation>
    <dataValidation allowBlank="1" showInputMessage="1" showErrorMessage="1" prompt="表紙シートの病院名を反映" sqref="G4:Y4" xr:uid="{00000000-0002-0000-1000-000001000000}"/>
  </dataValidations>
  <printOptions horizontalCentered="1"/>
  <pageMargins left="0.39370078740157483" right="0.39370078740157483" top="0.59055118110236227" bottom="0.59055118110236227" header="0.35433070866141736" footer="0.27559055118110237"/>
  <pageSetup paperSize="9" scale="76" fitToHeight="0" orientation="portrait" cellComments="asDisplayed" r:id="rId1"/>
  <headerFooter>
    <oddFooter>&amp;C&amp;P/&amp;N&amp;R&amp;A</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2">
    <tabColor theme="0"/>
    <pageSetUpPr fitToPage="1"/>
  </sheetPr>
  <dimension ref="A1:N64"/>
  <sheetViews>
    <sheetView view="pageBreakPreview" zoomScaleNormal="100" zoomScaleSheetLayoutView="100" workbookViewId="0">
      <selection activeCell="D36" sqref="D36:E36"/>
    </sheetView>
  </sheetViews>
  <sheetFormatPr defaultColWidth="9" defaultRowHeight="13.5"/>
  <cols>
    <col min="1" max="1" width="5.625" style="644" customWidth="1"/>
    <col min="2" max="2" width="34.25" style="644" customWidth="1"/>
    <col min="3" max="6" width="20.625" style="644" customWidth="1"/>
    <col min="7" max="7" width="11.375" style="644" customWidth="1"/>
    <col min="8" max="8" width="2.625" style="644" customWidth="1"/>
    <col min="9" max="10" width="6" style="644" hidden="1" customWidth="1"/>
    <col min="11" max="11" width="2.25" style="702" hidden="1" customWidth="1"/>
    <col min="12" max="12" width="82.75" style="763" bestFit="1" customWidth="1"/>
    <col min="13" max="14" width="0" style="644" hidden="1" customWidth="1"/>
    <col min="15" max="16384" width="9" style="644"/>
  </cols>
  <sheetData>
    <row r="1" spans="1:14" s="722" customFormat="1" ht="20.25" customHeight="1" thickBot="1">
      <c r="A1" s="1529" t="s">
        <v>1564</v>
      </c>
      <c r="B1" s="1529"/>
      <c r="C1" s="1529"/>
      <c r="D1" s="1529"/>
      <c r="E1" s="1529"/>
      <c r="F1" s="1529"/>
      <c r="G1" s="1529"/>
      <c r="H1" s="721"/>
      <c r="I1" s="721"/>
      <c r="K1" s="99"/>
      <c r="L1" s="723"/>
    </row>
    <row r="2" spans="1:14" s="722" customFormat="1" ht="24.95" customHeight="1" thickTop="1" thickBot="1">
      <c r="A2" s="1234" t="s">
        <v>1418</v>
      </c>
      <c r="B2" s="1234"/>
      <c r="C2" s="1234"/>
      <c r="D2" s="1234"/>
      <c r="E2" s="1234"/>
      <c r="F2" s="1253"/>
      <c r="G2" s="537" t="str">
        <f>IF(COUNTIF(I8:J36,"×")&gt;=1,"未入力あり","入力済")</f>
        <v>入力済</v>
      </c>
      <c r="H2" s="724"/>
      <c r="I2" s="725"/>
      <c r="J2" s="1528"/>
      <c r="K2" s="99"/>
      <c r="L2" s="723"/>
    </row>
    <row r="3" spans="1:14" s="722" customFormat="1" ht="5.0999999999999996" customHeight="1" thickTop="1">
      <c r="A3" s="726"/>
      <c r="B3" s="726"/>
      <c r="C3" s="726"/>
      <c r="D3" s="726"/>
      <c r="E3" s="726"/>
      <c r="F3" s="726"/>
      <c r="G3" s="727"/>
      <c r="H3" s="727"/>
      <c r="I3" s="727"/>
      <c r="J3" s="1528"/>
      <c r="K3" s="62"/>
      <c r="L3" s="723"/>
    </row>
    <row r="4" spans="1:14" s="722" customFormat="1" ht="20.25" customHeight="1">
      <c r="A4" s="726"/>
      <c r="B4" s="726"/>
      <c r="C4" s="726"/>
      <c r="D4" s="728" t="s">
        <v>1565</v>
      </c>
      <c r="E4" s="1532" t="str">
        <f>表紙!E2</f>
        <v>大阪公立大学医学部附属病院</v>
      </c>
      <c r="F4" s="1533"/>
      <c r="G4" s="1534"/>
      <c r="H4" s="729"/>
      <c r="I4" s="729"/>
      <c r="J4" s="1528"/>
      <c r="K4" s="99"/>
      <c r="L4" s="723"/>
    </row>
    <row r="5" spans="1:14" s="722" customFormat="1" ht="20.25" customHeight="1">
      <c r="A5" s="726"/>
      <c r="B5" s="726"/>
      <c r="C5" s="726"/>
      <c r="D5" s="1234" t="str">
        <f>+"期間："&amp;'事務局使用（発出時は非表示にすること）'!B4</f>
        <v>期間：令和５年１月１日～12月31日</v>
      </c>
      <c r="E5" s="1234"/>
      <c r="F5" s="1129"/>
      <c r="J5" s="730"/>
      <c r="K5" s="99"/>
      <c r="L5" s="723"/>
    </row>
    <row r="6" spans="1:14" s="722" customFormat="1" ht="22.5" customHeight="1">
      <c r="A6" s="1530"/>
      <c r="B6" s="1530"/>
      <c r="C6" s="1530"/>
      <c r="D6" s="1530"/>
      <c r="E6" s="1530"/>
      <c r="F6" s="1530"/>
      <c r="G6" s="1530"/>
      <c r="H6" s="731"/>
      <c r="I6" s="731"/>
      <c r="J6" s="732"/>
      <c r="K6" s="733"/>
      <c r="L6" s="734" t="s">
        <v>185</v>
      </c>
    </row>
    <row r="7" spans="1:14" s="722" customFormat="1" ht="69.95" customHeight="1" thickBot="1">
      <c r="A7" s="1535" t="s">
        <v>1566</v>
      </c>
      <c r="B7" s="1535"/>
      <c r="C7" s="1535"/>
      <c r="D7" s="1535"/>
      <c r="E7" s="1535"/>
      <c r="F7" s="1535"/>
      <c r="G7" s="1535"/>
      <c r="H7" s="731"/>
      <c r="I7" s="731"/>
      <c r="J7" s="732"/>
      <c r="K7" s="733"/>
      <c r="L7" s="184"/>
    </row>
    <row r="8" spans="1:14" s="722" customFormat="1" ht="20.100000000000001" customHeight="1" thickBot="1">
      <c r="A8" s="1" t="s">
        <v>1567</v>
      </c>
      <c r="C8" s="339">
        <v>1526</v>
      </c>
      <c r="D8" s="735" t="s">
        <v>510</v>
      </c>
      <c r="I8" s="722" t="str">
        <f>IF(C8="","×","○")</f>
        <v>○</v>
      </c>
      <c r="J8" s="732"/>
      <c r="K8" s="733"/>
      <c r="L8" s="184"/>
      <c r="M8" s="736">
        <v>0</v>
      </c>
      <c r="N8" s="736">
        <v>9400</v>
      </c>
    </row>
    <row r="9" spans="1:14" ht="46.5" customHeight="1">
      <c r="A9" s="986" t="s">
        <v>1568</v>
      </c>
      <c r="B9" s="3"/>
      <c r="D9" s="737"/>
      <c r="E9" s="737"/>
      <c r="F9" s="737"/>
      <c r="G9" s="737"/>
      <c r="H9" s="737"/>
      <c r="I9" s="737"/>
      <c r="J9" s="643"/>
      <c r="L9" s="184"/>
    </row>
    <row r="10" spans="1:14" ht="20.25" customHeight="1" thickBot="1">
      <c r="A10" s="738"/>
      <c r="B10" s="739" t="s">
        <v>1569</v>
      </c>
      <c r="C10" s="740" t="s">
        <v>1570</v>
      </c>
      <c r="D10" s="737"/>
      <c r="E10" s="737"/>
      <c r="F10" s="737"/>
      <c r="L10" s="184"/>
    </row>
    <row r="11" spans="1:14" ht="20.25" customHeight="1" thickBot="1">
      <c r="A11" s="738">
        <v>1</v>
      </c>
      <c r="B11" s="739" t="s">
        <v>1571</v>
      </c>
      <c r="C11" s="339">
        <v>580</v>
      </c>
      <c r="D11" s="737"/>
      <c r="E11" s="737"/>
      <c r="F11" s="737"/>
      <c r="I11" s="722" t="str">
        <f>IF(C11="","×","○")</f>
        <v>○</v>
      </c>
      <c r="L11" s="184"/>
      <c r="M11" s="741">
        <v>0</v>
      </c>
      <c r="N11" s="742">
        <v>10000</v>
      </c>
    </row>
    <row r="12" spans="1:14" s="722" customFormat="1" ht="20.25" customHeight="1" thickBot="1">
      <c r="A12" s="738">
        <v>2</v>
      </c>
      <c r="B12" s="739" t="s">
        <v>1572</v>
      </c>
      <c r="C12" s="339">
        <v>96</v>
      </c>
      <c r="D12" s="737"/>
      <c r="E12" s="737"/>
      <c r="F12" s="737"/>
      <c r="I12" s="722" t="str">
        <f>IF(C12="","×","○")</f>
        <v>○</v>
      </c>
      <c r="K12" s="743"/>
      <c r="L12" s="184"/>
      <c r="M12" s="736">
        <v>0</v>
      </c>
      <c r="N12" s="744">
        <v>2000</v>
      </c>
    </row>
    <row r="13" spans="1:14" s="722" customFormat="1" ht="20.25" customHeight="1" thickBot="1">
      <c r="A13" s="738">
        <v>3</v>
      </c>
      <c r="B13" s="739" t="s">
        <v>1573</v>
      </c>
      <c r="C13" s="339">
        <v>2</v>
      </c>
      <c r="D13" s="737"/>
      <c r="E13" s="737"/>
      <c r="F13" s="737"/>
      <c r="I13" s="722" t="str">
        <f>IF(C13="","×","○")</f>
        <v>○</v>
      </c>
      <c r="J13" s="745"/>
      <c r="K13" s="746"/>
      <c r="L13" s="184"/>
      <c r="M13" s="736">
        <v>0</v>
      </c>
      <c r="N13" s="744">
        <v>1500</v>
      </c>
    </row>
    <row r="14" spans="1:14" s="722" customFormat="1" ht="20.25" customHeight="1">
      <c r="A14" s="747"/>
      <c r="B14" s="748" t="s">
        <v>1574</v>
      </c>
      <c r="C14" s="749">
        <f>SUM(C11:C13)</f>
        <v>678</v>
      </c>
      <c r="D14" s="737"/>
      <c r="E14" s="737"/>
      <c r="F14" s="737"/>
      <c r="J14" s="745"/>
      <c r="K14" s="746"/>
      <c r="L14" s="184"/>
    </row>
    <row r="15" spans="1:14" s="722" customFormat="1" ht="20.100000000000001" customHeight="1">
      <c r="A15" s="750" t="s">
        <v>1575</v>
      </c>
      <c r="B15" s="9"/>
      <c r="C15" s="9"/>
      <c r="D15" s="726"/>
      <c r="E15" s="726"/>
      <c r="F15" s="726"/>
      <c r="G15" s="726"/>
      <c r="H15" s="726"/>
      <c r="I15" s="726"/>
      <c r="J15" s="745"/>
      <c r="K15" s="746"/>
      <c r="L15" s="185"/>
    </row>
    <row r="16" spans="1:14" s="722" customFormat="1" ht="46.5" customHeight="1">
      <c r="A16" s="1531" t="s">
        <v>1576</v>
      </c>
      <c r="B16" s="1531"/>
      <c r="C16" s="1531"/>
      <c r="D16" s="1531"/>
      <c r="E16" s="1531"/>
      <c r="F16" s="1531"/>
      <c r="G16" s="1531"/>
      <c r="H16" s="982"/>
      <c r="I16" s="751"/>
      <c r="J16" s="745"/>
      <c r="K16" s="746"/>
      <c r="L16" s="185"/>
    </row>
    <row r="17" spans="1:14">
      <c r="J17" s="745" t="s">
        <v>1577</v>
      </c>
      <c r="K17" s="746"/>
      <c r="L17" s="185"/>
    </row>
    <row r="18" spans="1:14" s="722" customFormat="1" ht="20.25" customHeight="1" thickBot="1">
      <c r="A18" s="752"/>
      <c r="B18" s="753" t="s">
        <v>1578</v>
      </c>
      <c r="C18" s="754" t="s">
        <v>1579</v>
      </c>
      <c r="D18" s="1526" t="s">
        <v>1578</v>
      </c>
      <c r="E18" s="1527"/>
      <c r="F18" s="754" t="s">
        <v>1579</v>
      </c>
      <c r="J18" s="745"/>
      <c r="K18" s="746"/>
      <c r="L18" s="185"/>
    </row>
    <row r="19" spans="1:14" s="722" customFormat="1" ht="21" customHeight="1" thickBot="1">
      <c r="A19" s="755"/>
      <c r="B19" s="756" t="s">
        <v>1580</v>
      </c>
      <c r="C19" s="339">
        <v>138</v>
      </c>
      <c r="D19" s="756" t="s">
        <v>1581</v>
      </c>
      <c r="E19" s="756"/>
      <c r="F19" s="339">
        <v>8</v>
      </c>
      <c r="I19" s="722" t="str">
        <f t="shared" ref="I19:I25" si="0">IF(C19="","×","○")</f>
        <v>○</v>
      </c>
      <c r="J19" s="722" t="str">
        <f>IF(F19="","×","○")</f>
        <v>○</v>
      </c>
      <c r="K19" s="746"/>
      <c r="L19" s="185"/>
      <c r="M19" s="736">
        <v>0</v>
      </c>
      <c r="N19" s="744">
        <v>3000</v>
      </c>
    </row>
    <row r="20" spans="1:14" s="722" customFormat="1" ht="20.25" customHeight="1" thickBot="1">
      <c r="A20" s="755"/>
      <c r="B20" s="756" t="s">
        <v>1582</v>
      </c>
      <c r="C20" s="339">
        <v>8</v>
      </c>
      <c r="D20" s="756" t="s">
        <v>1583</v>
      </c>
      <c r="E20" s="756"/>
      <c r="F20" s="339">
        <v>5</v>
      </c>
      <c r="I20" s="722" t="str">
        <f t="shared" si="0"/>
        <v>○</v>
      </c>
      <c r="J20" s="722" t="str">
        <f t="shared" ref="J20:J33" si="1">IF(F20="","×","○")</f>
        <v>○</v>
      </c>
      <c r="K20" s="746"/>
      <c r="L20" s="185"/>
      <c r="M20" s="736">
        <v>0</v>
      </c>
      <c r="N20" s="744">
        <v>3000</v>
      </c>
    </row>
    <row r="21" spans="1:14" s="722" customFormat="1" ht="20.25" customHeight="1" thickBot="1">
      <c r="A21" s="755"/>
      <c r="B21" s="756" t="s">
        <v>1584</v>
      </c>
      <c r="C21" s="339">
        <v>25</v>
      </c>
      <c r="D21" s="1524" t="s">
        <v>1585</v>
      </c>
      <c r="E21" s="1525"/>
      <c r="F21" s="339">
        <v>17</v>
      </c>
      <c r="I21" s="722" t="str">
        <f t="shared" si="0"/>
        <v>○</v>
      </c>
      <c r="J21" s="722" t="str">
        <f t="shared" si="1"/>
        <v>○</v>
      </c>
      <c r="K21" s="746"/>
      <c r="L21" s="185"/>
      <c r="M21" s="736">
        <v>0</v>
      </c>
      <c r="N21" s="744">
        <v>3000</v>
      </c>
    </row>
    <row r="22" spans="1:14" s="722" customFormat="1" ht="20.25" customHeight="1" thickBot="1">
      <c r="A22" s="755"/>
      <c r="B22" s="757" t="s">
        <v>1586</v>
      </c>
      <c r="C22" s="339">
        <v>0</v>
      </c>
      <c r="D22" s="1524" t="s">
        <v>1587</v>
      </c>
      <c r="E22" s="1525"/>
      <c r="F22" s="339">
        <v>0</v>
      </c>
      <c r="I22" s="722" t="str">
        <f t="shared" si="0"/>
        <v>○</v>
      </c>
      <c r="J22" s="722" t="str">
        <f t="shared" si="1"/>
        <v>○</v>
      </c>
      <c r="K22" s="746"/>
      <c r="L22" s="185"/>
      <c r="M22" s="736">
        <v>0</v>
      </c>
      <c r="N22" s="744">
        <v>3000</v>
      </c>
    </row>
    <row r="23" spans="1:14" s="722" customFormat="1" ht="20.25" customHeight="1" thickBot="1">
      <c r="A23" s="755"/>
      <c r="B23" s="757" t="s">
        <v>1588</v>
      </c>
      <c r="C23" s="339">
        <v>0</v>
      </c>
      <c r="D23" s="758" t="s">
        <v>1589</v>
      </c>
      <c r="E23" s="759"/>
      <c r="F23" s="339">
        <v>33</v>
      </c>
      <c r="I23" s="722" t="str">
        <f t="shared" si="0"/>
        <v>○</v>
      </c>
      <c r="J23" s="722" t="str">
        <f t="shared" si="1"/>
        <v>○</v>
      </c>
      <c r="K23" s="746"/>
      <c r="L23" s="186"/>
      <c r="M23" s="736">
        <v>0</v>
      </c>
      <c r="N23" s="744">
        <v>3000</v>
      </c>
    </row>
    <row r="24" spans="1:14" s="722" customFormat="1" ht="20.25" customHeight="1" thickBot="1">
      <c r="A24" s="755"/>
      <c r="B24" s="757" t="s">
        <v>1590</v>
      </c>
      <c r="C24" s="339">
        <v>0</v>
      </c>
      <c r="D24" s="758" t="s">
        <v>1591</v>
      </c>
      <c r="E24" s="759"/>
      <c r="F24" s="339">
        <v>0</v>
      </c>
      <c r="I24" s="722" t="str">
        <f t="shared" si="0"/>
        <v>○</v>
      </c>
      <c r="J24" s="722" t="str">
        <f t="shared" si="1"/>
        <v>○</v>
      </c>
      <c r="K24" s="746"/>
      <c r="L24" s="185"/>
      <c r="M24" s="736">
        <v>0</v>
      </c>
      <c r="N24" s="744">
        <v>3000</v>
      </c>
    </row>
    <row r="25" spans="1:14" s="722" customFormat="1" ht="24" customHeight="1" thickBot="1">
      <c r="A25" s="755"/>
      <c r="B25" s="757" t="s">
        <v>1592</v>
      </c>
      <c r="C25" s="339">
        <v>0</v>
      </c>
      <c r="D25" s="758" t="s">
        <v>1593</v>
      </c>
      <c r="E25" s="756"/>
      <c r="F25" s="339">
        <v>1</v>
      </c>
      <c r="I25" s="722" t="str">
        <f t="shared" si="0"/>
        <v>○</v>
      </c>
      <c r="J25" s="722" t="str">
        <f t="shared" si="1"/>
        <v>○</v>
      </c>
      <c r="K25" s="746"/>
      <c r="L25" s="185"/>
      <c r="M25" s="736">
        <v>0</v>
      </c>
      <c r="N25" s="744">
        <v>3000</v>
      </c>
    </row>
    <row r="26" spans="1:14" s="722" customFormat="1" ht="24" customHeight="1" thickBot="1">
      <c r="A26" s="755"/>
      <c r="B26" s="756" t="s">
        <v>1594</v>
      </c>
      <c r="C26" s="339">
        <v>1</v>
      </c>
      <c r="D26" s="758" t="s">
        <v>1595</v>
      </c>
      <c r="E26" s="756"/>
      <c r="F26" s="339">
        <v>57</v>
      </c>
      <c r="I26" s="722" t="str">
        <f t="shared" ref="I26:I36" si="2">IF(C26="","×","○")</f>
        <v>○</v>
      </c>
      <c r="J26" s="722" t="str">
        <f t="shared" si="1"/>
        <v>○</v>
      </c>
      <c r="K26" s="746"/>
      <c r="L26" s="185"/>
      <c r="M26" s="736">
        <v>0</v>
      </c>
      <c r="N26" s="744">
        <v>3000</v>
      </c>
    </row>
    <row r="27" spans="1:14" s="722" customFormat="1" ht="24" customHeight="1" thickBot="1">
      <c r="A27" s="755"/>
      <c r="B27" s="756" t="s">
        <v>1596</v>
      </c>
      <c r="C27" s="339">
        <v>18</v>
      </c>
      <c r="D27" s="758" t="s">
        <v>1597</v>
      </c>
      <c r="E27" s="756"/>
      <c r="F27" s="339">
        <v>2</v>
      </c>
      <c r="I27" s="722" t="str">
        <f t="shared" si="2"/>
        <v>○</v>
      </c>
      <c r="J27" s="722" t="str">
        <f t="shared" si="1"/>
        <v>○</v>
      </c>
      <c r="K27" s="746"/>
      <c r="L27" s="185"/>
      <c r="M27" s="736">
        <v>0</v>
      </c>
      <c r="N27" s="744">
        <v>3000</v>
      </c>
    </row>
    <row r="28" spans="1:14" s="722" customFormat="1" ht="24" customHeight="1" thickBot="1">
      <c r="A28" s="755"/>
      <c r="B28" s="756" t="s">
        <v>1598</v>
      </c>
      <c r="C28" s="339">
        <v>495</v>
      </c>
      <c r="D28" s="758" t="s">
        <v>1599</v>
      </c>
      <c r="E28" s="756"/>
      <c r="F28" s="339">
        <v>19</v>
      </c>
      <c r="I28" s="722" t="str">
        <f t="shared" si="2"/>
        <v>○</v>
      </c>
      <c r="J28" s="722" t="str">
        <f t="shared" si="1"/>
        <v>○</v>
      </c>
      <c r="K28" s="746"/>
      <c r="L28" s="185"/>
      <c r="M28" s="736">
        <v>0</v>
      </c>
      <c r="N28" s="744">
        <v>3000</v>
      </c>
    </row>
    <row r="29" spans="1:14" s="722" customFormat="1" ht="24" customHeight="1" thickBot="1">
      <c r="A29" s="755"/>
      <c r="B29" s="756" t="s">
        <v>1600</v>
      </c>
      <c r="C29" s="339">
        <v>0</v>
      </c>
      <c r="D29" s="758" t="s">
        <v>1601</v>
      </c>
      <c r="E29" s="756"/>
      <c r="F29" s="339">
        <v>5</v>
      </c>
      <c r="I29" s="722" t="str">
        <f t="shared" si="2"/>
        <v>○</v>
      </c>
      <c r="J29" s="722" t="str">
        <f t="shared" si="1"/>
        <v>○</v>
      </c>
      <c r="K29" s="746"/>
      <c r="L29" s="185"/>
      <c r="M29" s="736">
        <v>0</v>
      </c>
      <c r="N29" s="744">
        <v>3000</v>
      </c>
    </row>
    <row r="30" spans="1:14" s="722" customFormat="1" ht="24" customHeight="1" thickBot="1">
      <c r="A30" s="755"/>
      <c r="B30" s="756" t="s">
        <v>1602</v>
      </c>
      <c r="C30" s="339">
        <v>256</v>
      </c>
      <c r="D30" s="758" t="s">
        <v>1603</v>
      </c>
      <c r="E30" s="756"/>
      <c r="F30" s="339">
        <v>0</v>
      </c>
      <c r="I30" s="722" t="str">
        <f t="shared" si="2"/>
        <v>○</v>
      </c>
      <c r="J30" s="722" t="str">
        <f t="shared" si="1"/>
        <v>○</v>
      </c>
      <c r="K30" s="746"/>
      <c r="L30" s="185"/>
      <c r="M30" s="736">
        <v>0</v>
      </c>
      <c r="N30" s="744">
        <v>3000</v>
      </c>
    </row>
    <row r="31" spans="1:14" s="722" customFormat="1" ht="24" customHeight="1" thickBot="1">
      <c r="A31" s="755"/>
      <c r="B31" s="756" t="s">
        <v>1604</v>
      </c>
      <c r="C31" s="339">
        <v>355</v>
      </c>
      <c r="D31" s="758" t="s">
        <v>1605</v>
      </c>
      <c r="E31" s="756"/>
      <c r="F31" s="339">
        <v>16</v>
      </c>
      <c r="I31" s="722" t="str">
        <f t="shared" si="2"/>
        <v>○</v>
      </c>
      <c r="J31" s="722" t="str">
        <f t="shared" si="1"/>
        <v>○</v>
      </c>
      <c r="K31" s="746"/>
      <c r="L31" s="185"/>
      <c r="M31" s="736">
        <v>0</v>
      </c>
      <c r="N31" s="744">
        <v>3000</v>
      </c>
    </row>
    <row r="32" spans="1:14" s="722" customFormat="1" ht="24" customHeight="1" thickBot="1">
      <c r="A32" s="755"/>
      <c r="B32" s="756" t="s">
        <v>1606</v>
      </c>
      <c r="C32" s="339">
        <v>26</v>
      </c>
      <c r="D32" s="758" t="s">
        <v>1607</v>
      </c>
      <c r="E32" s="756"/>
      <c r="F32" s="339">
        <v>1</v>
      </c>
      <c r="I32" s="722" t="str">
        <f t="shared" si="2"/>
        <v>○</v>
      </c>
      <c r="J32" s="722" t="str">
        <f t="shared" si="1"/>
        <v>○</v>
      </c>
      <c r="K32" s="743"/>
      <c r="L32" s="185"/>
      <c r="M32" s="736">
        <v>0</v>
      </c>
      <c r="N32" s="744">
        <v>3000</v>
      </c>
    </row>
    <row r="33" spans="1:14" s="722" customFormat="1" ht="24" customHeight="1" thickBot="1">
      <c r="A33" s="755"/>
      <c r="B33" s="756" t="s">
        <v>1608</v>
      </c>
      <c r="C33" s="339">
        <v>7</v>
      </c>
      <c r="D33" s="758" t="s">
        <v>1609</v>
      </c>
      <c r="E33" s="756"/>
      <c r="F33" s="339">
        <v>10</v>
      </c>
      <c r="I33" s="722" t="str">
        <f t="shared" si="2"/>
        <v>○</v>
      </c>
      <c r="J33" s="722" t="str">
        <f t="shared" si="1"/>
        <v>○</v>
      </c>
      <c r="K33" s="743"/>
      <c r="L33" s="185"/>
      <c r="M33" s="736">
        <v>0</v>
      </c>
      <c r="N33" s="744">
        <v>3000</v>
      </c>
    </row>
    <row r="34" spans="1:14" s="722" customFormat="1" ht="24" customHeight="1" thickBot="1">
      <c r="A34" s="755"/>
      <c r="B34" s="756" t="s">
        <v>1610</v>
      </c>
      <c r="C34" s="339">
        <v>2</v>
      </c>
      <c r="D34" s="1522"/>
      <c r="E34" s="1523"/>
      <c r="F34" s="339"/>
      <c r="I34" s="722" t="str">
        <f t="shared" si="2"/>
        <v>○</v>
      </c>
      <c r="K34" s="743"/>
      <c r="L34" s="185"/>
      <c r="M34" s="736">
        <v>0</v>
      </c>
      <c r="N34" s="744">
        <v>3000</v>
      </c>
    </row>
    <row r="35" spans="1:14" s="722" customFormat="1" ht="24" customHeight="1" thickBot="1">
      <c r="A35" s="755"/>
      <c r="B35" s="756" t="s">
        <v>1611</v>
      </c>
      <c r="C35" s="339">
        <v>7</v>
      </c>
      <c r="D35" s="1522"/>
      <c r="E35" s="1523"/>
      <c r="F35" s="339"/>
      <c r="I35" s="722" t="str">
        <f t="shared" si="2"/>
        <v>○</v>
      </c>
      <c r="K35" s="743"/>
      <c r="L35" s="185"/>
      <c r="M35" s="736">
        <v>0</v>
      </c>
      <c r="N35" s="744">
        <v>3000</v>
      </c>
    </row>
    <row r="36" spans="1:14" s="737" customFormat="1" ht="24" customHeight="1" thickBot="1">
      <c r="A36" s="755"/>
      <c r="B36" s="756" t="s">
        <v>1612</v>
      </c>
      <c r="C36" s="339">
        <v>14</v>
      </c>
      <c r="D36" s="1522"/>
      <c r="E36" s="1523"/>
      <c r="F36" s="339"/>
      <c r="I36" s="722" t="str">
        <f t="shared" si="2"/>
        <v>○</v>
      </c>
      <c r="J36" s="722"/>
      <c r="K36" s="760"/>
      <c r="L36" s="185"/>
      <c r="M36" s="736">
        <v>0</v>
      </c>
      <c r="N36" s="744">
        <v>3000</v>
      </c>
    </row>
    <row r="37" spans="1:14" ht="20.25" customHeight="1">
      <c r="A37" s="726"/>
      <c r="B37" s="761"/>
      <c r="C37" s="762"/>
      <c r="D37" s="726"/>
      <c r="E37" s="726"/>
      <c r="F37" s="726"/>
      <c r="G37" s="726"/>
      <c r="H37" s="726"/>
      <c r="I37" s="726"/>
      <c r="L37" s="187"/>
    </row>
    <row r="38" spans="1:14">
      <c r="J38" s="745" t="s">
        <v>1613</v>
      </c>
      <c r="K38" s="746"/>
    </row>
    <row r="39" spans="1:14">
      <c r="J39" s="745" t="s">
        <v>1614</v>
      </c>
      <c r="K39" s="746"/>
    </row>
    <row r="40" spans="1:14">
      <c r="J40" s="745" t="s">
        <v>1615</v>
      </c>
      <c r="K40" s="746"/>
    </row>
    <row r="41" spans="1:14">
      <c r="J41" s="745" t="s">
        <v>1616</v>
      </c>
      <c r="K41" s="746"/>
    </row>
    <row r="42" spans="1:14">
      <c r="J42" s="745" t="s">
        <v>1617</v>
      </c>
      <c r="K42" s="746"/>
    </row>
    <row r="43" spans="1:14">
      <c r="J43" s="745" t="s">
        <v>1618</v>
      </c>
      <c r="K43" s="746"/>
    </row>
    <row r="44" spans="1:14">
      <c r="J44" s="745" t="s">
        <v>1577</v>
      </c>
      <c r="K44" s="746"/>
    </row>
    <row r="45" spans="1:14">
      <c r="J45" s="745" t="s">
        <v>1619</v>
      </c>
      <c r="K45" s="746"/>
    </row>
    <row r="46" spans="1:14">
      <c r="J46" s="745" t="s">
        <v>1620</v>
      </c>
      <c r="K46" s="746"/>
    </row>
    <row r="47" spans="1:14">
      <c r="J47" s="745" t="s">
        <v>1621</v>
      </c>
      <c r="K47" s="746"/>
    </row>
    <row r="48" spans="1:14">
      <c r="J48" s="745" t="s">
        <v>1622</v>
      </c>
      <c r="K48" s="746"/>
    </row>
    <row r="49" spans="10:11">
      <c r="J49" s="745" t="s">
        <v>1623</v>
      </c>
      <c r="K49" s="746"/>
    </row>
    <row r="50" spans="10:11">
      <c r="J50" s="745" t="s">
        <v>1624</v>
      </c>
      <c r="K50" s="746"/>
    </row>
    <row r="51" spans="10:11">
      <c r="J51" s="745" t="s">
        <v>1625</v>
      </c>
      <c r="K51" s="746"/>
    </row>
    <row r="52" spans="10:11">
      <c r="J52" s="745" t="s">
        <v>1626</v>
      </c>
      <c r="K52" s="746"/>
    </row>
    <row r="53" spans="10:11">
      <c r="J53" s="745" t="s">
        <v>1627</v>
      </c>
      <c r="K53" s="746"/>
    </row>
    <row r="54" spans="10:11">
      <c r="J54" s="745" t="s">
        <v>1628</v>
      </c>
      <c r="K54" s="746"/>
    </row>
    <row r="55" spans="10:11">
      <c r="J55" s="745" t="s">
        <v>1629</v>
      </c>
      <c r="K55" s="746"/>
    </row>
    <row r="56" spans="10:11">
      <c r="J56" s="745" t="s">
        <v>1630</v>
      </c>
      <c r="K56" s="746"/>
    </row>
    <row r="57" spans="10:11">
      <c r="J57" s="745" t="s">
        <v>1631</v>
      </c>
      <c r="K57" s="746"/>
    </row>
    <row r="58" spans="10:11">
      <c r="J58" s="745" t="s">
        <v>1632</v>
      </c>
      <c r="K58" s="746"/>
    </row>
    <row r="59" spans="10:11">
      <c r="J59" s="745" t="s">
        <v>1633</v>
      </c>
      <c r="K59" s="746"/>
    </row>
    <row r="60" spans="10:11">
      <c r="J60" s="745" t="s">
        <v>1634</v>
      </c>
      <c r="K60" s="746"/>
    </row>
    <row r="61" spans="10:11">
      <c r="J61" s="745" t="s">
        <v>1635</v>
      </c>
      <c r="K61" s="746"/>
    </row>
    <row r="62" spans="10:11">
      <c r="J62" s="745" t="s">
        <v>1636</v>
      </c>
      <c r="K62" s="746"/>
    </row>
    <row r="63" spans="10:11">
      <c r="J63" s="745" t="s">
        <v>1637</v>
      </c>
      <c r="K63" s="746"/>
    </row>
    <row r="64" spans="10:11">
      <c r="J64" s="745" t="s">
        <v>1638</v>
      </c>
      <c r="K64" s="746"/>
    </row>
  </sheetData>
  <sheetProtection selectLockedCells="1"/>
  <protectedRanges>
    <protectedRange sqref="C8 C11:C13 C19:C36 F19:F36" name="範囲3"/>
    <protectedRange sqref="C8 C11:C13 C19:C36 F19:F36" name="範囲2"/>
  </protectedRanges>
  <mergeCells count="14">
    <mergeCell ref="J2:J4"/>
    <mergeCell ref="A1:G1"/>
    <mergeCell ref="A6:G6"/>
    <mergeCell ref="A16:G16"/>
    <mergeCell ref="E4:G4"/>
    <mergeCell ref="A2:F2"/>
    <mergeCell ref="D5:E5"/>
    <mergeCell ref="A7:G7"/>
    <mergeCell ref="D35:E35"/>
    <mergeCell ref="D36:E36"/>
    <mergeCell ref="D22:E22"/>
    <mergeCell ref="D21:E21"/>
    <mergeCell ref="D18:E18"/>
    <mergeCell ref="D34:E34"/>
  </mergeCells>
  <phoneticPr fontId="13"/>
  <dataValidations count="5">
    <dataValidation allowBlank="1" showInputMessage="1" showErrorMessage="1" prompt="表紙シートの病院名を反映" sqref="E4:I4" xr:uid="{00000000-0002-0000-1100-000000000000}"/>
    <dataValidation type="list" allowBlank="1" showInputMessage="1" showErrorMessage="1" prompt="表紙に反映されます" sqref="I2" xr:uid="{00000000-0002-0000-1100-000001000000}">
      <formula1>"入力済,未入力"</formula1>
    </dataValidation>
    <dataValidation allowBlank="1" showInputMessage="1" showErrorMessage="1" prompt="自動計算" sqref="C14" xr:uid="{00000000-0002-0000-1100-000002000000}"/>
    <dataValidation type="whole" errorStyle="warning" allowBlank="1" showInputMessage="1" showErrorMessage="1" errorTitle="入力値を要確認！" error="想定を超えた数値が入力されています。ご確認ください。" prompt="整数で入力" sqref="C8 C11:C13 C19:C36" xr:uid="{00000000-0002-0000-1100-000003000000}">
      <formula1>M8</formula1>
      <formula2>N8</formula2>
    </dataValidation>
    <dataValidation type="whole" errorStyle="warning" allowBlank="1" showInputMessage="1" showErrorMessage="1" errorTitle="入力値を要確認！" error="想定を超えた数値が入力されています。ご確認ください。" prompt="整数で入力" sqref="F19:F36" xr:uid="{00000000-0002-0000-1100-000004000000}">
      <formula1>M19</formula1>
      <formula2>N19</formula2>
    </dataValidation>
  </dataValidations>
  <printOptions horizontalCentered="1"/>
  <pageMargins left="0.39370078740157483" right="0.39370078740157483" top="0.59055118110236227" bottom="0.59055118110236227" header="0.35433070866141736" footer="0.27559055118110237"/>
  <pageSetup paperSize="9" scale="71" orientation="portrait" cellComments="asDisplayed" r:id="rId1"/>
  <headerFooter>
    <oddFooter>&amp;C&amp;P/&amp;N&amp;R&amp;A</oddFooter>
  </headerFooter>
  <rowBreaks count="1" manualBreakCount="1">
    <brk id="23" max="7"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4">
    <tabColor theme="0"/>
    <pageSetUpPr fitToPage="1"/>
  </sheetPr>
  <dimension ref="A1:AL19"/>
  <sheetViews>
    <sheetView view="pageBreakPreview" zoomScale="85" zoomScaleNormal="100" zoomScaleSheetLayoutView="85" workbookViewId="0">
      <selection activeCell="D12" sqref="D12:M12"/>
    </sheetView>
  </sheetViews>
  <sheetFormatPr defaultColWidth="9" defaultRowHeight="13.5"/>
  <cols>
    <col min="1" max="1" width="3.625" style="585" customWidth="1"/>
    <col min="2" max="2" width="35.625" style="585" customWidth="1"/>
    <col min="3" max="4" width="10.625" style="585" customWidth="1"/>
    <col min="5" max="13" width="2.625" style="585" customWidth="1"/>
    <col min="14" max="14" width="1.625" style="585" customWidth="1"/>
    <col min="15" max="22" width="2.625" style="585" customWidth="1"/>
    <col min="23" max="23" width="10.625" style="585" customWidth="1"/>
    <col min="24" max="24" width="2.625" style="644" customWidth="1"/>
    <col min="25" max="25" width="6" style="644" hidden="1" customWidth="1"/>
    <col min="26" max="26" width="2.25" style="560" hidden="1" customWidth="1"/>
    <col min="27" max="27" width="82.75" style="763" bestFit="1" customWidth="1"/>
    <col min="28" max="28" width="10.875" style="585" customWidth="1"/>
    <col min="29" max="29" width="20.125" style="585" customWidth="1"/>
    <col min="30" max="32" width="9" style="585"/>
    <col min="33" max="33" width="8.875" style="585" customWidth="1"/>
    <col min="34" max="16384" width="9" style="585"/>
  </cols>
  <sheetData>
    <row r="1" spans="1:38" s="764" customFormat="1" ht="22.5" customHeight="1" thickBot="1">
      <c r="A1" s="1536" t="s">
        <v>1639</v>
      </c>
      <c r="B1" s="1536"/>
      <c r="C1" s="1536"/>
      <c r="D1" s="1536"/>
      <c r="E1" s="1536"/>
      <c r="F1" s="1536"/>
      <c r="G1" s="1536"/>
      <c r="H1" s="1536"/>
      <c r="I1" s="1536"/>
      <c r="J1" s="1536"/>
      <c r="K1" s="1536"/>
      <c r="L1" s="1536"/>
      <c r="M1" s="1536"/>
      <c r="N1" s="1536"/>
      <c r="O1" s="1536"/>
      <c r="P1" s="1536"/>
      <c r="Q1" s="1536"/>
      <c r="R1" s="1536"/>
      <c r="S1" s="1536"/>
      <c r="T1" s="1536"/>
      <c r="U1" s="1536"/>
      <c r="V1" s="1536"/>
      <c r="W1" s="1536"/>
      <c r="Z1" s="99"/>
      <c r="AA1" s="723"/>
      <c r="AB1" s="765"/>
      <c r="AC1" s="766"/>
      <c r="AD1" s="767"/>
      <c r="AE1" s="767"/>
      <c r="AF1" s="767"/>
      <c r="AG1" s="767"/>
      <c r="AH1" s="767"/>
      <c r="AI1" s="767"/>
      <c r="AJ1" s="767"/>
      <c r="AK1" s="767"/>
    </row>
    <row r="2" spans="1:38" s="764" customFormat="1" ht="24.95" customHeight="1" thickTop="1" thickBot="1">
      <c r="A2" s="1234" t="s">
        <v>1418</v>
      </c>
      <c r="B2" s="1234"/>
      <c r="C2" s="1234"/>
      <c r="D2" s="1234"/>
      <c r="E2" s="1234"/>
      <c r="F2" s="1234"/>
      <c r="G2" s="1234"/>
      <c r="H2" s="1234"/>
      <c r="I2" s="1234"/>
      <c r="J2" s="1234"/>
      <c r="K2" s="1234"/>
      <c r="L2" s="1234"/>
      <c r="M2" s="1234"/>
      <c r="N2" s="1234"/>
      <c r="O2" s="1234"/>
      <c r="P2" s="1234"/>
      <c r="Q2" s="1234"/>
      <c r="R2" s="1234"/>
      <c r="S2" s="1234"/>
      <c r="T2" s="1234"/>
      <c r="U2" s="1234"/>
      <c r="V2" s="1253"/>
      <c r="W2" s="537" t="str">
        <f>IF(COUNTIF(Y6:Y18,"×")&gt;=1,"未入力あり","入力済")</f>
        <v>入力済</v>
      </c>
      <c r="X2" s="768"/>
      <c r="Y2" s="768"/>
      <c r="Z2" s="99"/>
      <c r="AA2" s="769"/>
      <c r="AB2" s="765"/>
      <c r="AC2" s="766"/>
      <c r="AD2" s="767"/>
      <c r="AE2" s="767"/>
      <c r="AF2" s="767"/>
      <c r="AG2" s="767"/>
      <c r="AH2" s="767"/>
      <c r="AI2" s="767"/>
      <c r="AJ2" s="767"/>
      <c r="AK2" s="767"/>
    </row>
    <row r="3" spans="1:38" s="764" customFormat="1" ht="5.0999999999999996" customHeight="1" thickTop="1">
      <c r="B3" s="770" t="s">
        <v>534</v>
      </c>
      <c r="C3" s="770"/>
      <c r="D3" s="770"/>
      <c r="E3" s="770"/>
      <c r="F3" s="770"/>
      <c r="G3" s="770"/>
      <c r="H3" s="770"/>
      <c r="I3" s="770"/>
      <c r="J3" s="770"/>
      <c r="K3" s="770"/>
      <c r="L3" s="770"/>
      <c r="M3" s="770"/>
      <c r="N3" s="770"/>
      <c r="O3" s="770"/>
      <c r="P3" s="770"/>
      <c r="Q3" s="770"/>
      <c r="R3" s="770"/>
      <c r="S3" s="770"/>
      <c r="T3" s="770"/>
      <c r="U3" s="770"/>
      <c r="V3" s="770"/>
      <c r="W3" s="770"/>
      <c r="X3" s="722"/>
      <c r="Y3" s="722"/>
      <c r="Z3" s="62"/>
      <c r="AA3" s="769"/>
      <c r="AB3" s="770"/>
      <c r="AF3" s="1547"/>
      <c r="AG3" s="1547"/>
      <c r="AH3" s="1547"/>
      <c r="AI3" s="1547"/>
      <c r="AJ3" s="1547"/>
      <c r="AK3" s="1547"/>
      <c r="AL3" s="1547"/>
    </row>
    <row r="4" spans="1:38" ht="20.25" customHeight="1">
      <c r="D4" s="600" t="s">
        <v>1247</v>
      </c>
      <c r="E4" s="1235" t="str">
        <f>表紙!E2</f>
        <v>大阪公立大学医学部附属病院</v>
      </c>
      <c r="F4" s="1548"/>
      <c r="G4" s="1548"/>
      <c r="H4" s="1548"/>
      <c r="I4" s="1548"/>
      <c r="J4" s="1548"/>
      <c r="K4" s="1548"/>
      <c r="L4" s="1548"/>
      <c r="M4" s="1548"/>
      <c r="N4" s="1548"/>
      <c r="O4" s="1548"/>
      <c r="P4" s="1548"/>
      <c r="Q4" s="1548"/>
      <c r="R4" s="1548"/>
      <c r="S4" s="1548"/>
      <c r="T4" s="1548"/>
      <c r="U4" s="1548"/>
      <c r="V4" s="1548"/>
      <c r="W4" s="1236"/>
      <c r="X4" s="722"/>
      <c r="Y4" s="722"/>
      <c r="Z4" s="99"/>
    </row>
    <row r="5" spans="1:38" ht="20.25" customHeight="1" thickBot="1">
      <c r="D5" s="771" t="s">
        <v>1248</v>
      </c>
      <c r="E5" s="60" t="str">
        <f>+'事務局使用（発出時は非表示にすること）'!B3</f>
        <v>令和６年９月１日時点</v>
      </c>
      <c r="F5" s="60"/>
      <c r="G5" s="60"/>
      <c r="H5" s="60"/>
      <c r="I5" s="60"/>
      <c r="J5" s="60"/>
      <c r="K5" s="60"/>
      <c r="L5" s="60"/>
      <c r="M5" s="702"/>
      <c r="N5" s="702"/>
      <c r="O5" s="702"/>
      <c r="P5" s="702"/>
      <c r="Q5" s="702"/>
      <c r="R5" s="702"/>
      <c r="S5" s="702"/>
      <c r="T5" s="702"/>
      <c r="U5" s="702"/>
      <c r="V5" s="702"/>
      <c r="W5" s="702"/>
      <c r="X5" s="732"/>
      <c r="Y5" s="732"/>
      <c r="Z5" s="562"/>
      <c r="AA5" s="192" t="s">
        <v>185</v>
      </c>
      <c r="AB5" s="772"/>
      <c r="AC5" s="772"/>
    </row>
    <row r="6" spans="1:38" ht="30" customHeight="1" thickBot="1">
      <c r="A6" s="646">
        <v>1</v>
      </c>
      <c r="B6" s="773" t="s">
        <v>1640</v>
      </c>
      <c r="C6" s="1416" t="s">
        <v>1447</v>
      </c>
      <c r="D6" s="1417"/>
      <c r="E6" s="1417"/>
      <c r="F6" s="1417"/>
      <c r="G6" s="1417"/>
      <c r="H6" s="1417"/>
      <c r="I6" s="1417"/>
      <c r="J6" s="1417"/>
      <c r="K6" s="1417"/>
      <c r="L6" s="1417"/>
      <c r="M6" s="1417"/>
      <c r="N6" s="1417"/>
      <c r="O6" s="1417"/>
      <c r="P6" s="1417"/>
      <c r="Q6" s="1417"/>
      <c r="R6" s="1417"/>
      <c r="S6" s="1417"/>
      <c r="T6" s="1417"/>
      <c r="U6" s="1417"/>
      <c r="V6" s="1417"/>
      <c r="W6" s="1418"/>
      <c r="X6" s="732"/>
      <c r="Y6" s="732" t="str">
        <f>IF(C6="","×","○")</f>
        <v>○</v>
      </c>
      <c r="Z6" s="774"/>
      <c r="AA6" s="179"/>
      <c r="AB6" s="775"/>
    </row>
    <row r="7" spans="1:38" ht="25.5" customHeight="1" thickBot="1">
      <c r="A7" s="1368">
        <v>2</v>
      </c>
      <c r="B7" s="1549" t="s">
        <v>1641</v>
      </c>
      <c r="C7" s="1550"/>
      <c r="D7" s="1537" t="s">
        <v>1443</v>
      </c>
      <c r="E7" s="1538"/>
      <c r="F7" s="1538"/>
      <c r="G7" s="1538"/>
      <c r="H7" s="1538"/>
      <c r="I7" s="1538"/>
      <c r="J7" s="1538"/>
      <c r="K7" s="1538"/>
      <c r="L7" s="1538"/>
      <c r="M7" s="1539"/>
      <c r="N7" s="1337" t="s">
        <v>1444</v>
      </c>
      <c r="O7" s="1337"/>
      <c r="P7" s="1337"/>
      <c r="Q7" s="1330" t="s">
        <v>1445</v>
      </c>
      <c r="R7" s="1331"/>
      <c r="S7" s="1331"/>
      <c r="T7" s="1331"/>
      <c r="U7" s="1331"/>
      <c r="V7" s="1331"/>
      <c r="W7" s="1332"/>
      <c r="X7" s="722"/>
      <c r="Y7" s="732" t="str">
        <f>IF(D7="","×","○")</f>
        <v>○</v>
      </c>
      <c r="AA7" s="179"/>
      <c r="AB7" s="775"/>
    </row>
    <row r="8" spans="1:38" ht="25.5" customHeight="1" thickBot="1">
      <c r="A8" s="1369"/>
      <c r="B8" s="1544" t="s">
        <v>1642</v>
      </c>
      <c r="C8" s="1545"/>
      <c r="D8" s="1546" t="s">
        <v>1643</v>
      </c>
      <c r="E8" s="1538"/>
      <c r="F8" s="1538"/>
      <c r="G8" s="1538"/>
      <c r="H8" s="1538"/>
      <c r="I8" s="1538"/>
      <c r="J8" s="1538"/>
      <c r="K8" s="1538"/>
      <c r="L8" s="1538"/>
      <c r="M8" s="1538"/>
      <c r="N8" s="1538"/>
      <c r="O8" s="1538"/>
      <c r="P8" s="1538"/>
      <c r="Q8" s="1538"/>
      <c r="R8" s="1538"/>
      <c r="S8" s="1538"/>
      <c r="T8" s="1538"/>
      <c r="U8" s="1538"/>
      <c r="V8" s="1538"/>
      <c r="W8" s="1539"/>
      <c r="Y8" s="732" t="str">
        <f>IF(D8="","×","○")</f>
        <v>○</v>
      </c>
      <c r="AA8" s="188"/>
      <c r="AB8" s="605"/>
    </row>
    <row r="9" spans="1:38" ht="25.5" customHeight="1" thickBot="1">
      <c r="A9" s="1509">
        <v>3</v>
      </c>
      <c r="B9" s="1130" t="s">
        <v>1644</v>
      </c>
      <c r="C9" s="40" t="s">
        <v>1645</v>
      </c>
      <c r="D9" s="776"/>
      <c r="E9" s="777"/>
      <c r="F9" s="777"/>
      <c r="G9" s="777"/>
      <c r="H9" s="777"/>
      <c r="I9" s="777"/>
      <c r="J9" s="777"/>
      <c r="K9" s="777"/>
      <c r="L9" s="777"/>
      <c r="M9" s="777"/>
      <c r="N9" s="777"/>
      <c r="O9" s="777"/>
      <c r="P9" s="777"/>
      <c r="Q9" s="777"/>
      <c r="R9" s="777"/>
      <c r="S9" s="777"/>
      <c r="T9" s="777"/>
      <c r="U9" s="777"/>
      <c r="V9" s="777"/>
      <c r="W9" s="778"/>
      <c r="X9" s="722"/>
      <c r="Y9" s="732" t="str">
        <f>IF(C9="","×","○")</f>
        <v>○</v>
      </c>
      <c r="Z9" s="774"/>
      <c r="AA9" s="188"/>
      <c r="AB9" s="605"/>
    </row>
    <row r="10" spans="1:38" ht="25.5" customHeight="1" thickBot="1">
      <c r="A10" s="1509"/>
      <c r="B10" s="779" t="s">
        <v>1646</v>
      </c>
      <c r="C10" s="40" t="s">
        <v>1475</v>
      </c>
      <c r="D10" s="780"/>
      <c r="W10" s="655"/>
      <c r="X10" s="722"/>
      <c r="Y10" s="732" t="str">
        <f>IF(AND(C9="実施",C10=""),"×","○")</f>
        <v>○</v>
      </c>
      <c r="AA10" s="188"/>
      <c r="AB10" s="605"/>
    </row>
    <row r="11" spans="1:38" ht="25.5" customHeight="1" thickBot="1">
      <c r="A11" s="1509">
        <v>4</v>
      </c>
      <c r="B11" s="781" t="s">
        <v>1647</v>
      </c>
      <c r="C11" s="40" t="s">
        <v>1645</v>
      </c>
      <c r="D11" s="782"/>
      <c r="E11" s="783"/>
      <c r="F11" s="783"/>
      <c r="G11" s="783"/>
      <c r="H11" s="783"/>
      <c r="I11" s="783"/>
      <c r="J11" s="783"/>
      <c r="K11" s="783"/>
      <c r="L11" s="783"/>
      <c r="M11" s="783"/>
      <c r="N11" s="783"/>
      <c r="O11" s="783"/>
      <c r="P11" s="783"/>
      <c r="Q11" s="783"/>
      <c r="R11" s="783"/>
      <c r="S11" s="783"/>
      <c r="T11" s="783"/>
      <c r="U11" s="783"/>
      <c r="V11" s="783"/>
      <c r="W11" s="784"/>
      <c r="X11" s="722"/>
      <c r="Y11" s="732" t="str">
        <f>IF(C11="","×","○")</f>
        <v>○</v>
      </c>
      <c r="Z11" s="774"/>
      <c r="AA11" s="188"/>
      <c r="AB11" s="605"/>
    </row>
    <row r="12" spans="1:38" ht="25.5" customHeight="1" thickBot="1">
      <c r="A12" s="1509"/>
      <c r="B12" s="1540" t="s">
        <v>1648</v>
      </c>
      <c r="C12" s="1541"/>
      <c r="D12" s="1537" t="s">
        <v>1443</v>
      </c>
      <c r="E12" s="1538"/>
      <c r="F12" s="1538"/>
      <c r="G12" s="1538"/>
      <c r="H12" s="1538"/>
      <c r="I12" s="1538"/>
      <c r="J12" s="1538"/>
      <c r="K12" s="1538"/>
      <c r="L12" s="1538"/>
      <c r="M12" s="1539"/>
      <c r="N12" s="1327" t="s">
        <v>1444</v>
      </c>
      <c r="O12" s="1328"/>
      <c r="P12" s="1329"/>
      <c r="Q12" s="1330" t="s">
        <v>1445</v>
      </c>
      <c r="R12" s="1331"/>
      <c r="S12" s="1331"/>
      <c r="T12" s="1331"/>
      <c r="U12" s="1331"/>
      <c r="V12" s="1331"/>
      <c r="W12" s="1332"/>
      <c r="Y12" s="732" t="str">
        <f>IF(AND(C11="実施",D12=""),"×","○")</f>
        <v>○</v>
      </c>
      <c r="AA12" s="188"/>
      <c r="AB12" s="775"/>
    </row>
    <row r="13" spans="1:38" ht="25.5" customHeight="1" thickBot="1">
      <c r="A13" s="1509"/>
      <c r="B13" s="779" t="s">
        <v>1649</v>
      </c>
      <c r="C13" s="40" t="s">
        <v>1475</v>
      </c>
      <c r="F13" s="785"/>
      <c r="H13" s="785"/>
      <c r="I13" s="785"/>
      <c r="K13" s="785"/>
      <c r="M13" s="785"/>
      <c r="N13" s="785"/>
      <c r="P13" s="785"/>
      <c r="R13" s="785"/>
      <c r="S13" s="785"/>
      <c r="U13" s="785"/>
      <c r="W13" s="786"/>
      <c r="X13" s="722"/>
      <c r="Y13" s="732" t="str">
        <f>IF(AND(C11="実施",C13=""),"×","○")</f>
        <v>○</v>
      </c>
      <c r="AA13" s="188"/>
      <c r="AB13" s="775"/>
    </row>
    <row r="14" spans="1:38" ht="25.5" customHeight="1" thickBot="1">
      <c r="A14" s="1509"/>
      <c r="B14" s="787" t="s">
        <v>1650</v>
      </c>
      <c r="C14" s="40" t="s">
        <v>1645</v>
      </c>
      <c r="D14" s="788"/>
      <c r="E14" s="789"/>
      <c r="F14" s="789"/>
      <c r="G14" s="789"/>
      <c r="H14" s="789"/>
      <c r="I14" s="789"/>
      <c r="J14" s="789"/>
      <c r="K14" s="789"/>
      <c r="L14" s="789"/>
      <c r="M14" s="789"/>
      <c r="N14" s="789"/>
      <c r="O14" s="789"/>
      <c r="P14" s="789"/>
      <c r="Q14" s="789"/>
      <c r="R14" s="789"/>
      <c r="S14" s="789"/>
      <c r="T14" s="789"/>
      <c r="U14" s="789"/>
      <c r="V14" s="789"/>
      <c r="W14" s="790"/>
      <c r="Y14" s="732" t="str">
        <f>IF(C14="","×","○")</f>
        <v>○</v>
      </c>
      <c r="AA14" s="188"/>
      <c r="AB14" s="775"/>
    </row>
    <row r="15" spans="1:38" ht="25.5" customHeight="1" thickBot="1">
      <c r="A15" s="1509"/>
      <c r="B15" s="1540" t="s">
        <v>1651</v>
      </c>
      <c r="C15" s="1541"/>
      <c r="D15" s="1537" t="s">
        <v>1652</v>
      </c>
      <c r="E15" s="1538"/>
      <c r="F15" s="1538"/>
      <c r="G15" s="1538"/>
      <c r="H15" s="1538"/>
      <c r="I15" s="1538"/>
      <c r="J15" s="1538"/>
      <c r="K15" s="1538"/>
      <c r="L15" s="1538"/>
      <c r="M15" s="1538"/>
      <c r="N15" s="1538"/>
      <c r="O15" s="1538"/>
      <c r="P15" s="1538"/>
      <c r="Q15" s="1538"/>
      <c r="R15" s="1538"/>
      <c r="S15" s="1538"/>
      <c r="T15" s="1538"/>
      <c r="U15" s="1538"/>
      <c r="V15" s="1538"/>
      <c r="W15" s="1539"/>
      <c r="Y15" s="732" t="str">
        <f>IF(AND(C14="実施",D15=""),"×","○")</f>
        <v>○</v>
      </c>
      <c r="AA15" s="188"/>
      <c r="AB15" s="605"/>
    </row>
    <row r="16" spans="1:38" ht="25.5" customHeight="1" thickBot="1">
      <c r="A16" s="1509"/>
      <c r="B16" s="791" t="s">
        <v>1653</v>
      </c>
      <c r="C16" s="40" t="s">
        <v>1654</v>
      </c>
      <c r="D16" s="792"/>
      <c r="E16" s="792"/>
      <c r="F16" s="792"/>
      <c r="G16" s="792"/>
      <c r="H16" s="792"/>
      <c r="I16" s="792"/>
      <c r="J16" s="792"/>
      <c r="K16" s="792"/>
      <c r="L16" s="792"/>
      <c r="M16" s="792"/>
      <c r="N16" s="792"/>
      <c r="O16" s="792"/>
      <c r="P16" s="792"/>
      <c r="Q16" s="792"/>
      <c r="R16" s="792"/>
      <c r="S16" s="792"/>
      <c r="T16" s="792"/>
      <c r="U16" s="792"/>
      <c r="V16" s="792"/>
      <c r="W16" s="793"/>
      <c r="Y16" s="732" t="str">
        <f>IF(C16="","×","○")</f>
        <v>○</v>
      </c>
      <c r="Z16" s="774"/>
      <c r="AA16" s="188"/>
      <c r="AB16" s="605"/>
    </row>
    <row r="17" spans="1:28" ht="25.5" customHeight="1" thickBot="1">
      <c r="A17" s="1509"/>
      <c r="B17" s="1542" t="s">
        <v>1655</v>
      </c>
      <c r="C17" s="1543"/>
      <c r="D17" s="1416"/>
      <c r="E17" s="1417"/>
      <c r="F17" s="1417"/>
      <c r="G17" s="1417"/>
      <c r="H17" s="1417"/>
      <c r="I17" s="1417"/>
      <c r="J17" s="1417"/>
      <c r="K17" s="1417"/>
      <c r="L17" s="1417"/>
      <c r="M17" s="1417"/>
      <c r="N17" s="1417"/>
      <c r="O17" s="1417"/>
      <c r="P17" s="1417"/>
      <c r="Q17" s="1417"/>
      <c r="R17" s="1417"/>
      <c r="S17" s="1417"/>
      <c r="T17" s="1417"/>
      <c r="U17" s="1417"/>
      <c r="V17" s="1417"/>
      <c r="W17" s="1418"/>
      <c r="Y17" s="732" t="str">
        <f>IF(AND(C16="実施",D17=""),"×","○")</f>
        <v>○</v>
      </c>
      <c r="AA17" s="188"/>
      <c r="AB17" s="775"/>
    </row>
    <row r="18" spans="1:28" ht="25.5" customHeight="1" thickBot="1">
      <c r="A18" s="1509"/>
      <c r="B18" s="794" t="s">
        <v>1656</v>
      </c>
      <c r="C18" s="40" t="s">
        <v>1654</v>
      </c>
      <c r="D18" s="792"/>
      <c r="E18" s="792"/>
      <c r="F18" s="792"/>
      <c r="G18" s="792"/>
      <c r="H18" s="792"/>
      <c r="I18" s="792"/>
      <c r="J18" s="792"/>
      <c r="K18" s="792"/>
      <c r="L18" s="792"/>
      <c r="M18" s="792"/>
      <c r="N18" s="792"/>
      <c r="O18" s="792"/>
      <c r="P18" s="792"/>
      <c r="Q18" s="792"/>
      <c r="R18" s="792"/>
      <c r="S18" s="792"/>
      <c r="T18" s="792"/>
      <c r="U18" s="792"/>
      <c r="V18" s="792"/>
      <c r="W18" s="792"/>
      <c r="Y18" s="732" t="str">
        <f>IF(C18="","×","○")</f>
        <v>○</v>
      </c>
      <c r="Z18" s="774"/>
      <c r="AA18" s="188"/>
      <c r="AB18" s="605"/>
    </row>
    <row r="19" spans="1:28" ht="25.5" customHeight="1">
      <c r="AA19" s="187"/>
      <c r="AB19" s="775"/>
    </row>
  </sheetData>
  <sheetProtection selectLockedCells="1"/>
  <mergeCells count="22">
    <mergeCell ref="D8:W8"/>
    <mergeCell ref="AF3:AL3"/>
    <mergeCell ref="E4:W4"/>
    <mergeCell ref="C6:W6"/>
    <mergeCell ref="N7:P7"/>
    <mergeCell ref="B7:C7"/>
    <mergeCell ref="A7:A8"/>
    <mergeCell ref="A1:W1"/>
    <mergeCell ref="A2:V2"/>
    <mergeCell ref="D7:M7"/>
    <mergeCell ref="D12:M12"/>
    <mergeCell ref="N12:P12"/>
    <mergeCell ref="B12:C12"/>
    <mergeCell ref="A9:A10"/>
    <mergeCell ref="A11:A18"/>
    <mergeCell ref="D15:W15"/>
    <mergeCell ref="D17:W17"/>
    <mergeCell ref="B15:C15"/>
    <mergeCell ref="B17:C17"/>
    <mergeCell ref="Q7:W7"/>
    <mergeCell ref="Q12:W12"/>
    <mergeCell ref="B8:C8"/>
  </mergeCells>
  <phoneticPr fontId="13"/>
  <conditionalFormatting sqref="Z3">
    <cfRule type="cellIs" dxfId="8" priority="2" stopIfTrue="1" operator="equal">
      <formula>"未入力あり"</formula>
    </cfRule>
  </conditionalFormatting>
  <conditionalFormatting sqref="Z5:Z1048576">
    <cfRule type="cellIs" dxfId="7" priority="1" stopIfTrue="1" operator="equal">
      <formula>"未入力あり"</formula>
    </cfRule>
  </conditionalFormatting>
  <dataValidations count="7">
    <dataValidation imeMode="disabled" allowBlank="1" showInputMessage="1" showErrorMessage="1" prompt="内線番号を半角で入力" sqref="Q12 Q7" xr:uid="{00000000-0002-0000-1200-000000000000}"/>
    <dataValidation type="custom" imeMode="disabled" allowBlank="1" showInputMessage="1" showErrorMessage="1" error="半角で入力してください" prompt="電話番号はハイフン「-」を含め、半角で入力_x000a_XXX-XXXX-XXXX" sqref="D15:W15 D12:M12 D7:M7" xr:uid="{00000000-0002-0000-1200-000001000000}">
      <formula1>LEN(D7)=LENB(D7)</formula1>
    </dataValidation>
    <dataValidation type="list" allowBlank="1" showInputMessage="1" showErrorMessage="1" sqref="C13 C10" xr:uid="{00000000-0002-0000-1200-000002000000}">
      <formula1>"必要,不要"</formula1>
    </dataValidation>
    <dataValidation type="list" allowBlank="1" showInputMessage="1" showErrorMessage="1" sqref="C9 C16 C11 C14 C18" xr:uid="{00000000-0002-0000-1200-000003000000}">
      <formula1>"実施,未実施"</formula1>
    </dataValidation>
    <dataValidation allowBlank="1" showInputMessage="1" showErrorMessage="1" prompt="表紙シートの病院名を反映" sqref="E4:W4" xr:uid="{00000000-0002-0000-1200-000004000000}"/>
    <dataValidation type="custom" imeMode="disabled" allowBlank="1" showInputMessage="1" showErrorMessage="1" error="半角で入力してください" prompt="半角英数字で入力" sqref="D17:W17" xr:uid="{00000000-0002-0000-1200-000005000000}">
      <formula1>LEN(D17)=LENB(D17)</formula1>
    </dataValidation>
    <dataValidation type="custom" imeMode="disabled" allowBlank="1" showInputMessage="1" showErrorMessage="1" error="半角で入力してください" sqref="D8:W8" xr:uid="{00000000-0002-0000-1200-000006000000}">
      <formula1>LEN(D8)=LENB(D8)</formula1>
    </dataValidation>
  </dataValidations>
  <printOptions horizontalCentered="1"/>
  <pageMargins left="0.39370078740157483" right="0.39370078740157483" top="0.59055118110236227" bottom="0.59055118110236227" header="0.35433070866141736" footer="0.27559055118110237"/>
  <pageSetup paperSize="9" scale="81" fitToHeight="0" orientation="portrait" cellComments="asDisplayed" r:id="rId1"/>
  <headerFooter>
    <oddFooter>&amp;C&amp;P/&amp;N&amp;R&amp;A</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5">
    <tabColor theme="0"/>
    <pageSetUpPr fitToPage="1"/>
  </sheetPr>
  <dimension ref="A1:O61"/>
  <sheetViews>
    <sheetView showGridLines="0" view="pageBreakPreview" zoomScaleNormal="100" zoomScaleSheetLayoutView="100" workbookViewId="0">
      <selection activeCell="A52" sqref="A52:H55"/>
    </sheetView>
  </sheetViews>
  <sheetFormatPr defaultColWidth="8.875" defaultRowHeight="20.100000000000001" customHeight="1"/>
  <cols>
    <col min="1" max="1" width="3.625" style="536" customWidth="1"/>
    <col min="2" max="2" width="34" style="536" customWidth="1"/>
    <col min="3" max="3" width="15.125" style="536" customWidth="1"/>
    <col min="4" max="4" width="17.625" style="536" customWidth="1"/>
    <col min="5" max="5" width="10.375" style="536" customWidth="1"/>
    <col min="6" max="6" width="5.625" style="536" customWidth="1"/>
    <col min="7" max="7" width="7.875" style="536" customWidth="1"/>
    <col min="8" max="8" width="20.875" style="536" customWidth="1"/>
    <col min="9" max="9" width="10.625" style="536" customWidth="1"/>
    <col min="10" max="10" width="2.625" style="536" customWidth="1"/>
    <col min="11" max="11" width="6" style="536" hidden="1" customWidth="1"/>
    <col min="12" max="12" width="2.25" style="60" hidden="1" customWidth="1"/>
    <col min="13" max="13" width="82.75" style="344" bestFit="1" customWidth="1"/>
    <col min="14" max="14" width="0" style="536" hidden="1" customWidth="1"/>
    <col min="15" max="15" width="9.125" style="536" hidden="1" customWidth="1"/>
    <col min="16" max="17" width="6.25" style="536" customWidth="1"/>
    <col min="18" max="16384" width="8.875" style="536"/>
  </cols>
  <sheetData>
    <row r="1" spans="1:15" s="795" customFormat="1" ht="20.25" customHeight="1" thickBot="1">
      <c r="A1" s="1232" t="s">
        <v>1657</v>
      </c>
      <c r="B1" s="1232"/>
      <c r="C1" s="1232"/>
      <c r="D1" s="1232"/>
      <c r="E1" s="1232"/>
      <c r="F1" s="1232"/>
      <c r="G1" s="1232"/>
      <c r="H1" s="1232"/>
      <c r="I1" s="1232"/>
      <c r="L1" s="99"/>
      <c r="M1" s="201"/>
    </row>
    <row r="2" spans="1:15" s="795" customFormat="1" ht="24.95" customHeight="1" thickTop="1" thickBot="1">
      <c r="A2" s="1290" t="s">
        <v>1418</v>
      </c>
      <c r="B2" s="1290"/>
      <c r="C2" s="1290"/>
      <c r="D2" s="1290"/>
      <c r="E2" s="1290"/>
      <c r="F2" s="1290"/>
      <c r="G2" s="1290"/>
      <c r="H2" s="1291"/>
      <c r="I2" s="537" t="str">
        <f>IF(COUNTIF(K:K,"×")&gt;=1,"未入力あり","入力済")</f>
        <v>入力済</v>
      </c>
      <c r="J2" s="1227"/>
      <c r="K2" s="598"/>
      <c r="L2" s="99"/>
      <c r="M2" s="201"/>
    </row>
    <row r="3" spans="1:15" ht="4.7" customHeight="1" thickTop="1">
      <c r="F3" s="796"/>
      <c r="G3" s="796"/>
      <c r="H3" s="796"/>
      <c r="J3" s="1227"/>
      <c r="K3" s="598"/>
      <c r="L3" s="62"/>
    </row>
    <row r="4" spans="1:15" ht="20.100000000000001" customHeight="1">
      <c r="E4" s="600" t="s">
        <v>1247</v>
      </c>
      <c r="F4" s="1582" t="str">
        <f>表紙!E2</f>
        <v>大阪公立大学医学部附属病院</v>
      </c>
      <c r="G4" s="1583"/>
      <c r="H4" s="1583"/>
      <c r="I4" s="1584"/>
      <c r="J4" s="1227"/>
      <c r="K4" s="598"/>
      <c r="L4" s="99"/>
    </row>
    <row r="5" spans="1:15" ht="20.100000000000001" customHeight="1">
      <c r="E5" s="540" t="s">
        <v>1248</v>
      </c>
      <c r="F5" t="str">
        <f>+'事務局使用（発出時は非表示にすること）'!B3</f>
        <v>令和６年９月１日時点</v>
      </c>
      <c r="G5"/>
      <c r="H5" s="644"/>
      <c r="I5" s="797"/>
      <c r="J5" s="797"/>
      <c r="K5" s="797"/>
      <c r="M5" s="192" t="s">
        <v>185</v>
      </c>
    </row>
    <row r="6" spans="1:15" ht="72" customHeight="1">
      <c r="A6" s="1569" t="s">
        <v>1658</v>
      </c>
      <c r="B6" s="1569"/>
      <c r="C6" s="1569"/>
      <c r="D6" s="1569"/>
      <c r="E6" s="1569"/>
      <c r="F6" s="1569"/>
      <c r="G6" s="1569"/>
      <c r="H6" s="1569"/>
      <c r="I6" s="1569"/>
      <c r="J6" s="798"/>
      <c r="K6" s="798"/>
      <c r="M6" s="89"/>
    </row>
    <row r="7" spans="1:15" ht="23.25" customHeight="1">
      <c r="A7" s="799" t="s">
        <v>1659</v>
      </c>
      <c r="B7" s="799"/>
      <c r="C7" s="799"/>
      <c r="D7" s="799"/>
      <c r="E7" s="799"/>
      <c r="F7" s="799"/>
      <c r="G7" s="799"/>
      <c r="H7" s="798"/>
      <c r="I7" s="798"/>
      <c r="J7" s="798"/>
      <c r="K7" s="798"/>
      <c r="M7" s="89"/>
    </row>
    <row r="8" spans="1:15" ht="18.75" customHeight="1" thickBot="1">
      <c r="A8" s="1585" t="s">
        <v>1660</v>
      </c>
      <c r="B8" s="1586"/>
      <c r="C8" s="1586"/>
      <c r="D8" s="1586"/>
      <c r="E8" s="1586"/>
      <c r="F8" s="1587"/>
      <c r="G8" s="1131" t="s">
        <v>1661</v>
      </c>
      <c r="H8" s="798"/>
      <c r="I8" s="798"/>
      <c r="J8" s="798"/>
      <c r="K8" s="798"/>
      <c r="M8" s="89"/>
    </row>
    <row r="9" spans="1:15" ht="19.5" customHeight="1" thickBot="1">
      <c r="A9" s="1567" t="s">
        <v>1662</v>
      </c>
      <c r="B9" s="1568"/>
      <c r="C9" s="1568"/>
      <c r="D9" s="1568"/>
      <c r="E9" s="1568"/>
      <c r="F9" s="1568"/>
      <c r="G9" s="339">
        <v>2</v>
      </c>
      <c r="H9" s="800"/>
      <c r="I9" s="798"/>
      <c r="J9" s="798"/>
      <c r="K9" s="536" t="str">
        <f t="shared" ref="K9:K14" si="0">IF(G9="","×","○")</f>
        <v>○</v>
      </c>
      <c r="M9" s="89"/>
      <c r="N9" s="736">
        <v>0</v>
      </c>
      <c r="O9" s="736">
        <v>20</v>
      </c>
    </row>
    <row r="10" spans="1:15" ht="19.5" customHeight="1">
      <c r="A10" s="1025"/>
      <c r="B10" s="1557" t="s">
        <v>1663</v>
      </c>
      <c r="C10" s="1558"/>
      <c r="D10" s="1558"/>
      <c r="E10" s="1558"/>
      <c r="F10" s="1558"/>
      <c r="G10" s="339">
        <v>1</v>
      </c>
      <c r="H10" s="798"/>
      <c r="I10" s="798"/>
      <c r="J10" s="798"/>
      <c r="K10" s="536" t="str">
        <f t="shared" si="0"/>
        <v>○</v>
      </c>
      <c r="M10" s="89"/>
      <c r="N10" s="736">
        <v>0</v>
      </c>
      <c r="O10" s="736">
        <v>20</v>
      </c>
    </row>
    <row r="11" spans="1:15" ht="19.5" customHeight="1">
      <c r="A11" s="801"/>
      <c r="B11" s="1142" t="s">
        <v>1664</v>
      </c>
      <c r="C11" s="802"/>
      <c r="D11" s="802"/>
      <c r="E11" s="802"/>
      <c r="F11" s="802"/>
      <c r="G11" s="339">
        <v>1</v>
      </c>
      <c r="H11" s="798"/>
      <c r="I11" s="798"/>
      <c r="J11" s="798"/>
      <c r="K11" s="536" t="str">
        <f t="shared" si="0"/>
        <v>○</v>
      </c>
      <c r="M11" s="89"/>
      <c r="N11" s="736">
        <v>0</v>
      </c>
      <c r="O11" s="736">
        <v>20</v>
      </c>
    </row>
    <row r="12" spans="1:15" ht="19.5" customHeight="1" thickBot="1">
      <c r="A12" s="1567" t="s">
        <v>1665</v>
      </c>
      <c r="B12" s="1568"/>
      <c r="C12" s="1568"/>
      <c r="D12" s="1568"/>
      <c r="E12" s="1568"/>
      <c r="F12" s="1568"/>
      <c r="G12" s="339">
        <v>2</v>
      </c>
      <c r="H12" s="798"/>
      <c r="I12" s="798"/>
      <c r="J12" s="798"/>
      <c r="K12" s="536" t="str">
        <f t="shared" si="0"/>
        <v>○</v>
      </c>
      <c r="M12" s="89"/>
      <c r="N12" s="736">
        <v>0</v>
      </c>
      <c r="O12" s="736">
        <v>20</v>
      </c>
    </row>
    <row r="13" spans="1:15" ht="19.5" customHeight="1">
      <c r="A13" s="1025"/>
      <c r="B13" s="1557" t="s">
        <v>1666</v>
      </c>
      <c r="C13" s="1558"/>
      <c r="D13" s="1558"/>
      <c r="E13" s="1558"/>
      <c r="F13" s="1558"/>
      <c r="G13" s="339">
        <v>0</v>
      </c>
      <c r="H13" s="798"/>
      <c r="I13" s="798"/>
      <c r="J13" s="798"/>
      <c r="K13" s="536" t="str">
        <f t="shared" si="0"/>
        <v>○</v>
      </c>
      <c r="M13" s="89"/>
      <c r="N13" s="736">
        <v>0</v>
      </c>
      <c r="O13" s="736">
        <v>20</v>
      </c>
    </row>
    <row r="14" spans="1:15" ht="19.5" customHeight="1">
      <c r="A14" s="801"/>
      <c r="B14" s="1142" t="s">
        <v>1664</v>
      </c>
      <c r="C14" s="802"/>
      <c r="D14" s="802"/>
      <c r="E14" s="802"/>
      <c r="F14" s="802"/>
      <c r="G14" s="339">
        <v>1</v>
      </c>
      <c r="H14" s="798"/>
      <c r="I14" s="798"/>
      <c r="J14" s="798"/>
      <c r="K14" s="536" t="str">
        <f t="shared" si="0"/>
        <v>○</v>
      </c>
      <c r="M14" s="89"/>
      <c r="N14" s="736">
        <v>0</v>
      </c>
      <c r="O14" s="736">
        <v>20</v>
      </c>
    </row>
    <row r="15" spans="1:15" ht="29.25" customHeight="1">
      <c r="A15" s="1562" t="s">
        <v>1667</v>
      </c>
      <c r="B15" s="1562"/>
      <c r="C15" s="1562"/>
      <c r="D15" s="1562"/>
      <c r="E15" s="1562"/>
      <c r="F15" s="1562"/>
      <c r="G15" s="1562"/>
      <c r="H15" s="798"/>
      <c r="I15" s="798"/>
      <c r="J15" s="798"/>
      <c r="M15" s="89"/>
    </row>
    <row r="16" spans="1:15" ht="19.5" customHeight="1" thickBot="1">
      <c r="A16" s="1585" t="s">
        <v>1660</v>
      </c>
      <c r="B16" s="1586"/>
      <c r="C16" s="1586"/>
      <c r="D16" s="1586"/>
      <c r="E16" s="1586"/>
      <c r="F16" s="1587"/>
      <c r="G16" s="1131" t="s">
        <v>1661</v>
      </c>
      <c r="H16" s="798"/>
      <c r="I16" s="798"/>
      <c r="J16" s="798"/>
      <c r="M16" s="89"/>
    </row>
    <row r="17" spans="1:15" ht="30.75" customHeight="1" thickBot="1">
      <c r="A17" s="1559" t="s">
        <v>1668</v>
      </c>
      <c r="B17" s="1560"/>
      <c r="C17" s="1560"/>
      <c r="D17" s="1560"/>
      <c r="E17" s="1560"/>
      <c r="F17" s="1561"/>
      <c r="G17" s="339">
        <v>0</v>
      </c>
      <c r="H17" s="798"/>
      <c r="I17" s="798"/>
      <c r="J17" s="798"/>
      <c r="K17" s="536" t="str">
        <f>IF(G17="","×","○")</f>
        <v>○</v>
      </c>
      <c r="M17" s="89"/>
      <c r="N17" s="736">
        <v>0</v>
      </c>
      <c r="O17" s="736">
        <v>20</v>
      </c>
    </row>
    <row r="18" spans="1:15" ht="19.5" customHeight="1" thickBot="1">
      <c r="A18" s="1026" t="s">
        <v>1669</v>
      </c>
      <c r="B18" s="803"/>
      <c r="C18" s="803"/>
      <c r="D18" s="803"/>
      <c r="E18" s="803"/>
      <c r="F18" s="803"/>
      <c r="G18" s="339">
        <v>1</v>
      </c>
      <c r="H18" s="798"/>
      <c r="I18" s="798"/>
      <c r="J18" s="798"/>
      <c r="K18" s="536" t="str">
        <f>IF(G18="","×","○")</f>
        <v>○</v>
      </c>
      <c r="M18" s="89"/>
      <c r="N18" s="736">
        <v>0</v>
      </c>
      <c r="O18" s="736">
        <v>20</v>
      </c>
    </row>
    <row r="19" spans="1:15" ht="19.5" customHeight="1" thickBot="1">
      <c r="A19" s="804" t="s">
        <v>1670</v>
      </c>
      <c r="B19" s="805"/>
      <c r="C19" s="1588" t="s">
        <v>1671</v>
      </c>
      <c r="D19" s="1589"/>
      <c r="E19" s="1589"/>
      <c r="F19" s="1589"/>
      <c r="G19" s="1590"/>
      <c r="H19" s="798"/>
      <c r="I19" s="798"/>
      <c r="J19" s="798"/>
      <c r="K19" s="732" t="str">
        <f>IF(AND(G18&gt;0,C19=""),"×","〇")</f>
        <v>〇</v>
      </c>
      <c r="M19" s="89"/>
    </row>
    <row r="20" spans="1:15" ht="19.5" customHeight="1">
      <c r="A20" s="1566" t="s">
        <v>1672</v>
      </c>
      <c r="B20" s="1566"/>
      <c r="C20" s="1566"/>
      <c r="D20" s="1566"/>
      <c r="E20" s="1566"/>
      <c r="F20" s="1566"/>
      <c r="G20" s="1566"/>
      <c r="H20" s="798"/>
      <c r="I20" s="798"/>
      <c r="J20" s="798"/>
      <c r="K20" s="732"/>
      <c r="M20" s="89"/>
    </row>
    <row r="21" spans="1:15" ht="72.75" customHeight="1">
      <c r="A21" s="1563" t="s">
        <v>1673</v>
      </c>
      <c r="B21" s="1563"/>
      <c r="C21" s="1563"/>
      <c r="D21" s="1563"/>
      <c r="E21" s="1563"/>
      <c r="F21" s="1563"/>
      <c r="G21" s="1563"/>
      <c r="H21" s="1562"/>
      <c r="I21" s="798"/>
      <c r="J21" s="798"/>
      <c r="M21" s="89"/>
    </row>
    <row r="22" spans="1:15" ht="42.75" customHeight="1">
      <c r="A22" s="806"/>
      <c r="B22" s="1141" t="s">
        <v>1674</v>
      </c>
      <c r="C22" s="1564" t="s">
        <v>1675</v>
      </c>
      <c r="D22" s="1565"/>
      <c r="E22" s="807" t="s">
        <v>1661</v>
      </c>
      <c r="F22" s="1553" t="s">
        <v>1676</v>
      </c>
      <c r="G22" s="1554"/>
      <c r="H22" s="807" t="s">
        <v>1677</v>
      </c>
      <c r="M22" s="182"/>
    </row>
    <row r="23" spans="1:15" s="811" customFormat="1" ht="15" customHeight="1">
      <c r="A23" s="808" t="s">
        <v>1678</v>
      </c>
      <c r="B23" s="809" t="s">
        <v>1679</v>
      </c>
      <c r="C23" s="1551" t="s">
        <v>1680</v>
      </c>
      <c r="D23" s="1552"/>
      <c r="E23" s="810">
        <v>3</v>
      </c>
      <c r="F23" s="1555">
        <v>2</v>
      </c>
      <c r="G23" s="1556"/>
      <c r="H23" s="810">
        <v>3</v>
      </c>
      <c r="K23" s="536"/>
      <c r="L23" s="812"/>
      <c r="M23" s="89"/>
    </row>
    <row r="24" spans="1:15" s="811" customFormat="1" ht="15" customHeight="1" thickBot="1">
      <c r="A24" s="813" t="s">
        <v>1678</v>
      </c>
      <c r="B24" s="814" t="s">
        <v>1681</v>
      </c>
      <c r="C24" s="1551" t="s">
        <v>1682</v>
      </c>
      <c r="D24" s="1552"/>
      <c r="E24" s="810">
        <v>2</v>
      </c>
      <c r="F24" s="1555">
        <v>1</v>
      </c>
      <c r="G24" s="1556"/>
      <c r="H24" s="810">
        <v>2</v>
      </c>
      <c r="K24" s="536"/>
      <c r="L24" s="812"/>
      <c r="M24" s="89"/>
    </row>
    <row r="25" spans="1:15" ht="22.5" customHeight="1" thickBot="1">
      <c r="A25" s="646">
        <v>1</v>
      </c>
      <c r="B25" s="815" t="s">
        <v>1515</v>
      </c>
      <c r="C25" s="1594" t="s">
        <v>1680</v>
      </c>
      <c r="D25" s="1598"/>
      <c r="E25" s="66">
        <v>0</v>
      </c>
      <c r="F25" s="1596">
        <v>0</v>
      </c>
      <c r="G25" s="1597"/>
      <c r="H25" s="66">
        <v>0</v>
      </c>
      <c r="K25" s="536" t="str">
        <f>IF(AND(E25&lt;&gt;"",F25&lt;&gt;"",H25&lt;&gt;""),"○","×")</f>
        <v>○</v>
      </c>
      <c r="M25" s="89"/>
    </row>
    <row r="26" spans="1:15" ht="22.5" customHeight="1" thickBot="1">
      <c r="A26" s="646">
        <v>2</v>
      </c>
      <c r="B26" s="815" t="s">
        <v>1515</v>
      </c>
      <c r="C26" s="1594" t="s">
        <v>1682</v>
      </c>
      <c r="D26" s="1598"/>
      <c r="E26" s="66">
        <v>0</v>
      </c>
      <c r="F26" s="1596">
        <v>0</v>
      </c>
      <c r="G26" s="1597"/>
      <c r="H26" s="66">
        <v>0</v>
      </c>
      <c r="K26" s="536" t="str">
        <f t="shared" ref="K26:K33" si="1">IF(AND(E26&lt;&gt;"",F26&lt;&gt;"",H26&lt;&gt;""),"○","×")</f>
        <v>○</v>
      </c>
      <c r="M26" s="89"/>
    </row>
    <row r="27" spans="1:15" ht="22.5" customHeight="1" thickBot="1">
      <c r="A27" s="646">
        <v>3</v>
      </c>
      <c r="B27" s="815" t="s">
        <v>1515</v>
      </c>
      <c r="C27" s="1594" t="s">
        <v>1683</v>
      </c>
      <c r="D27" s="1598"/>
      <c r="E27" s="66">
        <v>0</v>
      </c>
      <c r="F27" s="1596">
        <v>0</v>
      </c>
      <c r="G27" s="1597"/>
      <c r="H27" s="66">
        <v>0</v>
      </c>
      <c r="K27" s="536" t="str">
        <f t="shared" si="1"/>
        <v>○</v>
      </c>
      <c r="M27" s="89"/>
    </row>
    <row r="28" spans="1:15" ht="22.5" customHeight="1" thickBot="1">
      <c r="A28" s="646">
        <v>4</v>
      </c>
      <c r="B28" s="815" t="s">
        <v>1684</v>
      </c>
      <c r="C28" s="1594" t="s">
        <v>1680</v>
      </c>
      <c r="D28" s="1598"/>
      <c r="E28" s="66">
        <v>0</v>
      </c>
      <c r="F28" s="1596">
        <v>0</v>
      </c>
      <c r="G28" s="1597"/>
      <c r="H28" s="66">
        <v>0</v>
      </c>
      <c r="K28" s="536" t="str">
        <f t="shared" si="1"/>
        <v>○</v>
      </c>
      <c r="M28" s="89"/>
    </row>
    <row r="29" spans="1:15" ht="22.5" customHeight="1" thickBot="1">
      <c r="A29" s="646">
        <v>5</v>
      </c>
      <c r="B29" s="815" t="s">
        <v>1684</v>
      </c>
      <c r="C29" s="1594" t="s">
        <v>1682</v>
      </c>
      <c r="D29" s="1598"/>
      <c r="E29" s="66">
        <v>0</v>
      </c>
      <c r="F29" s="1596">
        <v>0</v>
      </c>
      <c r="G29" s="1597"/>
      <c r="H29" s="66">
        <v>0</v>
      </c>
      <c r="K29" s="536" t="str">
        <f t="shared" si="1"/>
        <v>○</v>
      </c>
      <c r="M29" s="89"/>
    </row>
    <row r="30" spans="1:15" ht="22.5" customHeight="1" thickBot="1">
      <c r="A30" s="646">
        <v>6</v>
      </c>
      <c r="B30" s="815" t="s">
        <v>1684</v>
      </c>
      <c r="C30" s="1594" t="s">
        <v>1683</v>
      </c>
      <c r="D30" s="1598"/>
      <c r="E30" s="66">
        <v>0</v>
      </c>
      <c r="F30" s="1596">
        <v>0</v>
      </c>
      <c r="G30" s="1597"/>
      <c r="H30" s="66">
        <v>0</v>
      </c>
      <c r="K30" s="536" t="str">
        <f t="shared" si="1"/>
        <v>○</v>
      </c>
      <c r="M30" s="89"/>
    </row>
    <row r="31" spans="1:15" ht="22.5" customHeight="1" thickBot="1">
      <c r="A31" s="646">
        <v>7</v>
      </c>
      <c r="B31" s="815" t="s">
        <v>1518</v>
      </c>
      <c r="C31" s="1594" t="s">
        <v>1680</v>
      </c>
      <c r="D31" s="1598"/>
      <c r="E31" s="66">
        <v>2</v>
      </c>
      <c r="F31" s="1596">
        <v>2</v>
      </c>
      <c r="G31" s="1597"/>
      <c r="H31" s="66">
        <v>0</v>
      </c>
      <c r="K31" s="536" t="str">
        <f>IF(AND(E31&lt;&gt;"",F31&lt;&gt;"",H31&lt;&gt;""),"○","×")</f>
        <v>○</v>
      </c>
      <c r="M31" s="89"/>
    </row>
    <row r="32" spans="1:15" ht="22.5" customHeight="1" thickBot="1">
      <c r="A32" s="646">
        <v>8</v>
      </c>
      <c r="B32" s="1132" t="s">
        <v>1518</v>
      </c>
      <c r="C32" s="1594" t="s">
        <v>1682</v>
      </c>
      <c r="D32" s="1598"/>
      <c r="E32" s="66">
        <v>1</v>
      </c>
      <c r="F32" s="1596">
        <v>1</v>
      </c>
      <c r="G32" s="1597"/>
      <c r="H32" s="66">
        <v>0</v>
      </c>
      <c r="K32" s="536" t="str">
        <f t="shared" si="1"/>
        <v>○</v>
      </c>
      <c r="M32" s="89"/>
    </row>
    <row r="33" spans="1:13" ht="22.5" customHeight="1" thickBot="1">
      <c r="A33" s="646">
        <v>9</v>
      </c>
      <c r="B33" s="1132" t="s">
        <v>1518</v>
      </c>
      <c r="C33" s="1594" t="s">
        <v>1683</v>
      </c>
      <c r="D33" s="1595"/>
      <c r="E33" s="66">
        <v>1</v>
      </c>
      <c r="F33" s="1596">
        <v>0</v>
      </c>
      <c r="G33" s="1597"/>
      <c r="H33" s="66">
        <v>0</v>
      </c>
      <c r="K33" s="536" t="str">
        <f t="shared" si="1"/>
        <v>○</v>
      </c>
      <c r="M33" s="89"/>
    </row>
    <row r="34" spans="1:13" ht="22.5" customHeight="1" thickBot="1">
      <c r="A34" s="646">
        <v>10</v>
      </c>
      <c r="B34" s="815" t="s">
        <v>1685</v>
      </c>
      <c r="C34" s="1599" t="s">
        <v>1680</v>
      </c>
      <c r="D34" s="1600"/>
      <c r="E34" s="66">
        <v>0</v>
      </c>
      <c r="F34" s="1596">
        <v>0</v>
      </c>
      <c r="G34" s="1597"/>
      <c r="H34" s="66">
        <v>0</v>
      </c>
      <c r="K34" s="536" t="str">
        <f>IF(AND(E34&lt;&gt;"",F34&lt;&gt;"",H34&lt;&gt;""),"○","×")</f>
        <v>○</v>
      </c>
      <c r="M34" s="89"/>
    </row>
    <row r="35" spans="1:13" ht="22.5" customHeight="1" thickBot="1">
      <c r="A35" s="646">
        <v>11</v>
      </c>
      <c r="B35" s="1132" t="s">
        <v>1685</v>
      </c>
      <c r="C35" s="1594" t="s">
        <v>1682</v>
      </c>
      <c r="D35" s="1598"/>
      <c r="E35" s="66">
        <v>0</v>
      </c>
      <c r="F35" s="1596">
        <v>0</v>
      </c>
      <c r="G35" s="1597"/>
      <c r="H35" s="66">
        <v>0</v>
      </c>
      <c r="K35" s="536" t="str">
        <f>IF(AND(E35&lt;&gt;"",F35&lt;&gt;"",H35&lt;&gt;""),"○","×")</f>
        <v>○</v>
      </c>
      <c r="M35" s="89"/>
    </row>
    <row r="36" spans="1:13" ht="22.5" customHeight="1" thickBot="1">
      <c r="A36" s="646">
        <v>12</v>
      </c>
      <c r="B36" s="1132" t="s">
        <v>1685</v>
      </c>
      <c r="C36" s="1594" t="s">
        <v>1683</v>
      </c>
      <c r="D36" s="1598"/>
      <c r="E36" s="66">
        <v>0</v>
      </c>
      <c r="F36" s="1596">
        <v>0</v>
      </c>
      <c r="G36" s="1597"/>
      <c r="H36" s="66">
        <v>0</v>
      </c>
      <c r="K36" s="536" t="str">
        <f>IF(AND(E36&lt;&gt;"",F36&lt;&gt;"",H36&lt;&gt;""),"○","×")</f>
        <v>○</v>
      </c>
      <c r="M36" s="89"/>
    </row>
    <row r="37" spans="1:13" ht="22.5" customHeight="1" thickBot="1">
      <c r="A37" s="646">
        <v>13</v>
      </c>
      <c r="B37" s="117"/>
      <c r="C37" s="1592"/>
      <c r="D37" s="1593"/>
      <c r="E37" s="66"/>
      <c r="F37" s="1596"/>
      <c r="G37" s="1597"/>
      <c r="H37" s="66"/>
      <c r="M37" s="89"/>
    </row>
    <row r="38" spans="1:13" ht="22.5" customHeight="1" thickBot="1">
      <c r="A38" s="646">
        <v>14</v>
      </c>
      <c r="B38" s="117"/>
      <c r="C38" s="1592"/>
      <c r="D38" s="1593"/>
      <c r="E38" s="66"/>
      <c r="F38" s="1596"/>
      <c r="G38" s="1597"/>
      <c r="H38" s="66"/>
      <c r="M38" s="89"/>
    </row>
    <row r="39" spans="1:13" ht="22.5" customHeight="1" thickBot="1">
      <c r="A39" s="646">
        <v>15</v>
      </c>
      <c r="B39" s="117"/>
      <c r="C39" s="1592"/>
      <c r="D39" s="1593"/>
      <c r="E39" s="66"/>
      <c r="F39" s="1596"/>
      <c r="G39" s="1597"/>
      <c r="H39" s="66"/>
      <c r="M39" s="89"/>
    </row>
    <row r="40" spans="1:13" ht="22.5" customHeight="1" thickBot="1">
      <c r="A40" s="646">
        <v>16</v>
      </c>
      <c r="B40" s="117"/>
      <c r="C40" s="1592"/>
      <c r="D40" s="1593"/>
      <c r="E40" s="66"/>
      <c r="F40" s="1596"/>
      <c r="G40" s="1597"/>
      <c r="H40" s="66"/>
      <c r="M40" s="89"/>
    </row>
    <row r="41" spans="1:13" ht="22.5" customHeight="1" thickBot="1">
      <c r="A41" s="646">
        <v>17</v>
      </c>
      <c r="B41" s="117"/>
      <c r="C41" s="1592"/>
      <c r="D41" s="1593"/>
      <c r="E41" s="66"/>
      <c r="F41" s="1596"/>
      <c r="G41" s="1597"/>
      <c r="H41" s="66"/>
      <c r="M41" s="89"/>
    </row>
    <row r="42" spans="1:13" ht="22.5" customHeight="1" thickBot="1">
      <c r="A42" s="646">
        <v>18</v>
      </c>
      <c r="B42" s="117"/>
      <c r="C42" s="1592"/>
      <c r="D42" s="1593"/>
      <c r="E42" s="66"/>
      <c r="F42" s="1596"/>
      <c r="G42" s="1597"/>
      <c r="H42" s="66"/>
      <c r="M42" s="89"/>
    </row>
    <row r="43" spans="1:13" ht="22.5" customHeight="1" thickBot="1">
      <c r="A43" s="646">
        <v>19</v>
      </c>
      <c r="B43" s="117"/>
      <c r="C43" s="1592"/>
      <c r="D43" s="1593"/>
      <c r="E43" s="66"/>
      <c r="F43" s="1596"/>
      <c r="G43" s="1597"/>
      <c r="H43" s="66"/>
      <c r="M43" s="89"/>
    </row>
    <row r="44" spans="1:13" ht="22.5" customHeight="1" thickBot="1">
      <c r="A44" s="646">
        <v>20</v>
      </c>
      <c r="B44" s="117"/>
      <c r="C44" s="1592"/>
      <c r="D44" s="1593"/>
      <c r="E44" s="66"/>
      <c r="F44" s="1596"/>
      <c r="G44" s="1597"/>
      <c r="H44" s="66"/>
      <c r="M44" s="89"/>
    </row>
    <row r="45" spans="1:13" ht="22.5" customHeight="1" thickBot="1">
      <c r="A45" s="646">
        <v>21</v>
      </c>
      <c r="B45" s="117"/>
      <c r="C45" s="1592"/>
      <c r="D45" s="1593"/>
      <c r="E45" s="66"/>
      <c r="F45" s="1596"/>
      <c r="G45" s="1597"/>
      <c r="H45" s="66"/>
      <c r="M45" s="89"/>
    </row>
    <row r="46" spans="1:13" ht="22.5" customHeight="1" thickBot="1">
      <c r="A46" s="646">
        <v>22</v>
      </c>
      <c r="B46" s="117"/>
      <c r="C46" s="1592"/>
      <c r="D46" s="1593"/>
      <c r="E46" s="66"/>
      <c r="F46" s="1596"/>
      <c r="G46" s="1597"/>
      <c r="H46" s="66"/>
      <c r="M46" s="89"/>
    </row>
    <row r="47" spans="1:13" ht="22.5" customHeight="1" thickBot="1">
      <c r="A47" s="646">
        <v>23</v>
      </c>
      <c r="B47" s="117"/>
      <c r="C47" s="1592"/>
      <c r="D47" s="1593"/>
      <c r="E47" s="66"/>
      <c r="F47" s="1596"/>
      <c r="G47" s="1597"/>
      <c r="H47" s="66"/>
      <c r="M47" s="179"/>
    </row>
    <row r="48" spans="1:13" ht="33" customHeight="1">
      <c r="A48" s="1591" t="s">
        <v>1686</v>
      </c>
      <c r="B48" s="1591"/>
      <c r="C48" s="1591"/>
      <c r="D48" s="1591"/>
      <c r="E48" s="1591"/>
      <c r="F48" s="1591"/>
      <c r="G48" s="1591"/>
      <c r="H48" s="1591"/>
      <c r="I48" s="1591"/>
      <c r="J48" s="816"/>
      <c r="L48" s="554" t="s">
        <v>1687</v>
      </c>
      <c r="M48" s="89"/>
    </row>
    <row r="49" spans="1:13" ht="18" customHeight="1">
      <c r="A49" s="817" t="s">
        <v>1688</v>
      </c>
      <c r="B49" s="818"/>
      <c r="C49" s="818"/>
      <c r="D49" s="818"/>
      <c r="E49" s="818"/>
      <c r="F49" s="818"/>
      <c r="G49" s="818"/>
      <c r="H49" s="818"/>
      <c r="I49" s="818"/>
      <c r="J49" s="816"/>
      <c r="L49" s="554"/>
      <c r="M49" s="89"/>
    </row>
    <row r="50" spans="1:13" ht="18" customHeight="1">
      <c r="A50" s="817" t="s">
        <v>1689</v>
      </c>
      <c r="B50" s="818"/>
      <c r="C50" s="818"/>
      <c r="D50" s="818"/>
      <c r="E50" s="818"/>
      <c r="F50" s="818"/>
      <c r="G50" s="818"/>
      <c r="H50" s="818"/>
      <c r="I50" s="818"/>
      <c r="L50" s="554"/>
      <c r="M50" s="89"/>
    </row>
    <row r="51" spans="1:13" ht="20.100000000000001" customHeight="1" thickBot="1">
      <c r="A51" s="1570" t="s">
        <v>1690</v>
      </c>
      <c r="B51" s="1571"/>
      <c r="C51" s="1571"/>
      <c r="D51" s="1571"/>
      <c r="E51" s="1571"/>
      <c r="F51" s="1571"/>
      <c r="G51" s="1571"/>
      <c r="H51" s="1572"/>
      <c r="M51" s="89"/>
    </row>
    <row r="52" spans="1:13" ht="20.100000000000001" customHeight="1">
      <c r="A52" s="1573" t="s">
        <v>1691</v>
      </c>
      <c r="B52" s="1574"/>
      <c r="C52" s="1574"/>
      <c r="D52" s="1574"/>
      <c r="E52" s="1574"/>
      <c r="F52" s="1574"/>
      <c r="G52" s="1574"/>
      <c r="H52" s="1575"/>
      <c r="K52" s="536" t="str">
        <f>IF(A52="","×","○")</f>
        <v>○</v>
      </c>
      <c r="M52" s="89"/>
    </row>
    <row r="53" spans="1:13" ht="20.100000000000001" customHeight="1">
      <c r="A53" s="1576"/>
      <c r="B53" s="1577"/>
      <c r="C53" s="1577"/>
      <c r="D53" s="1577"/>
      <c r="E53" s="1577"/>
      <c r="F53" s="1577"/>
      <c r="G53" s="1577"/>
      <c r="H53" s="1578"/>
      <c r="M53" s="89"/>
    </row>
    <row r="54" spans="1:13" ht="20.100000000000001" customHeight="1">
      <c r="A54" s="1576"/>
      <c r="B54" s="1577"/>
      <c r="C54" s="1577"/>
      <c r="D54" s="1577"/>
      <c r="E54" s="1577"/>
      <c r="F54" s="1577"/>
      <c r="G54" s="1577"/>
      <c r="H54" s="1578"/>
      <c r="M54" s="89"/>
    </row>
    <row r="55" spans="1:13" ht="20.100000000000001" customHeight="1" thickBot="1">
      <c r="A55" s="1579"/>
      <c r="B55" s="1580"/>
      <c r="C55" s="1580"/>
      <c r="D55" s="1580"/>
      <c r="E55" s="1580"/>
      <c r="F55" s="1580"/>
      <c r="G55" s="1580"/>
      <c r="H55" s="1581"/>
      <c r="M55" s="89"/>
    </row>
    <row r="56" spans="1:13" ht="24" customHeight="1">
      <c r="A56" s="1591" t="s">
        <v>1692</v>
      </c>
      <c r="B56" s="1591"/>
      <c r="C56" s="1591"/>
      <c r="D56" s="1591"/>
      <c r="E56" s="1591"/>
      <c r="F56" s="1591"/>
      <c r="G56" s="1591"/>
      <c r="H56" s="1591"/>
      <c r="I56" s="1591"/>
      <c r="J56" s="816"/>
      <c r="L56" s="554" t="s">
        <v>1687</v>
      </c>
      <c r="M56" s="89"/>
    </row>
    <row r="57" spans="1:13" ht="20.100000000000001" customHeight="1" thickBot="1">
      <c r="A57" s="1570" t="s">
        <v>1693</v>
      </c>
      <c r="B57" s="1571"/>
      <c r="C57" s="1571"/>
      <c r="D57" s="1571"/>
      <c r="E57" s="1571"/>
      <c r="F57" s="1571"/>
      <c r="G57" s="1571"/>
      <c r="H57" s="1572"/>
      <c r="M57" s="89"/>
    </row>
    <row r="58" spans="1:13" ht="20.100000000000001" customHeight="1">
      <c r="A58" s="1573" t="s">
        <v>1694</v>
      </c>
      <c r="B58" s="1574"/>
      <c r="C58" s="1574"/>
      <c r="D58" s="1574"/>
      <c r="E58" s="1574"/>
      <c r="F58" s="1574"/>
      <c r="G58" s="1574"/>
      <c r="H58" s="1575"/>
      <c r="K58" s="536" t="str">
        <f>IF(A58="","×","○")</f>
        <v>○</v>
      </c>
      <c r="M58" s="89"/>
    </row>
    <row r="59" spans="1:13" ht="20.100000000000001" customHeight="1">
      <c r="A59" s="1576"/>
      <c r="B59" s="1577"/>
      <c r="C59" s="1577"/>
      <c r="D59" s="1577"/>
      <c r="E59" s="1577"/>
      <c r="F59" s="1577"/>
      <c r="G59" s="1577"/>
      <c r="H59" s="1578"/>
      <c r="M59" s="89"/>
    </row>
    <row r="60" spans="1:13" ht="20.100000000000001" customHeight="1">
      <c r="A60" s="1576"/>
      <c r="B60" s="1577"/>
      <c r="C60" s="1577"/>
      <c r="D60" s="1577"/>
      <c r="E60" s="1577"/>
      <c r="F60" s="1577"/>
      <c r="G60" s="1577"/>
      <c r="H60" s="1578"/>
      <c r="M60" s="89"/>
    </row>
    <row r="61" spans="1:13" ht="20.100000000000001" customHeight="1" thickBot="1">
      <c r="A61" s="1579"/>
      <c r="B61" s="1580"/>
      <c r="C61" s="1580"/>
      <c r="D61" s="1580"/>
      <c r="E61" s="1580"/>
      <c r="F61" s="1580"/>
      <c r="G61" s="1580"/>
      <c r="H61" s="1581"/>
      <c r="M61" s="164"/>
    </row>
  </sheetData>
  <sheetProtection selectLockedCells="1"/>
  <mergeCells count="74">
    <mergeCell ref="F39:G39"/>
    <mergeCell ref="F40:G40"/>
    <mergeCell ref="F28:G28"/>
    <mergeCell ref="F29:G29"/>
    <mergeCell ref="F30:G30"/>
    <mergeCell ref="F31:G31"/>
    <mergeCell ref="F32:G32"/>
    <mergeCell ref="F33:G33"/>
    <mergeCell ref="F37:G37"/>
    <mergeCell ref="F38:G38"/>
    <mergeCell ref="C38:D38"/>
    <mergeCell ref="C39:D39"/>
    <mergeCell ref="C40:D40"/>
    <mergeCell ref="C28:D28"/>
    <mergeCell ref="C32:D32"/>
    <mergeCell ref="C31:D31"/>
    <mergeCell ref="C30:D30"/>
    <mergeCell ref="C29:D29"/>
    <mergeCell ref="C27:D27"/>
    <mergeCell ref="F25:G25"/>
    <mergeCell ref="F26:G26"/>
    <mergeCell ref="F27:G27"/>
    <mergeCell ref="C37:D37"/>
    <mergeCell ref="C26:D26"/>
    <mergeCell ref="C25:D25"/>
    <mergeCell ref="C34:D34"/>
    <mergeCell ref="F34:G34"/>
    <mergeCell ref="C35:D35"/>
    <mergeCell ref="F35:G35"/>
    <mergeCell ref="C36:D36"/>
    <mergeCell ref="F36:G36"/>
    <mergeCell ref="C47:D47"/>
    <mergeCell ref="F41:G41"/>
    <mergeCell ref="F42:G42"/>
    <mergeCell ref="F43:G43"/>
    <mergeCell ref="F46:G46"/>
    <mergeCell ref="F47:G47"/>
    <mergeCell ref="C45:D45"/>
    <mergeCell ref="F45:G45"/>
    <mergeCell ref="C44:D44"/>
    <mergeCell ref="F44:G44"/>
    <mergeCell ref="C46:D46"/>
    <mergeCell ref="A57:H57"/>
    <mergeCell ref="A58:H61"/>
    <mergeCell ref="J2:J4"/>
    <mergeCell ref="A2:H2"/>
    <mergeCell ref="F4:I4"/>
    <mergeCell ref="A16:F16"/>
    <mergeCell ref="C19:G19"/>
    <mergeCell ref="A52:H55"/>
    <mergeCell ref="A56:I56"/>
    <mergeCell ref="C41:D41"/>
    <mergeCell ref="C42:D42"/>
    <mergeCell ref="A48:I48"/>
    <mergeCell ref="A51:H51"/>
    <mergeCell ref="C33:D33"/>
    <mergeCell ref="C43:D43"/>
    <mergeCell ref="A8:F8"/>
    <mergeCell ref="A9:F9"/>
    <mergeCell ref="A12:F12"/>
    <mergeCell ref="A1:I1"/>
    <mergeCell ref="A6:I6"/>
    <mergeCell ref="B10:F10"/>
    <mergeCell ref="C24:D24"/>
    <mergeCell ref="F22:G22"/>
    <mergeCell ref="F23:G23"/>
    <mergeCell ref="F24:G24"/>
    <mergeCell ref="B13:F13"/>
    <mergeCell ref="A17:F17"/>
    <mergeCell ref="A15:G15"/>
    <mergeCell ref="A21:H21"/>
    <mergeCell ref="C23:D23"/>
    <mergeCell ref="C22:D22"/>
    <mergeCell ref="A20:G20"/>
  </mergeCells>
  <phoneticPr fontId="13"/>
  <conditionalFormatting sqref="L3">
    <cfRule type="cellIs" dxfId="6" priority="1" stopIfTrue="1" operator="equal">
      <formula>"未入力あり"</formula>
    </cfRule>
  </conditionalFormatting>
  <dataValidations xWindow="605" yWindow="635" count="6">
    <dataValidation allowBlank="1" showInputMessage="1" showErrorMessage="1" prompt="表紙シートの病院名を反映" sqref="F4:I4" xr:uid="{00000000-0002-0000-1300-000000000000}"/>
    <dataValidation type="list" allowBlank="1" showInputMessage="1" showErrorMessage="1" sqref="B25:B36" xr:uid="{00000000-0002-0000-1300-000001000000}">
      <formula1>"社会福祉士,精神保健福祉士,看護師,保健師,薬剤師,医師,管理栄養士,栄養士,臨床検査技師,医療心理に携わる者,事務員,その他"</formula1>
    </dataValidation>
    <dataValidation type="whole" operator="greaterThanOrEqual" allowBlank="1" showInputMessage="1" showErrorMessage="1" prompt="整数で入力" sqref="H25:H47 E25:F47" xr:uid="{00000000-0002-0000-1300-000002000000}">
      <formula1>0</formula1>
    </dataValidation>
    <dataValidation type="list" allowBlank="1" showInputMessage="1" showErrorMessage="1" sqref="C23:D24 C37:D47" xr:uid="{00000000-0002-0000-1300-000003000000}">
      <formula1>"専従,専任,その他"</formula1>
    </dataValidation>
    <dataValidation type="list" allowBlank="1" showInputMessage="1" showErrorMessage="1" sqref="B37:B47" xr:uid="{00000000-0002-0000-1300-000004000000}">
      <formula1>"保健師,薬剤師,医師,管理栄養士,栄養士,臨床検査技師,事務員,ピアサポーター,社会保険労務士"</formula1>
    </dataValidation>
    <dataValidation type="whole" errorStyle="warning" allowBlank="1" showInputMessage="1" showErrorMessage="1" errorTitle="入力値を要確認！" error="想定を超えた数値が入力されています。ご確認ください。" prompt="整数で入力" sqref="G9:G14 G17:G18" xr:uid="{00000000-0002-0000-1300-000005000000}">
      <formula1>N9</formula1>
      <formula2>O9</formula2>
    </dataValidation>
  </dataValidations>
  <printOptions horizontalCentered="1"/>
  <pageMargins left="0.39370078740157483" right="0.39370078740157483" top="0.59055118110236227" bottom="0.59055118110236227" header="0.35433070866141736" footer="0.27559055118110237"/>
  <pageSetup paperSize="9" scale="75" fitToHeight="0" orientation="portrait" cellComments="asDisplayed" r:id="rId1"/>
  <headerFooter>
    <oddFooter>&amp;C&amp;P/&amp;N&amp;R&amp;A</oddFooter>
  </headerFooter>
  <rowBreaks count="1" manualBreakCount="1">
    <brk id="47" max="9"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5">
    <tabColor theme="0"/>
    <pageSetUpPr fitToPage="1"/>
  </sheetPr>
  <dimension ref="A1:I37"/>
  <sheetViews>
    <sheetView view="pageBreakPreview" zoomScaleNormal="100" zoomScaleSheetLayoutView="100" workbookViewId="0">
      <selection sqref="A1:H1"/>
    </sheetView>
  </sheetViews>
  <sheetFormatPr defaultColWidth="9" defaultRowHeight="13.5"/>
  <cols>
    <col min="1" max="2" width="3.625" style="129" customWidth="1"/>
    <col min="3" max="3" width="21.125" style="137" customWidth="1"/>
    <col min="4" max="4" width="10.625" style="137" customWidth="1"/>
    <col min="5" max="5" width="21.125" style="137" customWidth="1"/>
    <col min="6" max="6" width="10.625" style="137" customWidth="1"/>
    <col min="7" max="7" width="21.125" style="137" customWidth="1"/>
    <col min="8" max="8" width="6.625" style="129" customWidth="1"/>
    <col min="9" max="16384" width="9" style="129"/>
  </cols>
  <sheetData>
    <row r="1" spans="1:9" ht="50.1" customHeight="1">
      <c r="A1" s="1157" t="s">
        <v>150</v>
      </c>
      <c r="B1" s="1158"/>
      <c r="C1" s="1158"/>
      <c r="D1" s="1158"/>
      <c r="E1" s="1158"/>
      <c r="F1" s="1158"/>
      <c r="G1" s="1158"/>
      <c r="H1" s="1159"/>
      <c r="I1" s="128"/>
    </row>
    <row r="2" spans="1:9" ht="60" customHeight="1" thickBot="1">
      <c r="A2" s="130"/>
      <c r="B2" s="1160" t="s">
        <v>151</v>
      </c>
      <c r="C2" s="1160"/>
      <c r="D2" s="1160"/>
      <c r="E2" s="1160"/>
      <c r="F2" s="1160"/>
      <c r="G2" s="1160"/>
      <c r="H2" s="131"/>
    </row>
    <row r="3" spans="1:9" ht="24.95" customHeight="1" thickTop="1">
      <c r="A3" s="132" t="s">
        <v>152</v>
      </c>
      <c r="B3" s="133" t="s">
        <v>153</v>
      </c>
      <c r="C3" s="134"/>
      <c r="D3" s="134"/>
      <c r="E3" s="134"/>
      <c r="F3" s="134"/>
      <c r="G3" s="134"/>
      <c r="H3" s="135"/>
    </row>
    <row r="4" spans="1:9" ht="20.100000000000001" customHeight="1">
      <c r="A4" s="1003"/>
      <c r="B4" s="136"/>
      <c r="C4" s="129" t="s">
        <v>154</v>
      </c>
      <c r="H4" s="138"/>
    </row>
    <row r="5" spans="1:9" ht="20.100000000000001" customHeight="1">
      <c r="A5" s="1003"/>
      <c r="B5" s="136"/>
      <c r="C5" s="129" t="s">
        <v>155</v>
      </c>
      <c r="H5" s="138"/>
    </row>
    <row r="6" spans="1:9" ht="20.100000000000001" customHeight="1">
      <c r="A6" s="1003"/>
      <c r="B6" s="136"/>
      <c r="C6" s="129" t="s">
        <v>156</v>
      </c>
      <c r="H6" s="138"/>
    </row>
    <row r="7" spans="1:9" ht="20.100000000000001" customHeight="1">
      <c r="A7" s="1003"/>
      <c r="B7" s="136"/>
      <c r="C7" s="139" t="s">
        <v>157</v>
      </c>
      <c r="D7" s="140"/>
      <c r="E7" s="140"/>
      <c r="F7" s="140"/>
      <c r="G7" s="140"/>
      <c r="H7" s="138"/>
    </row>
    <row r="8" spans="1:9" ht="49.5" customHeight="1">
      <c r="A8" s="1003"/>
      <c r="B8" s="136"/>
      <c r="C8" s="1161" t="s">
        <v>158</v>
      </c>
      <c r="D8" s="1161"/>
      <c r="E8" s="1161"/>
      <c r="F8" s="1161"/>
      <c r="G8" s="1161"/>
      <c r="H8" s="138"/>
      <c r="I8" s="128"/>
    </row>
    <row r="9" spans="1:9" s="139" customFormat="1" ht="20.100000000000001" customHeight="1" thickBot="1">
      <c r="A9" s="1004"/>
      <c r="B9" s="141"/>
      <c r="C9" s="1162" t="s">
        <v>159</v>
      </c>
      <c r="D9" s="1163"/>
      <c r="E9" s="1163"/>
      <c r="F9" s="1163"/>
      <c r="G9" s="1163"/>
      <c r="H9" s="142"/>
      <c r="I9" s="1004"/>
    </row>
    <row r="10" spans="1:9" ht="39.950000000000003" customHeight="1" thickBot="1">
      <c r="A10" s="1003"/>
      <c r="B10" s="143"/>
      <c r="C10" s="1164" t="s">
        <v>160</v>
      </c>
      <c r="D10" s="1165"/>
      <c r="E10" s="1165"/>
      <c r="F10" s="1165"/>
      <c r="G10" s="1166"/>
      <c r="H10" s="138"/>
      <c r="I10" s="1003"/>
    </row>
    <row r="11" spans="1:9" ht="5.0999999999999996" customHeight="1">
      <c r="A11" s="1003"/>
      <c r="B11" s="143"/>
      <c r="C11" s="144"/>
      <c r="D11" s="144"/>
      <c r="E11" s="144"/>
      <c r="F11" s="144"/>
      <c r="G11" s="144"/>
      <c r="H11" s="138"/>
    </row>
    <row r="12" spans="1:9" ht="24.95" customHeight="1">
      <c r="A12" s="1005" t="s">
        <v>152</v>
      </c>
      <c r="B12" s="145" t="s">
        <v>161</v>
      </c>
      <c r="C12" s="146"/>
      <c r="D12" s="146"/>
      <c r="E12" s="146"/>
      <c r="F12" s="146"/>
      <c r="G12" s="146"/>
      <c r="H12" s="147"/>
    </row>
    <row r="13" spans="1:9" ht="24.95" customHeight="1">
      <c r="A13" s="1006"/>
      <c r="B13" s="148" t="s">
        <v>162</v>
      </c>
      <c r="C13" s="148"/>
      <c r="H13" s="138"/>
    </row>
    <row r="14" spans="1:9" ht="20.100000000000001" customHeight="1">
      <c r="A14" s="1007"/>
      <c r="B14" s="149" t="s">
        <v>163</v>
      </c>
      <c r="C14" s="150" t="s">
        <v>164</v>
      </c>
      <c r="D14" s="151"/>
      <c r="E14" s="151"/>
      <c r="F14" s="151"/>
      <c r="G14" s="151"/>
      <c r="H14" s="152"/>
    </row>
    <row r="15" spans="1:9" ht="41.25" customHeight="1">
      <c r="A15" s="1003"/>
      <c r="B15" s="136"/>
      <c r="C15" s="1167" t="s">
        <v>165</v>
      </c>
      <c r="D15" s="1167"/>
      <c r="E15" s="1167"/>
      <c r="F15" s="1167"/>
      <c r="G15" s="1167"/>
      <c r="H15" s="138"/>
      <c r="I15" s="128"/>
    </row>
    <row r="16" spans="1:9" ht="39.950000000000003" customHeight="1">
      <c r="A16" s="1003"/>
      <c r="B16" s="136"/>
      <c r="C16" s="1156" t="s">
        <v>166</v>
      </c>
      <c r="D16" s="1156"/>
      <c r="E16" s="1156"/>
      <c r="F16" s="1156"/>
      <c r="G16" s="1156"/>
      <c r="H16" s="138"/>
    </row>
    <row r="17" spans="1:8" ht="66.75" customHeight="1">
      <c r="A17" s="1003"/>
      <c r="B17" s="136"/>
      <c r="C17" s="1156" t="s">
        <v>167</v>
      </c>
      <c r="D17" s="1156"/>
      <c r="E17" s="1156"/>
      <c r="F17" s="1156"/>
      <c r="G17" s="1156"/>
      <c r="H17" s="138"/>
    </row>
    <row r="18" spans="1:8" ht="20.100000000000001" customHeight="1">
      <c r="A18" s="1007"/>
      <c r="B18" s="149" t="s">
        <v>163</v>
      </c>
      <c r="C18" s="153" t="s">
        <v>168</v>
      </c>
      <c r="D18" s="151"/>
      <c r="E18" s="151"/>
      <c r="F18" s="151"/>
      <c r="G18" s="151"/>
      <c r="H18" s="152"/>
    </row>
    <row r="19" spans="1:8" ht="39.950000000000003" customHeight="1">
      <c r="A19" s="1003"/>
      <c r="B19" s="136"/>
      <c r="C19" s="1169" t="s">
        <v>169</v>
      </c>
      <c r="D19" s="1169"/>
      <c r="E19" s="1169"/>
      <c r="F19" s="1169"/>
      <c r="G19" s="1169"/>
      <c r="H19" s="138"/>
    </row>
    <row r="20" spans="1:8" ht="39.950000000000003" customHeight="1" thickBot="1">
      <c r="A20" s="1003"/>
      <c r="B20" s="136"/>
      <c r="C20" s="1156" t="s">
        <v>170</v>
      </c>
      <c r="D20" s="1156"/>
      <c r="E20" s="1156"/>
      <c r="F20" s="1156"/>
      <c r="G20" s="1156"/>
      <c r="H20" s="138"/>
    </row>
    <row r="21" spans="1:8" ht="39.950000000000003" customHeight="1" thickBot="1">
      <c r="A21" s="1003"/>
      <c r="B21" s="136"/>
      <c r="C21" s="1170" t="s">
        <v>171</v>
      </c>
      <c r="D21" s="1171"/>
      <c r="E21" s="1171"/>
      <c r="F21" s="1171"/>
      <c r="G21" s="1172"/>
      <c r="H21" s="138"/>
    </row>
    <row r="22" spans="1:8" ht="5.0999999999999996" customHeight="1">
      <c r="A22" s="1003"/>
      <c r="B22" s="136"/>
      <c r="C22" s="154"/>
      <c r="D22" s="154"/>
      <c r="E22" s="154"/>
      <c r="F22" s="154"/>
      <c r="G22" s="154"/>
      <c r="H22" s="138"/>
    </row>
    <row r="23" spans="1:8" ht="20.100000000000001" customHeight="1">
      <c r="A23" s="1007"/>
      <c r="B23" s="149" t="s">
        <v>163</v>
      </c>
      <c r="C23" s="153" t="s">
        <v>172</v>
      </c>
      <c r="D23" s="151"/>
      <c r="E23" s="151"/>
      <c r="F23" s="151"/>
      <c r="G23" s="151"/>
      <c r="H23" s="152"/>
    </row>
    <row r="24" spans="1:8" ht="39.950000000000003" customHeight="1">
      <c r="A24" s="1003"/>
      <c r="B24" s="136"/>
      <c r="C24" s="1156" t="s">
        <v>173</v>
      </c>
      <c r="D24" s="1156"/>
      <c r="E24" s="1156"/>
      <c r="F24" s="1156"/>
      <c r="G24" s="1156"/>
      <c r="H24" s="138"/>
    </row>
    <row r="25" spans="1:8" ht="39.950000000000003" customHeight="1">
      <c r="A25" s="1003"/>
      <c r="B25" s="136"/>
      <c r="C25" s="1169" t="s">
        <v>174</v>
      </c>
      <c r="D25" s="1169"/>
      <c r="E25" s="1169"/>
      <c r="F25" s="1169"/>
      <c r="G25" s="1169"/>
      <c r="H25" s="138"/>
    </row>
    <row r="26" spans="1:8" ht="20.100000000000001" customHeight="1" thickBot="1">
      <c r="A26" s="1003"/>
      <c r="B26" s="136"/>
      <c r="C26" s="129" t="s">
        <v>175</v>
      </c>
      <c r="H26" s="138"/>
    </row>
    <row r="27" spans="1:8" ht="21.75" customHeight="1" thickBot="1">
      <c r="A27" s="1003"/>
      <c r="B27" s="136"/>
      <c r="C27" s="155"/>
      <c r="E27" s="156"/>
      <c r="G27" s="157"/>
      <c r="H27" s="138"/>
    </row>
    <row r="28" spans="1:8" ht="20.100000000000001" customHeight="1">
      <c r="A28" s="1003"/>
      <c r="B28" s="136"/>
      <c r="C28" s="143" t="s">
        <v>176</v>
      </c>
      <c r="E28" s="143" t="s">
        <v>177</v>
      </c>
      <c r="G28" s="143" t="s">
        <v>178</v>
      </c>
      <c r="H28" s="138"/>
    </row>
    <row r="29" spans="1:8" ht="39.950000000000003" customHeight="1" thickBot="1">
      <c r="A29" s="1003"/>
      <c r="B29" s="136"/>
      <c r="C29" s="1156" t="s">
        <v>179</v>
      </c>
      <c r="D29" s="1156"/>
      <c r="E29" s="1156"/>
      <c r="F29" s="1156"/>
      <c r="G29" s="1156"/>
      <c r="H29" s="138"/>
    </row>
    <row r="30" spans="1:8" ht="39.950000000000003" customHeight="1" thickBot="1">
      <c r="A30" s="1003"/>
      <c r="B30" s="136"/>
      <c r="C30" s="1170" t="s">
        <v>180</v>
      </c>
      <c r="D30" s="1171"/>
      <c r="E30" s="1171"/>
      <c r="F30" s="1171"/>
      <c r="G30" s="1172"/>
      <c r="H30" s="138"/>
    </row>
    <row r="31" spans="1:8" ht="5.0999999999999996" customHeight="1">
      <c r="A31" s="1003"/>
      <c r="B31" s="136"/>
      <c r="C31" s="154"/>
      <c r="D31" s="154"/>
      <c r="E31" s="154"/>
      <c r="F31" s="154"/>
      <c r="G31" s="154"/>
      <c r="H31" s="138"/>
    </row>
    <row r="32" spans="1:8" ht="20.100000000000001" customHeight="1">
      <c r="A32" s="1007"/>
      <c r="B32" s="158" t="s">
        <v>163</v>
      </c>
      <c r="C32" s="159" t="s">
        <v>181</v>
      </c>
      <c r="D32" s="160"/>
      <c r="E32" s="160"/>
      <c r="F32" s="160"/>
      <c r="G32" s="160"/>
      <c r="H32" s="152"/>
    </row>
    <row r="33" spans="1:9" ht="20.100000000000001" customHeight="1">
      <c r="A33" s="1003"/>
      <c r="B33" s="143"/>
      <c r="C33" s="148" t="s">
        <v>182</v>
      </c>
      <c r="D33" s="161"/>
      <c r="E33" s="161"/>
      <c r="F33" s="161"/>
      <c r="G33" s="161"/>
      <c r="H33" s="138"/>
    </row>
    <row r="34" spans="1:9" ht="39.950000000000003" customHeight="1">
      <c r="A34" s="1003"/>
      <c r="B34" s="143"/>
      <c r="C34" s="1168" t="s">
        <v>183</v>
      </c>
      <c r="D34" s="1168"/>
      <c r="E34" s="1168"/>
      <c r="F34" s="1168"/>
      <c r="G34" s="1168"/>
      <c r="H34" s="138"/>
    </row>
    <row r="35" spans="1:9" ht="39.950000000000003" customHeight="1">
      <c r="A35" s="1003"/>
      <c r="B35" s="143"/>
      <c r="C35" s="1156" t="s">
        <v>184</v>
      </c>
      <c r="D35" s="1156"/>
      <c r="E35" s="1156"/>
      <c r="F35" s="1156"/>
      <c r="G35" s="1156"/>
      <c r="H35" s="138"/>
    </row>
    <row r="36" spans="1:9" ht="5.0999999999999996" customHeight="1">
      <c r="A36" s="1003"/>
      <c r="B36" s="136"/>
      <c r="C36" s="154"/>
      <c r="D36" s="154"/>
      <c r="E36" s="154"/>
      <c r="F36" s="154"/>
      <c r="G36" s="154"/>
      <c r="H36" s="138"/>
    </row>
    <row r="37" spans="1:9">
      <c r="I37" s="162"/>
    </row>
  </sheetData>
  <sheetProtection selectLockedCells="1"/>
  <mergeCells count="17">
    <mergeCell ref="C34:G34"/>
    <mergeCell ref="C35:G35"/>
    <mergeCell ref="C19:G19"/>
    <mergeCell ref="C20:G20"/>
    <mergeCell ref="C21:G21"/>
    <mergeCell ref="C24:G24"/>
    <mergeCell ref="C29:G29"/>
    <mergeCell ref="C30:G30"/>
    <mergeCell ref="C25:G25"/>
    <mergeCell ref="C17:G17"/>
    <mergeCell ref="C16:G16"/>
    <mergeCell ref="A1:H1"/>
    <mergeCell ref="B2:G2"/>
    <mergeCell ref="C8:G8"/>
    <mergeCell ref="C9:G9"/>
    <mergeCell ref="C10:G10"/>
    <mergeCell ref="C15:G15"/>
  </mergeCells>
  <phoneticPr fontId="13"/>
  <dataValidations count="2">
    <dataValidation type="list" allowBlank="1" showInputMessage="1" showErrorMessage="1" sqref="G27" xr:uid="{00000000-0002-0000-0100-000000000000}">
      <formula1>"はい,いいえ"</formula1>
    </dataValidation>
    <dataValidation type="decimal" imeMode="disabled" operator="greaterThanOrEqual" allowBlank="1" showInputMessage="1" showErrorMessage="1" error="数値を入力してください" prompt="数値を入力" sqref="E27" xr:uid="{00000000-0002-0000-0100-000001000000}">
      <formula1>0</formula1>
    </dataValidation>
  </dataValidations>
  <printOptions horizontalCentered="1"/>
  <pageMargins left="0.39370078740157483" right="0.39370078740157483" top="0.59055118110236227" bottom="0.59055118110236227" header="0.35433070866141736" footer="0.27559055118110237"/>
  <pageSetup paperSize="9" scale="78" orientation="portrait" cellComments="asDisplayed" r:id="rId1"/>
  <headerFooter>
    <oddHeader>&amp;Rver.2.0</oddHeader>
    <oddFooter>&amp;C&amp;P/&amp;N&amp;R&amp;A</oddFooter>
  </headerFooter>
  <rowBreaks count="1" manualBreakCount="1">
    <brk id="17" max="7"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6">
    <tabColor theme="0"/>
    <pageSetUpPr fitToPage="1"/>
  </sheetPr>
  <dimension ref="A1:O56"/>
  <sheetViews>
    <sheetView view="pageBreakPreview" zoomScaleNormal="85" zoomScaleSheetLayoutView="100" workbookViewId="0">
      <selection activeCell="E23" sqref="E23:F23"/>
    </sheetView>
  </sheetViews>
  <sheetFormatPr defaultColWidth="9" defaultRowHeight="20.100000000000001" customHeight="1"/>
  <cols>
    <col min="1" max="1" width="3.625" style="797" customWidth="1"/>
    <col min="2" max="2" width="22.625" style="797" customWidth="1"/>
    <col min="3" max="3" width="16.875" style="797" customWidth="1"/>
    <col min="4" max="4" width="42.375" style="797" customWidth="1"/>
    <col min="5" max="5" width="3.375" style="797" customWidth="1"/>
    <col min="6" max="6" width="37.875" style="797" customWidth="1"/>
    <col min="7" max="7" width="19.875" style="797" customWidth="1"/>
    <col min="8" max="8" width="9" style="797"/>
    <col min="9" max="9" width="2.625" style="797" customWidth="1"/>
    <col min="10" max="10" width="6" style="797" hidden="1" customWidth="1"/>
    <col min="11" max="11" width="2.25" style="797" hidden="1" customWidth="1"/>
    <col min="12" max="12" width="1.375" style="819" hidden="1" customWidth="1"/>
    <col min="13" max="13" width="82.75" style="820" bestFit="1" customWidth="1"/>
    <col min="14" max="14" width="0" style="797" hidden="1" customWidth="1"/>
    <col min="15" max="15" width="5" style="797" hidden="1" customWidth="1"/>
    <col min="16" max="16384" width="9" style="797"/>
  </cols>
  <sheetData>
    <row r="1" spans="1:15" ht="34.5" customHeight="1" thickBot="1">
      <c r="A1" s="1231" t="s">
        <v>1695</v>
      </c>
      <c r="B1" s="1231"/>
      <c r="C1" s="1231"/>
      <c r="D1" s="1231"/>
      <c r="E1" s="1231"/>
      <c r="F1" s="1231"/>
      <c r="G1" s="1231"/>
      <c r="H1" s="1231"/>
      <c r="K1" s="65"/>
    </row>
    <row r="2" spans="1:15" ht="31.5" customHeight="1" thickTop="1" thickBot="1">
      <c r="A2" s="1234" t="s">
        <v>1418</v>
      </c>
      <c r="B2" s="1234"/>
      <c r="C2" s="1234"/>
      <c r="D2" s="1234"/>
      <c r="E2" s="1234"/>
      <c r="F2" s="1234"/>
      <c r="G2" s="1253"/>
      <c r="H2" s="537" t="str">
        <f>IF(COUNTIF(J7:J46,"×")&gt;=1,"未入力あり","入力済")</f>
        <v>入力済</v>
      </c>
      <c r="I2" s="1608"/>
      <c r="J2" s="821"/>
      <c r="K2" s="65"/>
      <c r="M2" s="101"/>
    </row>
    <row r="3" spans="1:15" ht="5.0999999999999996" customHeight="1" thickTop="1">
      <c r="I3" s="1608"/>
      <c r="J3" s="821"/>
      <c r="K3" s="9"/>
    </row>
    <row r="4" spans="1:15" ht="20.100000000000001" customHeight="1">
      <c r="D4" s="600" t="s">
        <v>1247</v>
      </c>
      <c r="E4" s="1582" t="str">
        <f>表紙!$E$2</f>
        <v>大阪公立大学医学部附属病院</v>
      </c>
      <c r="F4" s="1583"/>
      <c r="G4" s="1583"/>
      <c r="H4" s="1584"/>
      <c r="I4" s="1608"/>
      <c r="J4" s="821"/>
      <c r="K4" s="65"/>
    </row>
    <row r="5" spans="1:15" ht="20.100000000000001" customHeight="1">
      <c r="D5" s="540" t="s">
        <v>1248</v>
      </c>
      <c r="E5" s="1" t="str">
        <f>+'事務局使用（発出時は非表示にすること）'!B3</f>
        <v>令和６年９月１日時点</v>
      </c>
      <c r="F5" s="540"/>
      <c r="I5" s="1608"/>
      <c r="J5" s="821"/>
      <c r="M5" s="192" t="s">
        <v>185</v>
      </c>
    </row>
    <row r="6" spans="1:15" s="585" customFormat="1" ht="18" customHeight="1" thickBot="1">
      <c r="A6" s="1289" t="s">
        <v>1696</v>
      </c>
      <c r="B6" s="1289"/>
      <c r="C6" s="1289"/>
      <c r="D6" s="1289"/>
      <c r="E6" s="1289"/>
      <c r="F6" s="1289"/>
      <c r="G6" s="1289"/>
      <c r="H6" s="1289"/>
      <c r="I6" s="1608"/>
      <c r="J6" s="821"/>
      <c r="L6" s="62"/>
      <c r="M6" s="89"/>
    </row>
    <row r="7" spans="1:15" s="585" customFormat="1" ht="18" customHeight="1" thickBot="1">
      <c r="A7" s="585" t="s">
        <v>1697</v>
      </c>
      <c r="D7" s="822"/>
      <c r="E7" s="1350">
        <v>0</v>
      </c>
      <c r="F7" s="1352"/>
      <c r="G7" s="1603" t="str">
        <f>G12</f>
        <v>（期間：令和５年１月１日～12月31日）</v>
      </c>
      <c r="H7" s="1289"/>
      <c r="J7" s="585" t="str">
        <f>IF(E7="","×","○")</f>
        <v>○</v>
      </c>
      <c r="L7" s="62"/>
      <c r="M7" s="89"/>
      <c r="N7" s="628">
        <v>0</v>
      </c>
      <c r="O7" s="636">
        <v>100</v>
      </c>
    </row>
    <row r="8" spans="1:15" s="585" customFormat="1" ht="53.25" customHeight="1" thickBot="1">
      <c r="A8" s="587" t="s">
        <v>1698</v>
      </c>
      <c r="B8" s="587"/>
      <c r="C8" s="587"/>
      <c r="D8" s="822"/>
      <c r="E8" s="1604" t="s">
        <v>1699</v>
      </c>
      <c r="F8" s="1605"/>
      <c r="G8" s="822" t="s">
        <v>1700</v>
      </c>
      <c r="H8" s="822"/>
      <c r="J8" s="585" t="str">
        <f>IF(E8="","×","○")</f>
        <v>○</v>
      </c>
      <c r="L8" s="62"/>
      <c r="M8" s="89"/>
    </row>
    <row r="9" spans="1:15" s="585" customFormat="1" ht="18" customHeight="1" thickBot="1">
      <c r="A9" s="587" t="s">
        <v>1701</v>
      </c>
      <c r="B9" s="587"/>
      <c r="C9" s="587"/>
      <c r="D9" s="822"/>
      <c r="E9" s="823"/>
      <c r="F9" s="823"/>
      <c r="G9" s="822"/>
      <c r="H9" s="822"/>
      <c r="L9" s="62"/>
      <c r="M9" s="89"/>
    </row>
    <row r="10" spans="1:15" s="585" customFormat="1" ht="20.25" customHeight="1" thickBot="1">
      <c r="A10" s="1289" t="s">
        <v>1702</v>
      </c>
      <c r="B10" s="1547"/>
      <c r="C10" s="1547"/>
      <c r="D10" s="1606"/>
      <c r="E10" s="1601" t="s">
        <v>592</v>
      </c>
      <c r="F10" s="1602"/>
      <c r="G10" s="822" t="s">
        <v>1703</v>
      </c>
      <c r="H10" s="822"/>
      <c r="J10" s="585" t="str">
        <f>IF(E10="","×","○")</f>
        <v>○</v>
      </c>
      <c r="L10" s="62"/>
      <c r="M10" s="89"/>
    </row>
    <row r="11" spans="1:15" s="585" customFormat="1" ht="32.25" customHeight="1" thickBot="1">
      <c r="A11" s="587" t="s">
        <v>1704</v>
      </c>
      <c r="B11" s="587"/>
      <c r="C11" s="587"/>
      <c r="D11" s="587"/>
      <c r="E11" s="1604" t="s">
        <v>1705</v>
      </c>
      <c r="F11" s="1605"/>
      <c r="G11" s="822" t="s">
        <v>1706</v>
      </c>
      <c r="H11" s="822"/>
      <c r="J11" s="585" t="str">
        <f>IF(AND(E10="はい",E11=""),"×","○")</f>
        <v>○</v>
      </c>
      <c r="L11" s="62"/>
      <c r="M11" s="89"/>
    </row>
    <row r="12" spans="1:15" s="585" customFormat="1" ht="28.5" customHeight="1" thickBot="1">
      <c r="A12" s="587" t="s">
        <v>1707</v>
      </c>
      <c r="B12" s="587"/>
      <c r="C12" s="587"/>
      <c r="D12" s="587"/>
      <c r="E12" s="1350">
        <v>10</v>
      </c>
      <c r="F12" s="1352"/>
      <c r="G12" s="1603" t="str">
        <f>G18</f>
        <v>（期間：令和５年１月１日～12月31日）</v>
      </c>
      <c r="H12" s="1289"/>
      <c r="J12" s="585" t="str">
        <f>IF(AND(E10="はい",E12=""),"×","○")</f>
        <v>○</v>
      </c>
      <c r="L12" s="62"/>
      <c r="M12" s="182"/>
      <c r="N12" s="628">
        <v>0</v>
      </c>
      <c r="O12" s="636">
        <v>1000</v>
      </c>
    </row>
    <row r="13" spans="1:15" s="585" customFormat="1" ht="18" customHeight="1" thickBot="1">
      <c r="A13" s="587" t="s">
        <v>1708</v>
      </c>
      <c r="B13" s="587"/>
      <c r="C13" s="587"/>
      <c r="D13" s="822"/>
      <c r="E13" s="823"/>
      <c r="F13" s="823"/>
      <c r="G13" s="822"/>
      <c r="H13" s="822"/>
      <c r="L13" s="62"/>
      <c r="M13" s="89"/>
    </row>
    <row r="14" spans="1:15" s="585" customFormat="1" ht="18" customHeight="1" thickBot="1">
      <c r="A14" s="587" t="s">
        <v>1709</v>
      </c>
      <c r="B14" s="587"/>
      <c r="C14" s="587"/>
      <c r="D14" s="822"/>
      <c r="E14" s="1604" t="s">
        <v>1710</v>
      </c>
      <c r="F14" s="1605"/>
      <c r="G14" s="822" t="s">
        <v>1706</v>
      </c>
      <c r="H14" s="822"/>
      <c r="J14" s="585" t="str">
        <f>IF(E14="","×","○")</f>
        <v>○</v>
      </c>
      <c r="L14" s="62"/>
      <c r="M14" s="179"/>
    </row>
    <row r="15" spans="1:15" s="585" customFormat="1" ht="18" customHeight="1" thickBot="1">
      <c r="A15" s="587" t="s">
        <v>1711</v>
      </c>
      <c r="B15" s="587"/>
      <c r="C15" s="587"/>
      <c r="D15" s="822"/>
      <c r="E15" s="1601" t="s">
        <v>592</v>
      </c>
      <c r="F15" s="1602"/>
      <c r="G15" s="822" t="s">
        <v>1703</v>
      </c>
      <c r="H15" s="822"/>
      <c r="J15" s="585" t="str">
        <f>IF(E15="","×","○")</f>
        <v>○</v>
      </c>
      <c r="L15" s="62"/>
      <c r="M15" s="179"/>
    </row>
    <row r="16" spans="1:15" s="585" customFormat="1" ht="18" customHeight="1" thickBot="1">
      <c r="A16" s="587" t="s">
        <v>1712</v>
      </c>
      <c r="B16" s="587"/>
      <c r="C16" s="587"/>
      <c r="D16" s="822"/>
      <c r="E16" s="1601" t="s">
        <v>592</v>
      </c>
      <c r="F16" s="1602"/>
      <c r="G16" s="822" t="s">
        <v>1703</v>
      </c>
      <c r="H16" s="822"/>
      <c r="J16" s="585" t="str">
        <f>IF(E16="","×","○")</f>
        <v>○</v>
      </c>
      <c r="L16" s="62"/>
      <c r="M16" s="179"/>
    </row>
    <row r="17" spans="1:15" s="585" customFormat="1" ht="18" customHeight="1" thickBot="1">
      <c r="A17" s="587" t="s">
        <v>1713</v>
      </c>
      <c r="B17" s="587"/>
      <c r="C17" s="587"/>
      <c r="D17" s="822"/>
      <c r="E17" s="1607"/>
      <c r="F17" s="1607"/>
      <c r="H17" s="822"/>
      <c r="L17" s="62"/>
      <c r="M17" s="179"/>
    </row>
    <row r="18" spans="1:15" s="585" customFormat="1" ht="18" customHeight="1" thickBot="1">
      <c r="A18" s="587" t="s">
        <v>1714</v>
      </c>
      <c r="B18" s="587"/>
      <c r="C18" s="587"/>
      <c r="D18" s="822"/>
      <c r="E18" s="1350">
        <v>0</v>
      </c>
      <c r="F18" s="1352"/>
      <c r="G18" s="585" t="str">
        <f>+"（期間："&amp;'事務局使用（発出時は非表示にすること）'!B4&amp;"）"</f>
        <v>（期間：令和５年１月１日～12月31日）</v>
      </c>
      <c r="H18" s="822"/>
      <c r="J18" s="585" t="str">
        <f>IF(E18="","×","○")</f>
        <v>○</v>
      </c>
      <c r="L18" s="62"/>
      <c r="M18" s="179"/>
      <c r="N18" s="628">
        <v>0</v>
      </c>
      <c r="O18" s="636">
        <v>100</v>
      </c>
    </row>
    <row r="19" spans="1:15" s="585" customFormat="1" ht="18" customHeight="1" thickBot="1">
      <c r="A19" s="587" t="s">
        <v>1715</v>
      </c>
      <c r="B19" s="587"/>
      <c r="C19" s="587"/>
      <c r="D19" s="822"/>
      <c r="E19" s="1350">
        <v>6</v>
      </c>
      <c r="F19" s="1352"/>
      <c r="G19" s="585" t="str">
        <f>G18</f>
        <v>（期間：令和５年１月１日～12月31日）</v>
      </c>
      <c r="H19" s="822"/>
      <c r="J19" s="585" t="str">
        <f>IF(E19="","×","○")</f>
        <v>○</v>
      </c>
      <c r="L19" s="62"/>
      <c r="M19" s="179"/>
      <c r="N19" s="628">
        <v>0</v>
      </c>
      <c r="O19" s="636">
        <v>100</v>
      </c>
    </row>
    <row r="20" spans="1:15" s="585" customFormat="1" ht="18" customHeight="1" thickBot="1">
      <c r="A20" s="587" t="s">
        <v>1716</v>
      </c>
      <c r="B20" s="587"/>
      <c r="C20" s="587"/>
      <c r="D20" s="822"/>
      <c r="E20" s="1601" t="s">
        <v>592</v>
      </c>
      <c r="F20" s="1602"/>
      <c r="G20" s="822" t="s">
        <v>1703</v>
      </c>
      <c r="H20" s="822"/>
      <c r="J20" s="585" t="str">
        <f>IF(E20="","×","○")</f>
        <v>○</v>
      </c>
      <c r="L20" s="62"/>
      <c r="M20" s="89"/>
    </row>
    <row r="21" spans="1:15" s="585" customFormat="1" ht="51" customHeight="1" thickBot="1">
      <c r="A21" s="587" t="s">
        <v>1717</v>
      </c>
      <c r="B21" s="587"/>
      <c r="C21" s="587"/>
      <c r="D21" s="822"/>
      <c r="E21" s="1604" t="s">
        <v>1718</v>
      </c>
      <c r="F21" s="1605"/>
      <c r="G21" s="822" t="s">
        <v>1706</v>
      </c>
      <c r="H21" s="822"/>
      <c r="J21" s="585" t="str">
        <f>IF(AND(E20="はい",E21=""),"×","○")</f>
        <v>○</v>
      </c>
      <c r="L21" s="62"/>
      <c r="M21" s="89"/>
    </row>
    <row r="22" spans="1:15" s="585" customFormat="1" ht="18" customHeight="1" thickBot="1">
      <c r="A22" s="587" t="s">
        <v>1719</v>
      </c>
      <c r="B22" s="587"/>
      <c r="C22" s="587"/>
      <c r="D22" s="822"/>
      <c r="E22" s="1601" t="s">
        <v>520</v>
      </c>
      <c r="F22" s="1602"/>
      <c r="G22" s="822" t="s">
        <v>1703</v>
      </c>
      <c r="H22" s="822"/>
      <c r="J22" s="585" t="str">
        <f>IF(E22="","×","○")</f>
        <v>○</v>
      </c>
      <c r="L22" s="62"/>
      <c r="M22" s="89"/>
    </row>
    <row r="23" spans="1:15" s="585" customFormat="1" ht="55.5" customHeight="1" thickBot="1">
      <c r="A23" s="587" t="s">
        <v>1720</v>
      </c>
      <c r="B23" s="587"/>
      <c r="C23" s="587"/>
      <c r="D23" s="822"/>
      <c r="E23" s="1604"/>
      <c r="F23" s="1605"/>
      <c r="G23" s="822" t="s">
        <v>1706</v>
      </c>
      <c r="H23" s="822"/>
      <c r="J23" s="585" t="str">
        <f>IF(AND(E22="はい",E23=""),"×","○")</f>
        <v>○</v>
      </c>
      <c r="L23" s="62"/>
      <c r="M23" s="89"/>
    </row>
    <row r="24" spans="1:15" s="585" customFormat="1" ht="18" customHeight="1" thickBot="1">
      <c r="A24" s="587" t="s">
        <v>1721</v>
      </c>
      <c r="B24" s="587"/>
      <c r="C24" s="587"/>
      <c r="D24" s="822"/>
      <c r="E24" s="1601" t="s">
        <v>592</v>
      </c>
      <c r="F24" s="1602"/>
      <c r="G24" s="822" t="s">
        <v>1703</v>
      </c>
      <c r="H24" s="822"/>
      <c r="J24" s="585" t="str">
        <f>IF(E24="","×","○")</f>
        <v>○</v>
      </c>
      <c r="L24" s="62"/>
      <c r="M24" s="89"/>
    </row>
    <row r="25" spans="1:15" s="585" customFormat="1" ht="18" customHeight="1" thickBot="1">
      <c r="A25" s="587" t="s">
        <v>1722</v>
      </c>
      <c r="B25" s="587"/>
      <c r="C25" s="587"/>
      <c r="D25" s="822"/>
      <c r="E25" s="1601" t="s">
        <v>520</v>
      </c>
      <c r="F25" s="1602"/>
      <c r="G25" s="822" t="s">
        <v>1703</v>
      </c>
      <c r="H25" s="822"/>
      <c r="J25" s="585" t="str">
        <f>IF(E25="","×","○")</f>
        <v>○</v>
      </c>
      <c r="L25" s="62"/>
      <c r="M25" s="89"/>
    </row>
    <row r="26" spans="1:15" s="585" customFormat="1" ht="18" customHeight="1" thickBot="1">
      <c r="A26" s="587" t="s">
        <v>1723</v>
      </c>
      <c r="B26" s="587"/>
      <c r="C26" s="587"/>
      <c r="D26" s="822"/>
      <c r="E26" s="1601" t="s">
        <v>592</v>
      </c>
      <c r="F26" s="1602"/>
      <c r="G26" s="822" t="s">
        <v>1703</v>
      </c>
      <c r="H26" s="822"/>
      <c r="J26" s="585" t="str">
        <f>IF(E26="","×","○")</f>
        <v>○</v>
      </c>
      <c r="L26" s="62"/>
      <c r="M26" s="89"/>
    </row>
    <row r="27" spans="1:15" ht="20.100000000000001" customHeight="1" thickBot="1">
      <c r="A27" s="585" t="s">
        <v>1724</v>
      </c>
      <c r="B27" s="585"/>
      <c r="C27" s="536"/>
      <c r="D27" s="536"/>
      <c r="M27" s="189"/>
    </row>
    <row r="28" spans="1:15" ht="20.100000000000001" customHeight="1" thickBot="1">
      <c r="A28" s="585"/>
      <c r="B28" s="585" t="s">
        <v>1725</v>
      </c>
      <c r="C28" s="536"/>
      <c r="D28" s="536"/>
      <c r="E28" s="1601" t="s">
        <v>592</v>
      </c>
      <c r="F28" s="1602"/>
      <c r="G28" s="585" t="s">
        <v>1703</v>
      </c>
      <c r="J28" s="585" t="str">
        <f>IF(E28="","×","○")</f>
        <v>○</v>
      </c>
      <c r="M28" s="189"/>
    </row>
    <row r="29" spans="1:15" s="585" customFormat="1" ht="18" customHeight="1" thickBot="1">
      <c r="A29" s="587" t="s">
        <v>1726</v>
      </c>
      <c r="B29" s="587"/>
      <c r="C29" s="587"/>
      <c r="D29" s="822"/>
      <c r="E29" s="822"/>
      <c r="F29" s="822"/>
      <c r="G29" s="822"/>
      <c r="H29" s="822"/>
      <c r="L29" s="62"/>
      <c r="M29" s="89"/>
    </row>
    <row r="30" spans="1:15" s="585" customFormat="1" ht="18" customHeight="1" thickBot="1">
      <c r="A30" s="587" t="s">
        <v>1727</v>
      </c>
      <c r="B30" s="587"/>
      <c r="C30" s="587"/>
      <c r="D30" s="822"/>
      <c r="E30" s="1350">
        <v>0</v>
      </c>
      <c r="F30" s="1352"/>
      <c r="G30" s="585" t="str">
        <f>G18</f>
        <v>（期間：令和５年１月１日～12月31日）</v>
      </c>
      <c r="H30" s="822"/>
      <c r="J30" s="585" t="str">
        <f>IF(E30="","×","○")</f>
        <v>○</v>
      </c>
      <c r="L30" s="62"/>
      <c r="M30" s="89"/>
      <c r="N30" s="628">
        <v>0</v>
      </c>
      <c r="O30" s="636">
        <v>100</v>
      </c>
    </row>
    <row r="31" spans="1:15" s="585" customFormat="1" ht="18" customHeight="1" thickBot="1">
      <c r="A31" s="587" t="s">
        <v>1728</v>
      </c>
      <c r="B31" s="587"/>
      <c r="C31" s="587"/>
      <c r="D31" s="822"/>
      <c r="E31" s="1350">
        <v>24</v>
      </c>
      <c r="F31" s="1352"/>
      <c r="G31" s="585" t="str">
        <f>G30</f>
        <v>（期間：令和５年１月１日～12月31日）</v>
      </c>
      <c r="H31" s="822"/>
      <c r="J31" s="585" t="str">
        <f>IF(E31="","×","○")</f>
        <v>○</v>
      </c>
      <c r="L31" s="62"/>
      <c r="M31" s="89"/>
      <c r="N31" s="628">
        <v>0</v>
      </c>
      <c r="O31" s="636">
        <v>100</v>
      </c>
    </row>
    <row r="32" spans="1:15" s="585" customFormat="1" ht="18" customHeight="1" thickBot="1">
      <c r="A32" s="587"/>
      <c r="B32" s="587" t="s">
        <v>1729</v>
      </c>
      <c r="C32" s="587"/>
      <c r="D32" s="822"/>
      <c r="E32" s="1350">
        <v>0</v>
      </c>
      <c r="F32" s="1352"/>
      <c r="G32" s="585" t="str">
        <f>G31</f>
        <v>（期間：令和５年１月１日～12月31日）</v>
      </c>
      <c r="H32" s="822"/>
      <c r="J32" s="585" t="str">
        <f>IF(E32="","×","○")</f>
        <v>○</v>
      </c>
      <c r="L32" s="62"/>
      <c r="M32" s="89"/>
      <c r="N32" s="628">
        <v>0</v>
      </c>
      <c r="O32" s="636">
        <v>100</v>
      </c>
    </row>
    <row r="33" spans="1:15" s="585" customFormat="1" ht="18" customHeight="1" thickBot="1">
      <c r="A33" s="587" t="s">
        <v>1730</v>
      </c>
      <c r="B33" s="587"/>
      <c r="C33" s="587"/>
      <c r="D33" s="822"/>
      <c r="E33" s="1350">
        <v>0</v>
      </c>
      <c r="F33" s="1352"/>
      <c r="G33" s="585" t="str">
        <f>G32</f>
        <v>（期間：令和５年１月１日～12月31日）</v>
      </c>
      <c r="H33" s="822"/>
      <c r="J33" s="585" t="str">
        <f>IF(E33="","×","○")</f>
        <v>○</v>
      </c>
      <c r="L33" s="62"/>
      <c r="M33" s="89"/>
      <c r="N33" s="628">
        <v>0</v>
      </c>
      <c r="O33" s="636">
        <v>100</v>
      </c>
    </row>
    <row r="34" spans="1:15" s="585" customFormat="1" ht="16.5" customHeight="1" thickBot="1">
      <c r="A34" s="1618" t="s">
        <v>1731</v>
      </c>
      <c r="B34" s="1618"/>
      <c r="C34" s="1618"/>
      <c r="D34" s="1618"/>
      <c r="E34" s="1618"/>
      <c r="F34" s="1618"/>
      <c r="G34" s="1618"/>
      <c r="H34" s="1618"/>
      <c r="L34" s="62"/>
      <c r="M34" s="89"/>
    </row>
    <row r="35" spans="1:15" s="585" customFormat="1" ht="18" customHeight="1" thickBot="1">
      <c r="A35" s="587" t="s">
        <v>1732</v>
      </c>
      <c r="B35" s="587"/>
      <c r="C35" s="587"/>
      <c r="D35" s="822"/>
      <c r="E35" s="1350">
        <v>4</v>
      </c>
      <c r="F35" s="1352"/>
      <c r="G35" s="822"/>
      <c r="H35" s="822"/>
      <c r="J35" s="585" t="str">
        <f>IF(E35="","×","○")</f>
        <v>○</v>
      </c>
      <c r="L35" s="62"/>
      <c r="M35" s="89"/>
      <c r="N35" s="628">
        <v>0</v>
      </c>
      <c r="O35" s="636">
        <v>100</v>
      </c>
    </row>
    <row r="36" spans="1:15" s="585" customFormat="1" ht="18" customHeight="1">
      <c r="A36" s="587"/>
      <c r="B36" s="587"/>
      <c r="C36" s="587"/>
      <c r="D36" s="822"/>
      <c r="E36" s="824"/>
      <c r="F36" s="824"/>
      <c r="G36" s="822"/>
      <c r="H36" s="822"/>
      <c r="L36" s="62"/>
      <c r="M36" s="89"/>
    </row>
    <row r="37" spans="1:15" s="585" customFormat="1" ht="13.5" customHeight="1">
      <c r="A37" s="1547" t="s">
        <v>1733</v>
      </c>
      <c r="B37" s="1547"/>
      <c r="C37" s="1547"/>
      <c r="D37" s="1547"/>
      <c r="E37" s="1547"/>
      <c r="F37" s="1547"/>
      <c r="G37" s="1547"/>
      <c r="L37" s="62"/>
      <c r="M37" s="89"/>
    </row>
    <row r="38" spans="1:15" s="585" customFormat="1" ht="13.5" customHeight="1">
      <c r="A38" s="1547" t="s">
        <v>1734</v>
      </c>
      <c r="B38" s="1547"/>
      <c r="C38" s="1547"/>
      <c r="D38" s="1547"/>
      <c r="E38" s="1547"/>
      <c r="F38" s="1547"/>
      <c r="G38" s="1547"/>
      <c r="L38" s="62"/>
      <c r="M38" s="89"/>
    </row>
    <row r="39" spans="1:15" s="585" customFormat="1" ht="13.5" customHeight="1">
      <c r="A39" s="1547" t="s">
        <v>1735</v>
      </c>
      <c r="B39" s="1547"/>
      <c r="C39" s="1547"/>
      <c r="D39" s="1547"/>
      <c r="E39" s="1547"/>
      <c r="F39" s="1547"/>
      <c r="G39" s="1547"/>
      <c r="L39" s="62"/>
      <c r="M39" s="89"/>
    </row>
    <row r="40" spans="1:15" s="585" customFormat="1" ht="13.5" customHeight="1">
      <c r="A40" s="1547" t="s">
        <v>1736</v>
      </c>
      <c r="B40" s="1547"/>
      <c r="C40" s="1547"/>
      <c r="D40" s="1547"/>
      <c r="E40" s="1547"/>
      <c r="F40" s="1547"/>
      <c r="G40" s="1547"/>
      <c r="L40" s="62"/>
      <c r="M40" s="89"/>
    </row>
    <row r="41" spans="1:15" ht="18" customHeight="1">
      <c r="A41" s="1509"/>
      <c r="B41" s="1368" t="s">
        <v>1737</v>
      </c>
      <c r="C41" s="1368"/>
      <c r="D41" s="1264" t="s">
        <v>1738</v>
      </c>
      <c r="E41" s="1275"/>
      <c r="F41" s="1275"/>
      <c r="G41" s="1276"/>
      <c r="H41" s="1611" t="s">
        <v>1739</v>
      </c>
      <c r="M41" s="89"/>
    </row>
    <row r="42" spans="1:15" ht="27.95" customHeight="1">
      <c r="A42" s="1509"/>
      <c r="B42" s="825" t="s">
        <v>1740</v>
      </c>
      <c r="C42" s="826" t="s">
        <v>1741</v>
      </c>
      <c r="D42" s="1508"/>
      <c r="E42" s="1609"/>
      <c r="F42" s="1609"/>
      <c r="G42" s="1610"/>
      <c r="H42" s="1611"/>
      <c r="M42" s="89"/>
    </row>
    <row r="43" spans="1:15" ht="18" customHeight="1">
      <c r="A43" s="827" t="s">
        <v>1678</v>
      </c>
      <c r="B43" s="828" t="s">
        <v>1742</v>
      </c>
      <c r="C43" s="829" t="s">
        <v>1743</v>
      </c>
      <c r="D43" s="1612" t="s">
        <v>1744</v>
      </c>
      <c r="E43" s="1613"/>
      <c r="F43" s="1613"/>
      <c r="G43" s="1614"/>
      <c r="H43" s="827" t="s">
        <v>1745</v>
      </c>
      <c r="M43" s="89"/>
    </row>
    <row r="44" spans="1:15" ht="27.95" customHeight="1">
      <c r="A44" s="827" t="s">
        <v>1678</v>
      </c>
      <c r="B44" s="828" t="s">
        <v>1742</v>
      </c>
      <c r="C44" s="829" t="s">
        <v>580</v>
      </c>
      <c r="D44" s="1612" t="s">
        <v>1746</v>
      </c>
      <c r="E44" s="1613"/>
      <c r="F44" s="1613"/>
      <c r="G44" s="1614"/>
      <c r="H44" s="827" t="s">
        <v>1745</v>
      </c>
      <c r="M44" s="89"/>
    </row>
    <row r="45" spans="1:15" ht="27.95" customHeight="1" thickBot="1">
      <c r="A45" s="827" t="s">
        <v>1678</v>
      </c>
      <c r="B45" s="1133" t="s">
        <v>1742</v>
      </c>
      <c r="C45" s="830" t="s">
        <v>1747</v>
      </c>
      <c r="D45" s="1615" t="s">
        <v>1748</v>
      </c>
      <c r="E45" s="1616"/>
      <c r="F45" s="1616"/>
      <c r="G45" s="1617"/>
      <c r="H45" s="1134" t="s">
        <v>1749</v>
      </c>
      <c r="M45" s="89"/>
    </row>
    <row r="46" spans="1:15" ht="31.5" customHeight="1" thickBot="1">
      <c r="A46" s="549">
        <v>1</v>
      </c>
      <c r="B46" s="58" t="s">
        <v>1750</v>
      </c>
      <c r="C46" s="58" t="s">
        <v>1747</v>
      </c>
      <c r="D46" s="1225" t="s">
        <v>1751</v>
      </c>
      <c r="E46" s="1296"/>
      <c r="F46" s="1296"/>
      <c r="G46" s="1226"/>
      <c r="H46" s="40" t="s">
        <v>485</v>
      </c>
      <c r="J46" s="585" t="str">
        <f>IF(AND(E35&gt;0,OR(B46="",C46="",D46="",H46="")),"×","〇")</f>
        <v>〇</v>
      </c>
      <c r="M46" s="89"/>
    </row>
    <row r="47" spans="1:15" ht="31.5" customHeight="1" thickBot="1">
      <c r="A47" s="549">
        <v>2</v>
      </c>
      <c r="B47" s="58" t="s">
        <v>1752</v>
      </c>
      <c r="C47" s="58" t="s">
        <v>1743</v>
      </c>
      <c r="D47" s="1225" t="s">
        <v>1744</v>
      </c>
      <c r="E47" s="1296"/>
      <c r="F47" s="1296"/>
      <c r="G47" s="1226"/>
      <c r="H47" s="40" t="s">
        <v>485</v>
      </c>
      <c r="J47" s="732"/>
      <c r="M47" s="89"/>
    </row>
    <row r="48" spans="1:15" ht="31.5" customHeight="1" thickBot="1">
      <c r="A48" s="549">
        <v>3</v>
      </c>
      <c r="B48" s="58" t="s">
        <v>1753</v>
      </c>
      <c r="C48" s="58" t="s">
        <v>1754</v>
      </c>
      <c r="D48" s="1225" t="s">
        <v>1755</v>
      </c>
      <c r="E48" s="1296"/>
      <c r="F48" s="1296"/>
      <c r="G48" s="1226"/>
      <c r="H48" s="40" t="s">
        <v>485</v>
      </c>
      <c r="M48" s="89"/>
    </row>
    <row r="49" spans="1:13" ht="31.5" customHeight="1" thickBot="1">
      <c r="A49" s="549">
        <v>4</v>
      </c>
      <c r="B49" s="58" t="s">
        <v>1756</v>
      </c>
      <c r="C49" s="58" t="s">
        <v>1757</v>
      </c>
      <c r="D49" s="1225" t="s">
        <v>1758</v>
      </c>
      <c r="E49" s="1296"/>
      <c r="F49" s="1296"/>
      <c r="G49" s="1226"/>
      <c r="H49" s="40" t="s">
        <v>485</v>
      </c>
      <c r="M49" s="89"/>
    </row>
    <row r="50" spans="1:13" ht="31.5" customHeight="1" thickBot="1">
      <c r="A50" s="549">
        <v>5</v>
      </c>
      <c r="B50" s="58"/>
      <c r="C50" s="58"/>
      <c r="D50" s="1225"/>
      <c r="E50" s="1296"/>
      <c r="F50" s="1296"/>
      <c r="G50" s="1226"/>
      <c r="H50" s="40"/>
      <c r="M50" s="89"/>
    </row>
    <row r="51" spans="1:13" ht="31.5" customHeight="1" thickBot="1">
      <c r="A51" s="549">
        <v>6</v>
      </c>
      <c r="B51" s="58"/>
      <c r="C51" s="58"/>
      <c r="D51" s="1225"/>
      <c r="E51" s="1296"/>
      <c r="F51" s="1296"/>
      <c r="G51" s="1226"/>
      <c r="H51" s="40"/>
      <c r="M51" s="89"/>
    </row>
    <row r="52" spans="1:13" ht="31.5" customHeight="1" thickBot="1">
      <c r="A52" s="549">
        <v>7</v>
      </c>
      <c r="B52" s="58"/>
      <c r="C52" s="58"/>
      <c r="D52" s="1225"/>
      <c r="E52" s="1296"/>
      <c r="F52" s="1296"/>
      <c r="G52" s="1226"/>
      <c r="H52" s="40"/>
      <c r="M52" s="89"/>
    </row>
    <row r="53" spans="1:13" ht="31.5" customHeight="1" thickBot="1">
      <c r="A53" s="549">
        <v>8</v>
      </c>
      <c r="B53" s="58"/>
      <c r="C53" s="58"/>
      <c r="D53" s="1225"/>
      <c r="E53" s="1296"/>
      <c r="F53" s="1296"/>
      <c r="G53" s="1226"/>
      <c r="H53" s="40"/>
      <c r="M53" s="89"/>
    </row>
    <row r="54" spans="1:13" ht="31.5" customHeight="1" thickBot="1">
      <c r="A54" s="549">
        <v>9</v>
      </c>
      <c r="B54" s="58"/>
      <c r="C54" s="58"/>
      <c r="D54" s="1225"/>
      <c r="E54" s="1296"/>
      <c r="F54" s="1296"/>
      <c r="G54" s="1226"/>
      <c r="H54" s="40"/>
      <c r="M54" s="89"/>
    </row>
    <row r="55" spans="1:13" ht="31.5" customHeight="1" thickBot="1">
      <c r="A55" s="549">
        <v>10</v>
      </c>
      <c r="B55" s="58"/>
      <c r="C55" s="58"/>
      <c r="D55" s="1225"/>
      <c r="E55" s="1296"/>
      <c r="F55" s="1296"/>
      <c r="G55" s="1226"/>
      <c r="H55" s="40"/>
      <c r="M55" s="89"/>
    </row>
    <row r="56" spans="1:13" ht="31.5" customHeight="1" thickBot="1">
      <c r="A56" s="549">
        <v>11</v>
      </c>
      <c r="B56" s="58"/>
      <c r="C56" s="58"/>
      <c r="D56" s="1225"/>
      <c r="E56" s="1296"/>
      <c r="F56" s="1296"/>
      <c r="G56" s="1226"/>
      <c r="H56" s="40"/>
      <c r="M56" s="164"/>
    </row>
  </sheetData>
  <sheetProtection selectLockedCells="1"/>
  <mergeCells count="55">
    <mergeCell ref="D55:G55"/>
    <mergeCell ref="D56:G56"/>
    <mergeCell ref="D54:G54"/>
    <mergeCell ref="E30:F30"/>
    <mergeCell ref="E31:F31"/>
    <mergeCell ref="E32:F32"/>
    <mergeCell ref="E33:F33"/>
    <mergeCell ref="D53:G53"/>
    <mergeCell ref="D48:G48"/>
    <mergeCell ref="D49:G49"/>
    <mergeCell ref="D50:G50"/>
    <mergeCell ref="E35:F35"/>
    <mergeCell ref="A37:G37"/>
    <mergeCell ref="A38:G38"/>
    <mergeCell ref="A34:H34"/>
    <mergeCell ref="A40:G40"/>
    <mergeCell ref="I2:I6"/>
    <mergeCell ref="D51:G51"/>
    <mergeCell ref="D52:G52"/>
    <mergeCell ref="A41:A42"/>
    <mergeCell ref="B41:C41"/>
    <mergeCell ref="D41:G42"/>
    <mergeCell ref="H41:H42"/>
    <mergeCell ref="D43:G43"/>
    <mergeCell ref="A39:G39"/>
    <mergeCell ref="E4:H4"/>
    <mergeCell ref="D44:G44"/>
    <mergeCell ref="D45:G45"/>
    <mergeCell ref="D46:G46"/>
    <mergeCell ref="D47:G47"/>
    <mergeCell ref="E11:F11"/>
    <mergeCell ref="G7:H7"/>
    <mergeCell ref="G12:H12"/>
    <mergeCell ref="A1:H1"/>
    <mergeCell ref="E12:F12"/>
    <mergeCell ref="E23:F23"/>
    <mergeCell ref="E14:F14"/>
    <mergeCell ref="E16:F16"/>
    <mergeCell ref="A2:G2"/>
    <mergeCell ref="A6:H6"/>
    <mergeCell ref="E7:F7"/>
    <mergeCell ref="E8:F8"/>
    <mergeCell ref="A10:D10"/>
    <mergeCell ref="E10:F10"/>
    <mergeCell ref="E17:F17"/>
    <mergeCell ref="E21:F21"/>
    <mergeCell ref="E15:F15"/>
    <mergeCell ref="E18:F18"/>
    <mergeCell ref="E19:F19"/>
    <mergeCell ref="E28:F28"/>
    <mergeCell ref="E26:F26"/>
    <mergeCell ref="E24:F24"/>
    <mergeCell ref="E20:F20"/>
    <mergeCell ref="E22:F22"/>
    <mergeCell ref="E25:F25"/>
  </mergeCells>
  <phoneticPr fontId="13"/>
  <conditionalFormatting sqref="K3">
    <cfRule type="cellIs" dxfId="5" priority="1" stopIfTrue="1" operator="equal">
      <formula>"未入力あり"</formula>
    </cfRule>
  </conditionalFormatting>
  <dataValidations count="5">
    <dataValidation type="list" allowBlank="1" showInputMessage="1" showErrorMessage="1" sqref="E10:F10 E15:F16 E20:F20 E22:F22 E24:F26 E28:F28" xr:uid="{00000000-0002-0000-1400-000000000000}">
      <formula1>"はい,いいえ"</formula1>
    </dataValidation>
    <dataValidation type="list" allowBlank="1" showInputMessage="1" showErrorMessage="1" sqref="H46:H56" xr:uid="{00000000-0002-0000-1400-000001000000}">
      <formula1>"可,不可"</formula1>
    </dataValidation>
    <dataValidation allowBlank="1" showInputMessage="1" showErrorMessage="1" prompt="表紙シートの病院名を反映" sqref="E4:H4" xr:uid="{00000000-0002-0000-1400-000002000000}"/>
    <dataValidation type="whole" operator="greaterThanOrEqual" allowBlank="1" showInputMessage="1" showErrorMessage="1" prompt="整数で入力_x000a_" sqref="E17:F17 E36:F36" xr:uid="{00000000-0002-0000-1400-000003000000}">
      <formula1>0</formula1>
    </dataValidation>
    <dataValidation type="whole" errorStyle="warning" imeMode="disabled" allowBlank="1" showInputMessage="1" showErrorMessage="1" errorTitle="入力値を要確認！" error="想定を超えた数値が入力されています。ご確認ください。" prompt="整数で入力" sqref="E35:F35 E7:F7 E12:F12 E18:F19 E30:F33" xr:uid="{00000000-0002-0000-1400-000004000000}">
      <formula1>N7</formula1>
      <formula2>O7</formula2>
    </dataValidation>
  </dataValidations>
  <printOptions horizontalCentered="1"/>
  <pageMargins left="0.39370078740157483" right="0.39370078740157483" top="0.59055118110236227" bottom="0.59055118110236227" header="0.35433070866141736" footer="0.27559055118110237"/>
  <pageSetup paperSize="9" scale="61" fitToHeight="0" orientation="portrait" cellComments="asDisplayed" r:id="rId1"/>
  <headerFooter>
    <oddFooter>&amp;C&amp;P/&amp;N&amp;R&amp;A</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7">
    <tabColor theme="0"/>
    <pageSetUpPr fitToPage="1"/>
  </sheetPr>
  <dimension ref="A1:AD62"/>
  <sheetViews>
    <sheetView view="pageBreakPreview" topLeftCell="A46" zoomScaleNormal="100" zoomScaleSheetLayoutView="100" workbookViewId="0">
      <selection activeCell="A47" sqref="A47:W62"/>
    </sheetView>
  </sheetViews>
  <sheetFormatPr defaultColWidth="9" defaultRowHeight="12"/>
  <cols>
    <col min="1" max="1" width="3.625" style="585" customWidth="1"/>
    <col min="2" max="2" width="28.625" style="585" customWidth="1"/>
    <col min="3" max="3" width="10.625" style="585" customWidth="1"/>
    <col min="4" max="4" width="12.625" style="585" customWidth="1"/>
    <col min="5" max="13" width="2.625" style="585" customWidth="1"/>
    <col min="14" max="14" width="1.625" style="585" customWidth="1"/>
    <col min="15" max="22" width="2.625" style="585" customWidth="1"/>
    <col min="23" max="23" width="9.375" style="585" customWidth="1"/>
    <col min="24" max="24" width="15" style="585" customWidth="1"/>
    <col min="25" max="26" width="2.25" style="585" hidden="1" customWidth="1"/>
    <col min="27" max="27" width="82.75" style="124" bestFit="1" customWidth="1"/>
    <col min="28" max="16384" width="9" style="585"/>
  </cols>
  <sheetData>
    <row r="1" spans="1:30" ht="19.5" customHeight="1" thickBot="1">
      <c r="A1" s="1459" t="s">
        <v>1759</v>
      </c>
      <c r="B1" s="1459"/>
      <c r="C1" s="1459"/>
      <c r="D1" s="1459"/>
      <c r="E1" s="1459"/>
      <c r="F1" s="1459"/>
      <c r="G1" s="1459"/>
      <c r="H1" s="1459"/>
      <c r="I1" s="1459"/>
      <c r="J1" s="1459"/>
      <c r="K1" s="1459"/>
      <c r="L1" s="1459"/>
      <c r="M1" s="1459"/>
      <c r="N1" s="1459"/>
      <c r="O1" s="1459"/>
      <c r="P1" s="1459"/>
      <c r="Q1" s="1459"/>
      <c r="R1" s="1459"/>
      <c r="S1" s="1459"/>
      <c r="T1" s="1459"/>
      <c r="U1" s="1459"/>
      <c r="V1" s="1459"/>
      <c r="W1" s="1459"/>
      <c r="Y1" s="65"/>
      <c r="Z1" s="65"/>
    </row>
    <row r="2" spans="1:30" ht="24.95" customHeight="1" thickBot="1">
      <c r="A2" s="1290" t="s">
        <v>1418</v>
      </c>
      <c r="B2" s="1290"/>
      <c r="C2" s="1290"/>
      <c r="D2" s="1290"/>
      <c r="E2" s="1290"/>
      <c r="F2" s="1290"/>
      <c r="G2" s="1290"/>
      <c r="H2" s="1290"/>
      <c r="I2" s="1290"/>
      <c r="J2" s="1290"/>
      <c r="K2" s="1290"/>
      <c r="L2" s="1290"/>
      <c r="M2" s="1290"/>
      <c r="N2" s="1290"/>
      <c r="O2" s="1290"/>
      <c r="P2" s="1290"/>
      <c r="Q2" s="1290"/>
      <c r="R2" s="1290"/>
      <c r="S2" s="1290"/>
      <c r="T2" s="1290"/>
      <c r="U2" s="1290"/>
      <c r="V2" s="1290"/>
      <c r="W2" s="831" t="str">
        <f>IF(COUNTIF(Y15:Y43,"×")&gt;=1,"未入力あり","入力済")</f>
        <v>入力済</v>
      </c>
      <c r="X2" s="1608"/>
      <c r="Y2" s="65"/>
      <c r="Z2" s="65"/>
    </row>
    <row r="3" spans="1:30" ht="5.0999999999999996" customHeight="1">
      <c r="A3" s="581"/>
      <c r="B3" s="581"/>
      <c r="C3" s="581"/>
      <c r="D3" s="581"/>
      <c r="E3" s="581"/>
      <c r="F3" s="581"/>
      <c r="G3" s="581"/>
      <c r="H3" s="581"/>
      <c r="I3" s="581"/>
      <c r="J3" s="581"/>
      <c r="K3" s="581"/>
      <c r="L3" s="581"/>
      <c r="M3" s="581"/>
      <c r="N3" s="581"/>
      <c r="O3" s="581"/>
      <c r="P3" s="581"/>
      <c r="Q3" s="581"/>
      <c r="R3" s="581"/>
      <c r="S3" s="581"/>
      <c r="T3" s="581"/>
      <c r="U3" s="581"/>
      <c r="V3" s="832"/>
      <c r="W3" s="581"/>
      <c r="X3" s="1608"/>
      <c r="Y3" s="9"/>
      <c r="Z3" s="9"/>
    </row>
    <row r="4" spans="1:30" ht="20.25" customHeight="1">
      <c r="A4" s="581"/>
      <c r="B4" s="581"/>
      <c r="C4" s="581"/>
      <c r="D4" s="581"/>
      <c r="E4" s="833" t="s">
        <v>1565</v>
      </c>
      <c r="F4" s="1647" t="str">
        <f>表紙!E2</f>
        <v>大阪公立大学医学部附属病院</v>
      </c>
      <c r="G4" s="1648"/>
      <c r="H4" s="1648"/>
      <c r="I4" s="1648"/>
      <c r="J4" s="1648"/>
      <c r="K4" s="1648"/>
      <c r="L4" s="1648"/>
      <c r="M4" s="1648"/>
      <c r="N4" s="1648"/>
      <c r="O4" s="1648"/>
      <c r="P4" s="1648"/>
      <c r="Q4" s="1648"/>
      <c r="R4" s="1648"/>
      <c r="S4" s="1648"/>
      <c r="T4" s="1648"/>
      <c r="U4" s="1648"/>
      <c r="V4" s="1648"/>
      <c r="W4" s="1649"/>
      <c r="X4" s="1608"/>
      <c r="Y4" s="65"/>
      <c r="Z4" s="65"/>
    </row>
    <row r="5" spans="1:30" ht="20.25" customHeight="1">
      <c r="A5" s="581"/>
      <c r="B5" s="62"/>
      <c r="C5" s="62"/>
      <c r="D5" s="62"/>
      <c r="E5" s="771" t="s">
        <v>1248</v>
      </c>
      <c r="F5" s="60" t="str">
        <f>+'事務局使用（発出時は非表示にすること）'!B3</f>
        <v>令和６年９月１日時点</v>
      </c>
      <c r="G5" s="771"/>
      <c r="H5" s="771"/>
      <c r="I5" s="771"/>
      <c r="J5" s="771"/>
      <c r="K5" s="771"/>
      <c r="L5" s="771"/>
      <c r="M5" s="62"/>
      <c r="N5" s="702"/>
      <c r="O5" s="702"/>
      <c r="P5" s="702"/>
      <c r="Q5" s="702"/>
      <c r="R5" s="702"/>
      <c r="S5" s="702"/>
      <c r="T5" s="702"/>
      <c r="U5" s="702"/>
      <c r="V5" s="702"/>
      <c r="W5" s="702"/>
      <c r="X5" s="1608"/>
      <c r="Y5" s="587"/>
      <c r="Z5" s="587"/>
      <c r="AA5" s="192" t="s">
        <v>185</v>
      </c>
    </row>
    <row r="6" spans="1:30" s="797" customFormat="1" ht="42" customHeight="1">
      <c r="A6" s="834"/>
      <c r="B6" s="1645" t="s">
        <v>1760</v>
      </c>
      <c r="C6" s="1646"/>
      <c r="D6" s="1646"/>
      <c r="E6" s="1646"/>
      <c r="F6" s="1646"/>
      <c r="G6" s="1646"/>
      <c r="H6" s="1646"/>
      <c r="I6" s="1646"/>
      <c r="J6" s="1646"/>
      <c r="K6" s="1646"/>
      <c r="L6" s="1646"/>
      <c r="M6" s="1646"/>
      <c r="N6" s="1646"/>
      <c r="O6" s="1646"/>
      <c r="P6" s="1646"/>
      <c r="Q6" s="1646"/>
      <c r="R6" s="1646"/>
      <c r="S6" s="1646"/>
      <c r="T6" s="1646"/>
      <c r="U6" s="1646"/>
      <c r="V6" s="1646"/>
      <c r="W6" s="1646"/>
      <c r="AA6" s="89"/>
      <c r="AC6" s="834"/>
      <c r="AD6" s="835"/>
    </row>
    <row r="7" spans="1:30" s="797" customFormat="1" ht="20.100000000000001" customHeight="1">
      <c r="A7" s="834"/>
      <c r="B7" s="1044" t="s">
        <v>1761</v>
      </c>
      <c r="C7" s="1045" t="s">
        <v>1762</v>
      </c>
      <c r="D7" s="1045" t="s">
        <v>1763</v>
      </c>
      <c r="E7" s="1643" t="s">
        <v>1764</v>
      </c>
      <c r="F7" s="1643"/>
      <c r="G7" s="1643"/>
      <c r="H7" s="1643"/>
      <c r="I7" s="1643"/>
      <c r="J7" s="1643"/>
      <c r="K7" s="1643"/>
      <c r="L7" s="1643"/>
      <c r="M7" s="1643"/>
      <c r="N7" s="1643" t="s">
        <v>1765</v>
      </c>
      <c r="O7" s="1643"/>
      <c r="P7" s="1643"/>
      <c r="Q7" s="1643"/>
      <c r="R7" s="1643"/>
      <c r="S7" s="1643"/>
      <c r="T7" s="1643"/>
      <c r="U7" s="1643"/>
      <c r="V7" s="1643"/>
      <c r="W7" s="836"/>
      <c r="X7" s="836"/>
      <c r="Y7" s="836"/>
      <c r="Z7" s="836"/>
      <c r="AA7" s="89"/>
      <c r="AB7" s="836"/>
      <c r="AC7" s="836"/>
      <c r="AD7" s="835"/>
    </row>
    <row r="8" spans="1:30" s="797" customFormat="1" ht="99.95" customHeight="1">
      <c r="A8" s="834"/>
      <c r="B8" s="1046" t="s">
        <v>1766</v>
      </c>
      <c r="C8" s="1047" t="s">
        <v>1767</v>
      </c>
      <c r="D8" s="1047" t="s">
        <v>1768</v>
      </c>
      <c r="E8" s="1650" t="s">
        <v>1769</v>
      </c>
      <c r="F8" s="1651"/>
      <c r="G8" s="1651"/>
      <c r="H8" s="1651"/>
      <c r="I8" s="1651"/>
      <c r="J8" s="1651"/>
      <c r="K8" s="1651"/>
      <c r="L8" s="1651"/>
      <c r="M8" s="1652"/>
      <c r="N8" s="1644" t="s">
        <v>1770</v>
      </c>
      <c r="O8" s="1644"/>
      <c r="P8" s="1644"/>
      <c r="Q8" s="1644"/>
      <c r="R8" s="1644"/>
      <c r="S8" s="1644"/>
      <c r="T8" s="1644"/>
      <c r="U8" s="1644"/>
      <c r="V8" s="1644"/>
      <c r="W8" s="836"/>
      <c r="X8" s="836"/>
      <c r="Y8" s="836"/>
      <c r="Z8" s="836"/>
      <c r="AA8" s="89"/>
      <c r="AB8" s="836"/>
      <c r="AC8" s="836"/>
      <c r="AD8" s="835"/>
    </row>
    <row r="9" spans="1:30" s="797" customFormat="1" ht="50.1" customHeight="1">
      <c r="A9" s="834"/>
      <c r="B9" s="1044" t="s">
        <v>1771</v>
      </c>
      <c r="C9" s="1048" t="s">
        <v>1772</v>
      </c>
      <c r="D9" s="1044" t="s">
        <v>1773</v>
      </c>
      <c r="E9" s="1643" t="s">
        <v>1774</v>
      </c>
      <c r="F9" s="1643"/>
      <c r="G9" s="1643"/>
      <c r="H9" s="1643"/>
      <c r="I9" s="1643"/>
      <c r="J9" s="1643"/>
      <c r="K9" s="1643"/>
      <c r="L9" s="1643"/>
      <c r="M9" s="1643"/>
      <c r="N9" s="1643" t="s">
        <v>1775</v>
      </c>
      <c r="O9" s="1643"/>
      <c r="P9" s="1643"/>
      <c r="Q9" s="1643"/>
      <c r="R9" s="1643"/>
      <c r="S9" s="1643"/>
      <c r="T9" s="1643"/>
      <c r="U9" s="1643"/>
      <c r="V9" s="1643"/>
      <c r="W9" s="836"/>
      <c r="X9" s="836"/>
      <c r="Y9" s="836"/>
      <c r="Z9" s="836"/>
      <c r="AA9" s="89"/>
      <c r="AB9" s="836"/>
      <c r="AC9" s="836"/>
      <c r="AD9" s="835"/>
    </row>
    <row r="10" spans="1:30" s="797" customFormat="1" ht="50.1" customHeight="1">
      <c r="A10" s="834"/>
      <c r="B10" s="1644" t="s">
        <v>1776</v>
      </c>
      <c r="C10" s="1655" t="s">
        <v>1777</v>
      </c>
      <c r="D10" s="1655" t="s">
        <v>1778</v>
      </c>
      <c r="E10" s="1644" t="s">
        <v>1779</v>
      </c>
      <c r="F10" s="1644"/>
      <c r="G10" s="1644"/>
      <c r="H10" s="1644"/>
      <c r="I10" s="1644"/>
      <c r="J10" s="1644"/>
      <c r="K10" s="1644"/>
      <c r="L10" s="1644"/>
      <c r="M10" s="1658"/>
      <c r="N10" s="1644" t="s">
        <v>1780</v>
      </c>
      <c r="O10" s="1644"/>
      <c r="P10" s="1644"/>
      <c r="Q10" s="1644"/>
      <c r="R10" s="1644"/>
      <c r="S10" s="1644"/>
      <c r="T10" s="1644"/>
      <c r="U10" s="1644"/>
      <c r="V10" s="1644"/>
      <c r="W10" s="836"/>
      <c r="X10" s="836"/>
      <c r="Y10" s="836"/>
      <c r="Z10" s="836"/>
      <c r="AA10" s="89"/>
      <c r="AB10" s="836"/>
      <c r="AC10" s="836"/>
      <c r="AD10" s="835"/>
    </row>
    <row r="11" spans="1:30" s="797" customFormat="1" ht="20.100000000000001" customHeight="1">
      <c r="A11" s="834"/>
      <c r="B11" s="1644"/>
      <c r="C11" s="1656"/>
      <c r="D11" s="1656"/>
      <c r="E11" s="1643" t="s">
        <v>1781</v>
      </c>
      <c r="F11" s="1643"/>
      <c r="G11" s="1643"/>
      <c r="H11" s="1643"/>
      <c r="I11" s="1643"/>
      <c r="J11" s="1643"/>
      <c r="K11" s="1643"/>
      <c r="L11" s="1643"/>
      <c r="M11" s="1643"/>
      <c r="N11" s="1644"/>
      <c r="O11" s="1644"/>
      <c r="P11" s="1644"/>
      <c r="Q11" s="1644"/>
      <c r="R11" s="1644"/>
      <c r="S11" s="1644"/>
      <c r="T11" s="1644"/>
      <c r="U11" s="1644"/>
      <c r="V11" s="1644"/>
      <c r="W11" s="836"/>
      <c r="X11" s="836"/>
      <c r="Y11" s="836"/>
      <c r="Z11" s="836"/>
      <c r="AA11" s="89"/>
      <c r="AB11" s="836"/>
      <c r="AC11" s="836"/>
      <c r="AD11" s="835"/>
    </row>
    <row r="12" spans="1:30" s="797" customFormat="1" ht="50.1" customHeight="1">
      <c r="A12" s="834"/>
      <c r="B12" s="1644"/>
      <c r="C12" s="1657"/>
      <c r="D12" s="1657"/>
      <c r="E12" s="1658" t="s">
        <v>1782</v>
      </c>
      <c r="F12" s="1658"/>
      <c r="G12" s="1658"/>
      <c r="H12" s="1658"/>
      <c r="I12" s="1658"/>
      <c r="J12" s="1658"/>
      <c r="K12" s="1658"/>
      <c r="L12" s="1658"/>
      <c r="M12" s="1658"/>
      <c r="N12" s="1644"/>
      <c r="O12" s="1644"/>
      <c r="P12" s="1644"/>
      <c r="Q12" s="1644"/>
      <c r="R12" s="1644"/>
      <c r="S12" s="1644"/>
      <c r="T12" s="1644"/>
      <c r="U12" s="1644"/>
      <c r="V12" s="1644"/>
      <c r="W12" s="836"/>
      <c r="X12" s="836"/>
      <c r="Y12" s="836"/>
      <c r="Z12" s="836"/>
      <c r="AA12" s="89"/>
      <c r="AB12" s="836"/>
      <c r="AC12" s="836"/>
      <c r="AD12" s="835"/>
    </row>
    <row r="13" spans="1:30" ht="10.5" customHeight="1">
      <c r="A13" s="581"/>
      <c r="B13" s="581"/>
      <c r="C13" s="581"/>
      <c r="D13" s="581"/>
      <c r="E13" s="581"/>
      <c r="F13" s="581"/>
      <c r="G13" s="581"/>
      <c r="H13" s="581"/>
      <c r="I13" s="581"/>
      <c r="J13" s="581"/>
      <c r="K13" s="581"/>
      <c r="L13" s="581"/>
      <c r="M13" s="581"/>
      <c r="N13" s="581"/>
      <c r="O13" s="581"/>
      <c r="P13" s="581"/>
      <c r="Q13" s="581"/>
      <c r="R13" s="581"/>
      <c r="S13" s="581"/>
      <c r="T13" s="581"/>
      <c r="U13" s="581"/>
      <c r="V13" s="581"/>
      <c r="W13" s="581"/>
      <c r="AA13" s="89"/>
    </row>
    <row r="14" spans="1:30" ht="20.25" customHeight="1" thickBot="1">
      <c r="A14" s="837" t="s">
        <v>1783</v>
      </c>
      <c r="B14" s="1660" t="s">
        <v>1784</v>
      </c>
      <c r="C14" s="1660"/>
      <c r="D14" s="1660"/>
      <c r="E14" s="1660"/>
      <c r="F14" s="1660"/>
      <c r="G14" s="1660"/>
      <c r="H14" s="1660"/>
      <c r="I14" s="1660"/>
      <c r="J14" s="1660"/>
      <c r="K14" s="1660"/>
      <c r="L14" s="1660"/>
      <c r="M14" s="1660"/>
      <c r="N14" s="1660"/>
      <c r="O14" s="1660"/>
      <c r="P14" s="1660"/>
      <c r="Q14" s="1660"/>
      <c r="R14" s="1660"/>
      <c r="S14" s="1660"/>
      <c r="T14" s="1660"/>
      <c r="U14" s="1660"/>
      <c r="V14" s="1660"/>
      <c r="W14" s="1660"/>
      <c r="AA14" s="89"/>
    </row>
    <row r="15" spans="1:30" ht="25.5" customHeight="1" thickBot="1">
      <c r="A15" s="838">
        <v>1</v>
      </c>
      <c r="B15" s="839" t="s">
        <v>1785</v>
      </c>
      <c r="C15" s="840"/>
      <c r="D15" s="841"/>
      <c r="E15" s="841"/>
      <c r="F15" s="841"/>
      <c r="G15" s="841"/>
      <c r="H15" s="841"/>
      <c r="I15" s="841"/>
      <c r="J15" s="841"/>
      <c r="K15" s="841"/>
      <c r="L15" s="841"/>
      <c r="M15" s="841"/>
      <c r="N15" s="841"/>
      <c r="O15" s="841"/>
      <c r="P15" s="841"/>
      <c r="Q15" s="841"/>
      <c r="R15" s="841"/>
      <c r="S15" s="841"/>
      <c r="T15" s="841"/>
      <c r="U15" s="841"/>
      <c r="V15" s="841"/>
      <c r="W15" s="40" t="s">
        <v>592</v>
      </c>
      <c r="Y15" s="585" t="str">
        <f>IF(W15="","×","○")</f>
        <v>○</v>
      </c>
      <c r="AA15" s="89"/>
    </row>
    <row r="16" spans="1:30" ht="25.5" customHeight="1" thickBot="1">
      <c r="A16" s="842">
        <v>2</v>
      </c>
      <c r="B16" s="1294" t="s">
        <v>1786</v>
      </c>
      <c r="C16" s="1295"/>
      <c r="D16" s="1416" t="s">
        <v>1787</v>
      </c>
      <c r="E16" s="1417"/>
      <c r="F16" s="1417"/>
      <c r="G16" s="1417"/>
      <c r="H16" s="1417"/>
      <c r="I16" s="1417"/>
      <c r="J16" s="1417"/>
      <c r="K16" s="1417"/>
      <c r="L16" s="1417"/>
      <c r="M16" s="1417"/>
      <c r="N16" s="1417"/>
      <c r="O16" s="1417"/>
      <c r="P16" s="1417"/>
      <c r="Q16" s="1417"/>
      <c r="R16" s="1417"/>
      <c r="S16" s="1417"/>
      <c r="T16" s="1417"/>
      <c r="U16" s="1417"/>
      <c r="V16" s="1417"/>
      <c r="W16" s="1418"/>
      <c r="Y16" s="587" t="str">
        <f>IF(AND($W$15="はい",D16=""),"×","○")</f>
        <v>○</v>
      </c>
      <c r="Z16" s="587"/>
      <c r="AA16" s="89"/>
    </row>
    <row r="17" spans="1:27" ht="25.5" customHeight="1" thickBot="1">
      <c r="A17" s="842">
        <v>3</v>
      </c>
      <c r="B17" s="1297" t="s">
        <v>1788</v>
      </c>
      <c r="C17" s="1631"/>
      <c r="D17" s="1632"/>
      <c r="E17" s="1632"/>
      <c r="F17" s="1632"/>
      <c r="G17" s="1632"/>
      <c r="H17" s="1632"/>
      <c r="I17" s="1632"/>
      <c r="J17" s="1632"/>
      <c r="K17" s="1632"/>
      <c r="L17" s="1632"/>
      <c r="M17" s="1632"/>
      <c r="N17" s="1358" t="s">
        <v>1789</v>
      </c>
      <c r="O17" s="1359"/>
      <c r="P17" s="1359"/>
      <c r="Q17" s="1359"/>
      <c r="R17" s="1359"/>
      <c r="S17" s="1359"/>
      <c r="T17" s="1359"/>
      <c r="U17" s="1359"/>
      <c r="V17" s="1661"/>
      <c r="W17" s="1662"/>
      <c r="Y17" s="587" t="str">
        <f>IF(AND($W$15="はい",N17=""),"×","○")</f>
        <v>○</v>
      </c>
      <c r="Z17" s="587"/>
      <c r="AA17" s="89"/>
    </row>
    <row r="18" spans="1:27" ht="50.1" customHeight="1" thickBot="1">
      <c r="A18" s="842">
        <v>4</v>
      </c>
      <c r="B18" s="1294" t="s">
        <v>1790</v>
      </c>
      <c r="C18" s="1295"/>
      <c r="D18" s="1225" t="s">
        <v>1791</v>
      </c>
      <c r="E18" s="1296"/>
      <c r="F18" s="1296"/>
      <c r="G18" s="1296"/>
      <c r="H18" s="1296"/>
      <c r="I18" s="1296"/>
      <c r="J18" s="1296"/>
      <c r="K18" s="1296"/>
      <c r="L18" s="1296"/>
      <c r="M18" s="1296"/>
      <c r="N18" s="1296"/>
      <c r="O18" s="1296"/>
      <c r="P18" s="1296"/>
      <c r="Q18" s="1296"/>
      <c r="R18" s="1296"/>
      <c r="S18" s="1296"/>
      <c r="T18" s="1296"/>
      <c r="U18" s="1296"/>
      <c r="V18" s="1296"/>
      <c r="W18" s="1226"/>
      <c r="Y18" s="587" t="str">
        <f>IF(AND($W$15="はい",D18=""),"×","○")</f>
        <v>○</v>
      </c>
      <c r="Z18" s="587"/>
      <c r="AA18" s="89"/>
    </row>
    <row r="19" spans="1:27" ht="25.5" customHeight="1" thickBot="1">
      <c r="A19" s="843">
        <v>5</v>
      </c>
      <c r="B19" s="1659" t="s">
        <v>1792</v>
      </c>
      <c r="C19" s="1629"/>
      <c r="D19" s="1630"/>
      <c r="E19" s="1630"/>
      <c r="F19" s="1630"/>
      <c r="G19" s="1630"/>
      <c r="H19" s="1630"/>
      <c r="I19" s="1630"/>
      <c r="J19" s="1630"/>
      <c r="K19" s="1630"/>
      <c r="L19" s="1630"/>
      <c r="M19" s="1630"/>
      <c r="N19" s="1630"/>
      <c r="O19" s="1630"/>
      <c r="P19" s="1630"/>
      <c r="Q19" s="1630"/>
      <c r="R19" s="1630"/>
      <c r="S19" s="1630"/>
      <c r="T19" s="1630"/>
      <c r="U19" s="1630"/>
      <c r="V19" s="1630"/>
      <c r="W19" s="40" t="s">
        <v>592</v>
      </c>
      <c r="Y19" s="587" t="str">
        <f>IF(AND($W$15="はい",W19=""),"×","○")</f>
        <v>○</v>
      </c>
      <c r="Z19" s="587"/>
      <c r="AA19" s="89"/>
    </row>
    <row r="20" spans="1:27" ht="20.25" customHeight="1">
      <c r="A20" s="581"/>
      <c r="B20" s="581"/>
      <c r="C20" s="581"/>
      <c r="D20" s="581"/>
      <c r="E20" s="581"/>
      <c r="F20" s="581"/>
      <c r="G20" s="581"/>
      <c r="H20" s="581"/>
      <c r="I20" s="581"/>
      <c r="J20" s="581"/>
      <c r="K20" s="581"/>
      <c r="L20" s="581"/>
      <c r="M20" s="581"/>
      <c r="N20" s="581"/>
      <c r="O20" s="581"/>
      <c r="P20" s="581"/>
      <c r="Q20" s="581"/>
      <c r="R20" s="581"/>
      <c r="S20" s="581"/>
      <c r="T20" s="581"/>
      <c r="U20" s="581"/>
      <c r="V20" s="581"/>
      <c r="W20" s="581"/>
      <c r="AA20" s="89"/>
    </row>
    <row r="21" spans="1:27" ht="25.5" customHeight="1" thickBot="1">
      <c r="A21" s="844" t="s">
        <v>1793</v>
      </c>
      <c r="B21" s="845" t="s">
        <v>1794</v>
      </c>
      <c r="C21" s="845"/>
      <c r="D21" s="845"/>
      <c r="E21" s="845"/>
      <c r="F21" s="845"/>
      <c r="G21" s="845"/>
      <c r="H21" s="845"/>
      <c r="I21" s="845"/>
      <c r="J21" s="845"/>
      <c r="K21" s="845"/>
      <c r="L21" s="845"/>
      <c r="M21" s="845"/>
      <c r="N21" s="845"/>
      <c r="O21" s="845"/>
      <c r="P21" s="845"/>
      <c r="Q21" s="845"/>
      <c r="R21" s="845"/>
      <c r="S21" s="845"/>
      <c r="T21" s="845"/>
      <c r="U21" s="845"/>
      <c r="V21" s="845"/>
      <c r="W21" s="845"/>
      <c r="AA21" s="89"/>
    </row>
    <row r="22" spans="1:27" ht="33" customHeight="1" thickBot="1">
      <c r="A22" s="838">
        <v>1</v>
      </c>
      <c r="B22" s="1636" t="s">
        <v>1795</v>
      </c>
      <c r="C22" s="1637"/>
      <c r="D22" s="40" t="s">
        <v>592</v>
      </c>
      <c r="E22" s="846" t="s">
        <v>1796</v>
      </c>
      <c r="F22" s="846"/>
      <c r="G22" s="846"/>
      <c r="H22" s="846"/>
      <c r="I22" s="846"/>
      <c r="J22" s="847"/>
      <c r="K22" s="1639" t="s">
        <v>1797</v>
      </c>
      <c r="L22" s="1639"/>
      <c r="M22" s="1639"/>
      <c r="N22" s="1639"/>
      <c r="O22" s="1639"/>
      <c r="P22" s="1639"/>
      <c r="Q22" s="1639"/>
      <c r="R22" s="1639"/>
      <c r="S22" s="1639"/>
      <c r="T22" s="1639"/>
      <c r="U22" s="1639"/>
      <c r="V22" s="1639"/>
      <c r="W22" s="1640"/>
      <c r="Y22" s="585" t="str">
        <f>IF(D22="","×","○")</f>
        <v>○</v>
      </c>
      <c r="AA22" s="89"/>
    </row>
    <row r="23" spans="1:27" ht="28.5" customHeight="1" thickBot="1">
      <c r="A23" s="842">
        <v>2</v>
      </c>
      <c r="B23" s="1301" t="s">
        <v>1798</v>
      </c>
      <c r="C23" s="1638"/>
      <c r="D23" s="42" t="s">
        <v>520</v>
      </c>
      <c r="E23" s="604" t="s">
        <v>1796</v>
      </c>
      <c r="F23" s="604"/>
      <c r="G23" s="604"/>
      <c r="H23" s="604"/>
      <c r="I23" s="604"/>
      <c r="J23" s="848"/>
      <c r="K23" s="1641"/>
      <c r="L23" s="1641"/>
      <c r="M23" s="1641"/>
      <c r="N23" s="1641"/>
      <c r="O23" s="1641"/>
      <c r="P23" s="1641"/>
      <c r="Q23" s="1641"/>
      <c r="R23" s="1641"/>
      <c r="S23" s="1641"/>
      <c r="T23" s="1641"/>
      <c r="U23" s="1641"/>
      <c r="V23" s="1641"/>
      <c r="W23" s="1642"/>
      <c r="Y23" s="587" t="str">
        <f>IF(AND($D$22="はい",D23=""),"×","○")</f>
        <v>○</v>
      </c>
      <c r="Z23" s="587"/>
      <c r="AA23" s="89"/>
    </row>
    <row r="24" spans="1:27" ht="25.5" customHeight="1" thickBot="1">
      <c r="A24" s="842">
        <v>3</v>
      </c>
      <c r="B24" s="1294" t="s">
        <v>1786</v>
      </c>
      <c r="C24" s="1295"/>
      <c r="D24" s="1416" t="s">
        <v>1799</v>
      </c>
      <c r="E24" s="1417"/>
      <c r="F24" s="1417"/>
      <c r="G24" s="1417"/>
      <c r="H24" s="1417"/>
      <c r="I24" s="1417"/>
      <c r="J24" s="1417"/>
      <c r="K24" s="1417"/>
      <c r="L24" s="1417"/>
      <c r="M24" s="1417"/>
      <c r="N24" s="1417"/>
      <c r="O24" s="1417"/>
      <c r="P24" s="1417"/>
      <c r="Q24" s="1417"/>
      <c r="R24" s="1417"/>
      <c r="S24" s="1417"/>
      <c r="T24" s="1417"/>
      <c r="U24" s="1417"/>
      <c r="V24" s="1417"/>
      <c r="W24" s="1418"/>
      <c r="Y24" s="587" t="str">
        <f>IF(AND($D$22="はい",D24=""),"×","○")</f>
        <v>○</v>
      </c>
      <c r="Z24" s="587"/>
      <c r="AA24" s="89"/>
    </row>
    <row r="25" spans="1:27" ht="25.5" customHeight="1" thickBot="1">
      <c r="A25" s="842">
        <v>4</v>
      </c>
      <c r="B25" s="1294" t="s">
        <v>1800</v>
      </c>
      <c r="C25" s="1295"/>
      <c r="D25" s="1225" t="s">
        <v>1801</v>
      </c>
      <c r="E25" s="1296"/>
      <c r="F25" s="1296"/>
      <c r="G25" s="1296"/>
      <c r="H25" s="1296"/>
      <c r="I25" s="1296"/>
      <c r="J25" s="1296"/>
      <c r="K25" s="1296"/>
      <c r="L25" s="1296"/>
      <c r="M25" s="1296"/>
      <c r="N25" s="1296"/>
      <c r="O25" s="1296"/>
      <c r="P25" s="1296"/>
      <c r="Q25" s="1296"/>
      <c r="R25" s="1296"/>
      <c r="S25" s="1296"/>
      <c r="T25" s="1296"/>
      <c r="U25" s="1296"/>
      <c r="V25" s="1296"/>
      <c r="W25" s="1226"/>
      <c r="Y25" s="587" t="str">
        <f>IF(AND($D$22="はい",D25=""),"×","○")</f>
        <v>○</v>
      </c>
      <c r="Z25" s="587"/>
      <c r="AA25" s="89"/>
    </row>
    <row r="26" spans="1:27" ht="25.5" customHeight="1" thickBot="1">
      <c r="A26" s="842">
        <v>5</v>
      </c>
      <c r="B26" s="1301" t="s">
        <v>1802</v>
      </c>
      <c r="C26" s="1302"/>
      <c r="D26" s="1225" t="s">
        <v>1803</v>
      </c>
      <c r="E26" s="1296"/>
      <c r="F26" s="1296"/>
      <c r="G26" s="1296"/>
      <c r="H26" s="1296"/>
      <c r="I26" s="1296"/>
      <c r="J26" s="1296"/>
      <c r="K26" s="1296"/>
      <c r="L26" s="1296"/>
      <c r="M26" s="1296"/>
      <c r="N26" s="1296"/>
      <c r="O26" s="1296"/>
      <c r="P26" s="1296"/>
      <c r="Q26" s="1296"/>
      <c r="R26" s="1296"/>
      <c r="S26" s="1296"/>
      <c r="T26" s="1296"/>
      <c r="U26" s="1296"/>
      <c r="V26" s="1296"/>
      <c r="W26" s="1226"/>
      <c r="Y26" s="587" t="str">
        <f>IF(AND($D$22="はい",D26=""),"×","○")</f>
        <v>○</v>
      </c>
      <c r="Z26" s="587"/>
      <c r="AA26" s="89"/>
    </row>
    <row r="27" spans="1:27" ht="42.6" customHeight="1" thickBot="1">
      <c r="A27" s="842">
        <v>6</v>
      </c>
      <c r="B27" s="1653" t="s">
        <v>1804</v>
      </c>
      <c r="C27" s="1654"/>
      <c r="D27" s="44" t="s">
        <v>1805</v>
      </c>
      <c r="E27" s="849" t="s">
        <v>1806</v>
      </c>
      <c r="F27" s="850"/>
      <c r="G27" s="850"/>
      <c r="H27" s="850"/>
      <c r="I27" s="850"/>
      <c r="J27" s="850"/>
      <c r="K27" s="850"/>
      <c r="L27" s="850"/>
      <c r="M27" s="850"/>
      <c r="N27" s="850"/>
      <c r="O27" s="850"/>
      <c r="P27" s="850"/>
      <c r="Q27" s="850"/>
      <c r="R27" s="850"/>
      <c r="S27" s="850"/>
      <c r="T27" s="850"/>
      <c r="U27" s="850"/>
      <c r="V27" s="850"/>
      <c r="W27" s="851"/>
      <c r="Y27" s="587" t="str">
        <f>IF(AND($D$22="はい",D27=""),"×","○")</f>
        <v>○</v>
      </c>
      <c r="Z27" s="587"/>
      <c r="AA27" s="89"/>
    </row>
    <row r="28" spans="1:27" ht="24.95" customHeight="1" thickBot="1">
      <c r="A28" s="843">
        <v>7</v>
      </c>
      <c r="B28" s="1628" t="s">
        <v>1807</v>
      </c>
      <c r="C28" s="1629"/>
      <c r="D28" s="1630"/>
      <c r="E28" s="1630"/>
      <c r="F28" s="1630"/>
      <c r="G28" s="1630"/>
      <c r="H28" s="1630"/>
      <c r="I28" s="1630"/>
      <c r="J28" s="1630"/>
      <c r="K28" s="1630"/>
      <c r="L28" s="1630"/>
      <c r="M28" s="1630"/>
      <c r="N28" s="1630"/>
      <c r="O28" s="1630"/>
      <c r="P28" s="1630"/>
      <c r="Q28" s="1630"/>
      <c r="R28" s="1630"/>
      <c r="S28" s="1630"/>
      <c r="T28" s="1630"/>
      <c r="U28" s="1630"/>
      <c r="V28" s="1630"/>
      <c r="W28" s="40" t="s">
        <v>592</v>
      </c>
      <c r="Y28" s="587" t="str">
        <f>IF(AND($D$22="はい",W28=""),"×","○")</f>
        <v>○</v>
      </c>
      <c r="Z28" s="587"/>
      <c r="AA28" s="89"/>
    </row>
    <row r="29" spans="1:27" ht="20.25" customHeight="1">
      <c r="A29" s="581"/>
      <c r="B29" s="581"/>
      <c r="C29" s="581"/>
      <c r="D29" s="581"/>
      <c r="E29" s="581"/>
      <c r="F29" s="581"/>
      <c r="G29" s="581"/>
      <c r="H29" s="581"/>
      <c r="I29" s="581"/>
      <c r="J29" s="581"/>
      <c r="K29" s="581"/>
      <c r="L29" s="581"/>
      <c r="M29" s="581"/>
      <c r="N29" s="581"/>
      <c r="O29" s="581"/>
      <c r="P29" s="581"/>
      <c r="Q29" s="581"/>
      <c r="R29" s="581"/>
      <c r="S29" s="581"/>
      <c r="T29" s="581"/>
      <c r="U29" s="581"/>
      <c r="V29" s="581"/>
      <c r="W29" s="581"/>
      <c r="AA29" s="89"/>
    </row>
    <row r="30" spans="1:27" ht="25.5" customHeight="1" thickBot="1">
      <c r="A30" s="844" t="s">
        <v>1808</v>
      </c>
      <c r="B30" s="845" t="s">
        <v>1809</v>
      </c>
      <c r="C30" s="852"/>
      <c r="D30" s="852"/>
      <c r="E30" s="852"/>
      <c r="F30" s="852"/>
      <c r="G30" s="852"/>
      <c r="H30" s="852"/>
      <c r="I30" s="852"/>
      <c r="J30" s="852"/>
      <c r="K30" s="852"/>
      <c r="L30" s="852"/>
      <c r="M30" s="852"/>
      <c r="N30" s="852"/>
      <c r="O30" s="852"/>
      <c r="P30" s="852"/>
      <c r="Q30" s="852"/>
      <c r="R30" s="852"/>
      <c r="S30" s="852"/>
      <c r="T30" s="852"/>
      <c r="U30" s="852"/>
      <c r="V30" s="852"/>
      <c r="W30" s="852"/>
      <c r="AA30" s="89"/>
    </row>
    <row r="31" spans="1:27" ht="24" customHeight="1" thickBot="1">
      <c r="A31" s="838">
        <v>1</v>
      </c>
      <c r="B31" s="1633" t="s">
        <v>1810</v>
      </c>
      <c r="C31" s="1634"/>
      <c r="D31" s="1635"/>
      <c r="E31" s="1635"/>
      <c r="F31" s="1635"/>
      <c r="G31" s="1635"/>
      <c r="H31" s="1635"/>
      <c r="I31" s="1635"/>
      <c r="J31" s="1635"/>
      <c r="K31" s="1635"/>
      <c r="L31" s="1635"/>
      <c r="M31" s="1635"/>
      <c r="N31" s="1635"/>
      <c r="O31" s="1635"/>
      <c r="P31" s="1635"/>
      <c r="Q31" s="1635"/>
      <c r="R31" s="1635"/>
      <c r="S31" s="1635"/>
      <c r="T31" s="1635"/>
      <c r="U31" s="1635"/>
      <c r="V31" s="1635"/>
      <c r="W31" s="40" t="s">
        <v>592</v>
      </c>
      <c r="Y31" s="585" t="str">
        <f>IF(W31="","×","○")</f>
        <v>○</v>
      </c>
      <c r="AA31" s="89"/>
    </row>
    <row r="32" spans="1:27" ht="24" customHeight="1" thickBot="1">
      <c r="A32" s="842">
        <v>2</v>
      </c>
      <c r="B32" s="1294" t="s">
        <v>1786</v>
      </c>
      <c r="C32" s="1295"/>
      <c r="D32" s="1416" t="s">
        <v>1811</v>
      </c>
      <c r="E32" s="1417"/>
      <c r="F32" s="1417"/>
      <c r="G32" s="1417"/>
      <c r="H32" s="1417"/>
      <c r="I32" s="1417"/>
      <c r="J32" s="1417"/>
      <c r="K32" s="1417"/>
      <c r="L32" s="1417"/>
      <c r="M32" s="1417"/>
      <c r="N32" s="1417"/>
      <c r="O32" s="1417"/>
      <c r="P32" s="1417"/>
      <c r="Q32" s="1417"/>
      <c r="R32" s="1417"/>
      <c r="S32" s="1417"/>
      <c r="T32" s="1417"/>
      <c r="U32" s="1417"/>
      <c r="V32" s="1417"/>
      <c r="W32" s="1418"/>
      <c r="Y32" s="587" t="str">
        <f>IF(AND($W$31="はい",D32=""),"×","○")</f>
        <v>○</v>
      </c>
      <c r="Z32" s="587"/>
      <c r="AA32" s="89"/>
    </row>
    <row r="33" spans="1:27" ht="25.5" customHeight="1" thickBot="1">
      <c r="A33" s="843">
        <v>3</v>
      </c>
      <c r="B33" s="1628" t="s">
        <v>1807</v>
      </c>
      <c r="C33" s="1629"/>
      <c r="D33" s="1630"/>
      <c r="E33" s="1630"/>
      <c r="F33" s="1630"/>
      <c r="G33" s="1630"/>
      <c r="H33" s="1630"/>
      <c r="I33" s="1630"/>
      <c r="J33" s="1630"/>
      <c r="K33" s="1630"/>
      <c r="L33" s="1630"/>
      <c r="M33" s="1630"/>
      <c r="N33" s="1630"/>
      <c r="O33" s="1630"/>
      <c r="P33" s="1630"/>
      <c r="Q33" s="1630"/>
      <c r="R33" s="1630"/>
      <c r="S33" s="1630"/>
      <c r="T33" s="1630"/>
      <c r="U33" s="1630"/>
      <c r="V33" s="1630"/>
      <c r="W33" s="40" t="s">
        <v>592</v>
      </c>
      <c r="Y33" s="587" t="str">
        <f>IF(AND($W$31="はい",W33=""),"×","○")</f>
        <v>○</v>
      </c>
      <c r="Z33" s="587"/>
      <c r="AA33" s="89"/>
    </row>
    <row r="34" spans="1:27" ht="20.25" customHeight="1">
      <c r="A34" s="581"/>
      <c r="B34" s="581"/>
      <c r="C34" s="581"/>
      <c r="D34" s="581"/>
      <c r="E34" s="581"/>
      <c r="F34" s="581"/>
      <c r="G34" s="581"/>
      <c r="H34" s="581"/>
      <c r="I34" s="581"/>
      <c r="J34" s="581"/>
      <c r="K34" s="581"/>
      <c r="L34" s="581"/>
      <c r="M34" s="581"/>
      <c r="N34" s="581"/>
      <c r="O34" s="581"/>
      <c r="P34" s="581"/>
      <c r="Q34" s="581"/>
      <c r="R34" s="581"/>
      <c r="S34" s="581"/>
      <c r="T34" s="581"/>
      <c r="U34" s="581"/>
      <c r="V34" s="581"/>
      <c r="W34" s="581"/>
      <c r="AA34" s="89"/>
    </row>
    <row r="35" spans="1:27" ht="25.5" customHeight="1" thickBot="1">
      <c r="A35" s="844" t="s">
        <v>1812</v>
      </c>
      <c r="B35" s="845" t="s">
        <v>1813</v>
      </c>
      <c r="C35" s="845"/>
      <c r="D35" s="845"/>
      <c r="E35" s="845"/>
      <c r="F35" s="845"/>
      <c r="G35" s="845"/>
      <c r="H35" s="845"/>
      <c r="I35" s="845"/>
      <c r="J35" s="845"/>
      <c r="K35" s="845"/>
      <c r="L35" s="845"/>
      <c r="M35" s="845"/>
      <c r="N35" s="845"/>
      <c r="O35" s="845"/>
      <c r="P35" s="845"/>
      <c r="Q35" s="845"/>
      <c r="R35" s="845"/>
      <c r="S35" s="845"/>
      <c r="T35" s="845"/>
      <c r="U35" s="845"/>
      <c r="V35" s="845"/>
      <c r="W35" s="845"/>
      <c r="AA35" s="89"/>
    </row>
    <row r="36" spans="1:27" ht="25.5" customHeight="1" thickBot="1">
      <c r="A36" s="838">
        <v>1</v>
      </c>
      <c r="B36" s="1633" t="s">
        <v>1814</v>
      </c>
      <c r="C36" s="1634"/>
      <c r="D36" s="1635"/>
      <c r="E36" s="1635"/>
      <c r="F36" s="1635"/>
      <c r="G36" s="1635"/>
      <c r="H36" s="1635"/>
      <c r="I36" s="1635"/>
      <c r="J36" s="1635"/>
      <c r="K36" s="1635"/>
      <c r="L36" s="1635"/>
      <c r="M36" s="1635"/>
      <c r="N36" s="1635"/>
      <c r="O36" s="1635"/>
      <c r="P36" s="1635"/>
      <c r="Q36" s="1635"/>
      <c r="R36" s="1635"/>
      <c r="S36" s="1635"/>
      <c r="T36" s="1635"/>
      <c r="U36" s="1635"/>
      <c r="V36" s="1635"/>
      <c r="W36" s="40" t="s">
        <v>520</v>
      </c>
      <c r="Y36" s="585" t="str">
        <f>IF(W36="","×","○")</f>
        <v>○</v>
      </c>
      <c r="AA36" s="89"/>
    </row>
    <row r="37" spans="1:27" ht="25.5" customHeight="1" thickBot="1">
      <c r="A37" s="842">
        <v>2</v>
      </c>
      <c r="B37" s="1294" t="s">
        <v>1786</v>
      </c>
      <c r="C37" s="1295"/>
      <c r="D37" s="1416"/>
      <c r="E37" s="1417"/>
      <c r="F37" s="1417"/>
      <c r="G37" s="1417"/>
      <c r="H37" s="1417"/>
      <c r="I37" s="1417"/>
      <c r="J37" s="1417"/>
      <c r="K37" s="1417"/>
      <c r="L37" s="1417"/>
      <c r="M37" s="1417"/>
      <c r="N37" s="1417"/>
      <c r="O37" s="1417"/>
      <c r="P37" s="1417"/>
      <c r="Q37" s="1417"/>
      <c r="R37" s="1417"/>
      <c r="S37" s="1417"/>
      <c r="T37" s="1417"/>
      <c r="U37" s="1417"/>
      <c r="V37" s="1417"/>
      <c r="W37" s="1418"/>
      <c r="Y37" s="587" t="str">
        <f>IF(AND($W$36="はい",D37=""),"×","○")</f>
        <v>○</v>
      </c>
      <c r="Z37" s="587"/>
      <c r="AA37" s="89"/>
    </row>
    <row r="38" spans="1:27" ht="20.25" customHeight="1" thickBot="1">
      <c r="A38" s="843">
        <v>3</v>
      </c>
      <c r="B38" s="1628" t="s">
        <v>1807</v>
      </c>
      <c r="C38" s="1629"/>
      <c r="D38" s="1630"/>
      <c r="E38" s="1630"/>
      <c r="F38" s="1630"/>
      <c r="G38" s="1630"/>
      <c r="H38" s="1630"/>
      <c r="I38" s="1630"/>
      <c r="J38" s="1630"/>
      <c r="K38" s="1630"/>
      <c r="L38" s="1630"/>
      <c r="M38" s="1630"/>
      <c r="N38" s="1630"/>
      <c r="O38" s="1630"/>
      <c r="P38" s="1630"/>
      <c r="Q38" s="1630"/>
      <c r="R38" s="1630"/>
      <c r="S38" s="1630"/>
      <c r="T38" s="1630"/>
      <c r="U38" s="1630"/>
      <c r="V38" s="1630"/>
      <c r="W38" s="40"/>
      <c r="Y38" s="587" t="str">
        <f>IF(AND($W$36="はい",W38=""),"×","○")</f>
        <v>○</v>
      </c>
      <c r="Z38" s="587"/>
      <c r="AA38" s="89"/>
    </row>
    <row r="39" spans="1:27" ht="20.25" customHeight="1">
      <c r="A39" s="581"/>
      <c r="B39" s="581"/>
      <c r="C39" s="581"/>
      <c r="D39" s="581"/>
      <c r="E39" s="581"/>
      <c r="F39" s="581"/>
      <c r="G39" s="581"/>
      <c r="H39" s="581"/>
      <c r="I39" s="581"/>
      <c r="J39" s="581"/>
      <c r="K39" s="581"/>
      <c r="L39" s="581"/>
      <c r="M39" s="581"/>
      <c r="N39" s="581"/>
      <c r="O39" s="581"/>
      <c r="P39" s="581"/>
      <c r="Q39" s="581"/>
      <c r="R39" s="581"/>
      <c r="S39" s="581"/>
      <c r="T39" s="581"/>
      <c r="U39" s="581"/>
      <c r="V39" s="581"/>
      <c r="W39" s="581"/>
      <c r="AA39" s="89"/>
    </row>
    <row r="40" spans="1:27" ht="25.5" customHeight="1" thickBot="1">
      <c r="A40" s="844" t="s">
        <v>1815</v>
      </c>
      <c r="B40" s="845" t="s">
        <v>1816</v>
      </c>
      <c r="AA40" s="89"/>
    </row>
    <row r="41" spans="1:27" ht="25.5" customHeight="1" thickBot="1">
      <c r="A41" s="838">
        <v>1</v>
      </c>
      <c r="B41" s="1633" t="s">
        <v>1817</v>
      </c>
      <c r="C41" s="1634"/>
      <c r="D41" s="1635"/>
      <c r="E41" s="1635"/>
      <c r="F41" s="1635"/>
      <c r="G41" s="1635"/>
      <c r="H41" s="1635"/>
      <c r="I41" s="1635"/>
      <c r="J41" s="1635"/>
      <c r="K41" s="1635"/>
      <c r="L41" s="1635"/>
      <c r="M41" s="1635"/>
      <c r="N41" s="1635"/>
      <c r="O41" s="1635"/>
      <c r="P41" s="1635"/>
      <c r="Q41" s="1635"/>
      <c r="R41" s="1635"/>
      <c r="S41" s="1635"/>
      <c r="T41" s="1635"/>
      <c r="U41" s="1635"/>
      <c r="V41" s="1635"/>
      <c r="W41" s="40" t="s">
        <v>592</v>
      </c>
      <c r="Y41" s="585" t="str">
        <f>IF(W41="","×","○")</f>
        <v>○</v>
      </c>
      <c r="AA41" s="89"/>
    </row>
    <row r="42" spans="1:27" ht="25.5" customHeight="1" thickBot="1">
      <c r="A42" s="842">
        <v>2</v>
      </c>
      <c r="B42" s="1301" t="s">
        <v>1786</v>
      </c>
      <c r="C42" s="1302"/>
      <c r="D42" s="1416" t="s">
        <v>1818</v>
      </c>
      <c r="E42" s="1417"/>
      <c r="F42" s="1417"/>
      <c r="G42" s="1417"/>
      <c r="H42" s="1417"/>
      <c r="I42" s="1417"/>
      <c r="J42" s="1417"/>
      <c r="K42" s="1417"/>
      <c r="L42" s="1417"/>
      <c r="M42" s="1417"/>
      <c r="N42" s="1417"/>
      <c r="O42" s="1417"/>
      <c r="P42" s="1417"/>
      <c r="Q42" s="1417"/>
      <c r="R42" s="1417"/>
      <c r="S42" s="1417"/>
      <c r="T42" s="1417"/>
      <c r="U42" s="1417"/>
      <c r="V42" s="1417"/>
      <c r="W42" s="1418"/>
      <c r="Y42" s="587" t="str">
        <f>IF(AND($W$41="はい",D42=""),"×","○")</f>
        <v>○</v>
      </c>
      <c r="Z42" s="587"/>
      <c r="AA42" s="89"/>
    </row>
    <row r="43" spans="1:27" ht="18" customHeight="1" thickBot="1">
      <c r="A43" s="843">
        <v>3</v>
      </c>
      <c r="B43" s="1628" t="s">
        <v>1807</v>
      </c>
      <c r="C43" s="1629"/>
      <c r="D43" s="1630"/>
      <c r="E43" s="1630"/>
      <c r="F43" s="1630"/>
      <c r="G43" s="1630"/>
      <c r="H43" s="1630"/>
      <c r="I43" s="1630"/>
      <c r="J43" s="1630"/>
      <c r="K43" s="1630"/>
      <c r="L43" s="1630"/>
      <c r="M43" s="1630"/>
      <c r="N43" s="1630"/>
      <c r="O43" s="1630"/>
      <c r="P43" s="1630"/>
      <c r="Q43" s="1630"/>
      <c r="R43" s="1630"/>
      <c r="S43" s="1630"/>
      <c r="T43" s="1630"/>
      <c r="U43" s="1630"/>
      <c r="V43" s="1630"/>
      <c r="W43" s="40" t="s">
        <v>592</v>
      </c>
      <c r="Y43" s="587" t="str">
        <f>IF(AND($W$41="はい",W43=""),"×","○")</f>
        <v>○</v>
      </c>
      <c r="Z43" s="587"/>
      <c r="AA43" s="89"/>
    </row>
    <row r="44" spans="1:27" ht="20.25" customHeight="1">
      <c r="A44" s="581"/>
      <c r="B44" s="581"/>
      <c r="C44" s="581"/>
      <c r="D44" s="581"/>
      <c r="E44" s="581"/>
      <c r="F44" s="581"/>
      <c r="G44" s="581"/>
      <c r="H44" s="581"/>
      <c r="I44" s="581"/>
      <c r="J44" s="581"/>
      <c r="K44" s="581"/>
      <c r="L44" s="581"/>
      <c r="M44" s="581"/>
      <c r="N44" s="581"/>
      <c r="O44" s="581"/>
      <c r="P44" s="581"/>
      <c r="Q44" s="581"/>
      <c r="R44" s="581"/>
      <c r="S44" s="581"/>
      <c r="T44" s="581"/>
      <c r="U44" s="581"/>
      <c r="V44" s="581"/>
      <c r="W44" s="581"/>
      <c r="AA44" s="89"/>
    </row>
    <row r="45" spans="1:27" ht="14.25">
      <c r="A45" s="844" t="s">
        <v>1819</v>
      </c>
      <c r="B45" s="845" t="s">
        <v>1820</v>
      </c>
      <c r="AA45" s="89"/>
    </row>
    <row r="46" spans="1:27" ht="14.25" customHeight="1" thickBot="1">
      <c r="A46" s="1110">
        <v>1</v>
      </c>
      <c r="B46" s="1106" t="s">
        <v>1821</v>
      </c>
      <c r="C46" s="1049"/>
      <c r="D46" s="1049"/>
      <c r="E46" s="1049"/>
      <c r="F46" s="1049"/>
      <c r="G46" s="1049"/>
      <c r="H46" s="1049"/>
      <c r="I46" s="1049"/>
      <c r="J46" s="1049"/>
      <c r="K46" s="1049"/>
      <c r="L46" s="1049"/>
      <c r="M46" s="1049"/>
      <c r="N46" s="1049"/>
      <c r="O46" s="1049"/>
      <c r="P46" s="1049"/>
      <c r="Q46" s="1049"/>
      <c r="R46" s="1049"/>
      <c r="S46" s="1049"/>
      <c r="T46" s="1049"/>
      <c r="U46" s="1049"/>
      <c r="V46" s="1049"/>
      <c r="W46" s="1135"/>
      <c r="AA46" s="89"/>
    </row>
    <row r="47" spans="1:27" ht="14.25" customHeight="1">
      <c r="A47" s="1619" t="s">
        <v>1822</v>
      </c>
      <c r="B47" s="1620"/>
      <c r="C47" s="1620"/>
      <c r="D47" s="1620"/>
      <c r="E47" s="1620"/>
      <c r="F47" s="1620"/>
      <c r="G47" s="1620"/>
      <c r="H47" s="1620"/>
      <c r="I47" s="1620"/>
      <c r="J47" s="1620"/>
      <c r="K47" s="1620"/>
      <c r="L47" s="1620"/>
      <c r="M47" s="1620"/>
      <c r="N47" s="1620"/>
      <c r="O47" s="1620"/>
      <c r="P47" s="1620"/>
      <c r="Q47" s="1620"/>
      <c r="R47" s="1620"/>
      <c r="S47" s="1620"/>
      <c r="T47" s="1620"/>
      <c r="U47" s="1620"/>
      <c r="V47" s="1620"/>
      <c r="W47" s="1621"/>
      <c r="AA47" s="89"/>
    </row>
    <row r="48" spans="1:27">
      <c r="A48" s="1622"/>
      <c r="B48" s="1623"/>
      <c r="C48" s="1623"/>
      <c r="D48" s="1623"/>
      <c r="E48" s="1623"/>
      <c r="F48" s="1623"/>
      <c r="G48" s="1623"/>
      <c r="H48" s="1623"/>
      <c r="I48" s="1623"/>
      <c r="J48" s="1623"/>
      <c r="K48" s="1623"/>
      <c r="L48" s="1623"/>
      <c r="M48" s="1623"/>
      <c r="N48" s="1623"/>
      <c r="O48" s="1623"/>
      <c r="P48" s="1623"/>
      <c r="Q48" s="1623"/>
      <c r="R48" s="1623"/>
      <c r="S48" s="1623"/>
      <c r="T48" s="1623"/>
      <c r="U48" s="1623"/>
      <c r="V48" s="1623"/>
      <c r="W48" s="1624"/>
      <c r="AA48" s="89"/>
    </row>
    <row r="49" spans="1:27">
      <c r="A49" s="1622"/>
      <c r="B49" s="1623"/>
      <c r="C49" s="1623"/>
      <c r="D49" s="1623"/>
      <c r="E49" s="1623"/>
      <c r="F49" s="1623"/>
      <c r="G49" s="1623"/>
      <c r="H49" s="1623"/>
      <c r="I49" s="1623"/>
      <c r="J49" s="1623"/>
      <c r="K49" s="1623"/>
      <c r="L49" s="1623"/>
      <c r="M49" s="1623"/>
      <c r="N49" s="1623"/>
      <c r="O49" s="1623"/>
      <c r="P49" s="1623"/>
      <c r="Q49" s="1623"/>
      <c r="R49" s="1623"/>
      <c r="S49" s="1623"/>
      <c r="T49" s="1623"/>
      <c r="U49" s="1623"/>
      <c r="V49" s="1623"/>
      <c r="W49" s="1624"/>
      <c r="AA49" s="89"/>
    </row>
    <row r="50" spans="1:27">
      <c r="A50" s="1622"/>
      <c r="B50" s="1623"/>
      <c r="C50" s="1623"/>
      <c r="D50" s="1623"/>
      <c r="E50" s="1623"/>
      <c r="F50" s="1623"/>
      <c r="G50" s="1623"/>
      <c r="H50" s="1623"/>
      <c r="I50" s="1623"/>
      <c r="J50" s="1623"/>
      <c r="K50" s="1623"/>
      <c r="L50" s="1623"/>
      <c r="M50" s="1623"/>
      <c r="N50" s="1623"/>
      <c r="O50" s="1623"/>
      <c r="P50" s="1623"/>
      <c r="Q50" s="1623"/>
      <c r="R50" s="1623"/>
      <c r="S50" s="1623"/>
      <c r="T50" s="1623"/>
      <c r="U50" s="1623"/>
      <c r="V50" s="1623"/>
      <c r="W50" s="1624"/>
      <c r="AA50" s="89"/>
    </row>
    <row r="51" spans="1:27">
      <c r="A51" s="1622"/>
      <c r="B51" s="1623"/>
      <c r="C51" s="1623"/>
      <c r="D51" s="1623"/>
      <c r="E51" s="1623"/>
      <c r="F51" s="1623"/>
      <c r="G51" s="1623"/>
      <c r="H51" s="1623"/>
      <c r="I51" s="1623"/>
      <c r="J51" s="1623"/>
      <c r="K51" s="1623"/>
      <c r="L51" s="1623"/>
      <c r="M51" s="1623"/>
      <c r="N51" s="1623"/>
      <c r="O51" s="1623"/>
      <c r="P51" s="1623"/>
      <c r="Q51" s="1623"/>
      <c r="R51" s="1623"/>
      <c r="S51" s="1623"/>
      <c r="T51" s="1623"/>
      <c r="U51" s="1623"/>
      <c r="V51" s="1623"/>
      <c r="W51" s="1624"/>
      <c r="AA51" s="89"/>
    </row>
    <row r="52" spans="1:27">
      <c r="A52" s="1622"/>
      <c r="B52" s="1623"/>
      <c r="C52" s="1623"/>
      <c r="D52" s="1623"/>
      <c r="E52" s="1623"/>
      <c r="F52" s="1623"/>
      <c r="G52" s="1623"/>
      <c r="H52" s="1623"/>
      <c r="I52" s="1623"/>
      <c r="J52" s="1623"/>
      <c r="K52" s="1623"/>
      <c r="L52" s="1623"/>
      <c r="M52" s="1623"/>
      <c r="N52" s="1623"/>
      <c r="O52" s="1623"/>
      <c r="P52" s="1623"/>
      <c r="Q52" s="1623"/>
      <c r="R52" s="1623"/>
      <c r="S52" s="1623"/>
      <c r="T52" s="1623"/>
      <c r="U52" s="1623"/>
      <c r="V52" s="1623"/>
      <c r="W52" s="1624"/>
      <c r="AA52" s="89"/>
    </row>
    <row r="53" spans="1:27">
      <c r="A53" s="1622"/>
      <c r="B53" s="1623"/>
      <c r="C53" s="1623"/>
      <c r="D53" s="1623"/>
      <c r="E53" s="1623"/>
      <c r="F53" s="1623"/>
      <c r="G53" s="1623"/>
      <c r="H53" s="1623"/>
      <c r="I53" s="1623"/>
      <c r="J53" s="1623"/>
      <c r="K53" s="1623"/>
      <c r="L53" s="1623"/>
      <c r="M53" s="1623"/>
      <c r="N53" s="1623"/>
      <c r="O53" s="1623"/>
      <c r="P53" s="1623"/>
      <c r="Q53" s="1623"/>
      <c r="R53" s="1623"/>
      <c r="S53" s="1623"/>
      <c r="T53" s="1623"/>
      <c r="U53" s="1623"/>
      <c r="V53" s="1623"/>
      <c r="W53" s="1624"/>
      <c r="AA53" s="89"/>
    </row>
    <row r="54" spans="1:27">
      <c r="A54" s="1622"/>
      <c r="B54" s="1623"/>
      <c r="C54" s="1623"/>
      <c r="D54" s="1623"/>
      <c r="E54" s="1623"/>
      <c r="F54" s="1623"/>
      <c r="G54" s="1623"/>
      <c r="H54" s="1623"/>
      <c r="I54" s="1623"/>
      <c r="J54" s="1623"/>
      <c r="K54" s="1623"/>
      <c r="L54" s="1623"/>
      <c r="M54" s="1623"/>
      <c r="N54" s="1623"/>
      <c r="O54" s="1623"/>
      <c r="P54" s="1623"/>
      <c r="Q54" s="1623"/>
      <c r="R54" s="1623"/>
      <c r="S54" s="1623"/>
      <c r="T54" s="1623"/>
      <c r="U54" s="1623"/>
      <c r="V54" s="1623"/>
      <c r="W54" s="1624"/>
      <c r="AA54" s="89"/>
    </row>
    <row r="55" spans="1:27">
      <c r="A55" s="1622"/>
      <c r="B55" s="1623"/>
      <c r="C55" s="1623"/>
      <c r="D55" s="1623"/>
      <c r="E55" s="1623"/>
      <c r="F55" s="1623"/>
      <c r="G55" s="1623"/>
      <c r="H55" s="1623"/>
      <c r="I55" s="1623"/>
      <c r="J55" s="1623"/>
      <c r="K55" s="1623"/>
      <c r="L55" s="1623"/>
      <c r="M55" s="1623"/>
      <c r="N55" s="1623"/>
      <c r="O55" s="1623"/>
      <c r="P55" s="1623"/>
      <c r="Q55" s="1623"/>
      <c r="R55" s="1623"/>
      <c r="S55" s="1623"/>
      <c r="T55" s="1623"/>
      <c r="U55" s="1623"/>
      <c r="V55" s="1623"/>
      <c r="W55" s="1624"/>
      <c r="AA55" s="89"/>
    </row>
    <row r="56" spans="1:27">
      <c r="A56" s="1622"/>
      <c r="B56" s="1623"/>
      <c r="C56" s="1623"/>
      <c r="D56" s="1623"/>
      <c r="E56" s="1623"/>
      <c r="F56" s="1623"/>
      <c r="G56" s="1623"/>
      <c r="H56" s="1623"/>
      <c r="I56" s="1623"/>
      <c r="J56" s="1623"/>
      <c r="K56" s="1623"/>
      <c r="L56" s="1623"/>
      <c r="M56" s="1623"/>
      <c r="N56" s="1623"/>
      <c r="O56" s="1623"/>
      <c r="P56" s="1623"/>
      <c r="Q56" s="1623"/>
      <c r="R56" s="1623"/>
      <c r="S56" s="1623"/>
      <c r="T56" s="1623"/>
      <c r="U56" s="1623"/>
      <c r="V56" s="1623"/>
      <c r="W56" s="1624"/>
      <c r="AA56" s="89"/>
    </row>
    <row r="57" spans="1:27">
      <c r="A57" s="1622"/>
      <c r="B57" s="1623"/>
      <c r="C57" s="1623"/>
      <c r="D57" s="1623"/>
      <c r="E57" s="1623"/>
      <c r="F57" s="1623"/>
      <c r="G57" s="1623"/>
      <c r="H57" s="1623"/>
      <c r="I57" s="1623"/>
      <c r="J57" s="1623"/>
      <c r="K57" s="1623"/>
      <c r="L57" s="1623"/>
      <c r="M57" s="1623"/>
      <c r="N57" s="1623"/>
      <c r="O57" s="1623"/>
      <c r="P57" s="1623"/>
      <c r="Q57" s="1623"/>
      <c r="R57" s="1623"/>
      <c r="S57" s="1623"/>
      <c r="T57" s="1623"/>
      <c r="U57" s="1623"/>
      <c r="V57" s="1623"/>
      <c r="W57" s="1624"/>
      <c r="AA57" s="89"/>
    </row>
    <row r="58" spans="1:27">
      <c r="A58" s="1622"/>
      <c r="B58" s="1623"/>
      <c r="C58" s="1623"/>
      <c r="D58" s="1623"/>
      <c r="E58" s="1623"/>
      <c r="F58" s="1623"/>
      <c r="G58" s="1623"/>
      <c r="H58" s="1623"/>
      <c r="I58" s="1623"/>
      <c r="J58" s="1623"/>
      <c r="K58" s="1623"/>
      <c r="L58" s="1623"/>
      <c r="M58" s="1623"/>
      <c r="N58" s="1623"/>
      <c r="O58" s="1623"/>
      <c r="P58" s="1623"/>
      <c r="Q58" s="1623"/>
      <c r="R58" s="1623"/>
      <c r="S58" s="1623"/>
      <c r="T58" s="1623"/>
      <c r="U58" s="1623"/>
      <c r="V58" s="1623"/>
      <c r="W58" s="1624"/>
      <c r="AA58" s="89"/>
    </row>
    <row r="59" spans="1:27">
      <c r="A59" s="1622"/>
      <c r="B59" s="1623"/>
      <c r="C59" s="1623"/>
      <c r="D59" s="1623"/>
      <c r="E59" s="1623"/>
      <c r="F59" s="1623"/>
      <c r="G59" s="1623"/>
      <c r="H59" s="1623"/>
      <c r="I59" s="1623"/>
      <c r="J59" s="1623"/>
      <c r="K59" s="1623"/>
      <c r="L59" s="1623"/>
      <c r="M59" s="1623"/>
      <c r="N59" s="1623"/>
      <c r="O59" s="1623"/>
      <c r="P59" s="1623"/>
      <c r="Q59" s="1623"/>
      <c r="R59" s="1623"/>
      <c r="S59" s="1623"/>
      <c r="T59" s="1623"/>
      <c r="U59" s="1623"/>
      <c r="V59" s="1623"/>
      <c r="W59" s="1624"/>
      <c r="AA59" s="89"/>
    </row>
    <row r="60" spans="1:27">
      <c r="A60" s="1622"/>
      <c r="B60" s="1623"/>
      <c r="C60" s="1623"/>
      <c r="D60" s="1623"/>
      <c r="E60" s="1623"/>
      <c r="F60" s="1623"/>
      <c r="G60" s="1623"/>
      <c r="H60" s="1623"/>
      <c r="I60" s="1623"/>
      <c r="J60" s="1623"/>
      <c r="K60" s="1623"/>
      <c r="L60" s="1623"/>
      <c r="M60" s="1623"/>
      <c r="N60" s="1623"/>
      <c r="O60" s="1623"/>
      <c r="P60" s="1623"/>
      <c r="Q60" s="1623"/>
      <c r="R60" s="1623"/>
      <c r="S60" s="1623"/>
      <c r="T60" s="1623"/>
      <c r="U60" s="1623"/>
      <c r="V60" s="1623"/>
      <c r="W60" s="1624"/>
      <c r="AA60" s="89"/>
    </row>
    <row r="61" spans="1:27">
      <c r="A61" s="1622"/>
      <c r="B61" s="1623"/>
      <c r="C61" s="1623"/>
      <c r="D61" s="1623"/>
      <c r="E61" s="1623"/>
      <c r="F61" s="1623"/>
      <c r="G61" s="1623"/>
      <c r="H61" s="1623"/>
      <c r="I61" s="1623"/>
      <c r="J61" s="1623"/>
      <c r="K61" s="1623"/>
      <c r="L61" s="1623"/>
      <c r="M61" s="1623"/>
      <c r="N61" s="1623"/>
      <c r="O61" s="1623"/>
      <c r="P61" s="1623"/>
      <c r="Q61" s="1623"/>
      <c r="R61" s="1623"/>
      <c r="S61" s="1623"/>
      <c r="T61" s="1623"/>
      <c r="U61" s="1623"/>
      <c r="V61" s="1623"/>
      <c r="W61" s="1624"/>
      <c r="AA61" s="89"/>
    </row>
    <row r="62" spans="1:27" ht="12.75" thickBot="1">
      <c r="A62" s="1625"/>
      <c r="B62" s="1626"/>
      <c r="C62" s="1626"/>
      <c r="D62" s="1626"/>
      <c r="E62" s="1626"/>
      <c r="F62" s="1626"/>
      <c r="G62" s="1626"/>
      <c r="H62" s="1626"/>
      <c r="I62" s="1626"/>
      <c r="J62" s="1626"/>
      <c r="K62" s="1626"/>
      <c r="L62" s="1626"/>
      <c r="M62" s="1626"/>
      <c r="N62" s="1626"/>
      <c r="O62" s="1626"/>
      <c r="P62" s="1626"/>
      <c r="Q62" s="1626"/>
      <c r="R62" s="1626"/>
      <c r="S62" s="1626"/>
      <c r="T62" s="1626"/>
      <c r="U62" s="1626"/>
      <c r="V62" s="1626"/>
      <c r="W62" s="1627"/>
      <c r="AA62" s="164"/>
    </row>
  </sheetData>
  <sheetProtection selectLockedCells="1"/>
  <mergeCells count="50">
    <mergeCell ref="D18:W18"/>
    <mergeCell ref="D10:D12"/>
    <mergeCell ref="N10:V12"/>
    <mergeCell ref="B14:W14"/>
    <mergeCell ref="E12:M12"/>
    <mergeCell ref="B10:B12"/>
    <mergeCell ref="B16:C16"/>
    <mergeCell ref="N17:W17"/>
    <mergeCell ref="X2:X5"/>
    <mergeCell ref="B31:V31"/>
    <mergeCell ref="D32:W32"/>
    <mergeCell ref="B32:C32"/>
    <mergeCell ref="B36:V36"/>
    <mergeCell ref="B33:V33"/>
    <mergeCell ref="B28:V28"/>
    <mergeCell ref="D26:W26"/>
    <mergeCell ref="B27:C27"/>
    <mergeCell ref="D25:W25"/>
    <mergeCell ref="B18:C18"/>
    <mergeCell ref="E11:M11"/>
    <mergeCell ref="C10:C12"/>
    <mergeCell ref="D16:W16"/>
    <mergeCell ref="E10:M10"/>
    <mergeCell ref="B19:V19"/>
    <mergeCell ref="A1:W1"/>
    <mergeCell ref="E9:M9"/>
    <mergeCell ref="N9:V9"/>
    <mergeCell ref="N7:V7"/>
    <mergeCell ref="N8:V8"/>
    <mergeCell ref="A2:V2"/>
    <mergeCell ref="B6:W6"/>
    <mergeCell ref="E7:M7"/>
    <mergeCell ref="F4:W4"/>
    <mergeCell ref="E8:M8"/>
    <mergeCell ref="A47:W62"/>
    <mergeCell ref="B43:V43"/>
    <mergeCell ref="B17:M17"/>
    <mergeCell ref="B41:V41"/>
    <mergeCell ref="B42:C42"/>
    <mergeCell ref="D42:W42"/>
    <mergeCell ref="D24:W24"/>
    <mergeCell ref="B38:V38"/>
    <mergeCell ref="B37:C37"/>
    <mergeCell ref="D37:W37"/>
    <mergeCell ref="B26:C26"/>
    <mergeCell ref="B24:C24"/>
    <mergeCell ref="B25:C25"/>
    <mergeCell ref="B22:C22"/>
    <mergeCell ref="B23:C23"/>
    <mergeCell ref="K22:W23"/>
  </mergeCells>
  <phoneticPr fontId="13"/>
  <conditionalFormatting sqref="Y3:Z3">
    <cfRule type="cellIs" dxfId="4" priority="1" stopIfTrue="1" operator="equal">
      <formula>"未入力あり"</formula>
    </cfRule>
  </conditionalFormatting>
  <dataValidations xWindow="645" yWindow="623" count="5">
    <dataValidation allowBlank="1" showInputMessage="1" showErrorMessage="1" prompt="表紙シートの病院名を反映" sqref="F4:W4" xr:uid="{00000000-0002-0000-1500-000000000000}"/>
    <dataValidation allowBlank="1" showInputMessage="1" showErrorMessage="1" prompt="疾患名は上の表から選択してください。_x000a_該当する病名がない場合は、その病名を直接記載してください。_x000a_すべてのがん種が対象となる場合は「すべてのがん」と記載してください。" sqref="D18:W18 D25:W25" xr:uid="{00000000-0002-0000-1500-000001000000}"/>
    <dataValidation type="list" allowBlank="1" showInputMessage="1" showErrorMessage="1" sqref="D27" xr:uid="{00000000-0002-0000-1500-000002000000}">
      <formula1>"対応している,対応していない"</formula1>
    </dataValidation>
    <dataValidation type="list" allowBlank="1" showInputMessage="1" showErrorMessage="1" sqref="N17:W17" xr:uid="{00000000-0002-0000-1500-000003000000}">
      <formula1>"尿路ストーマ,結腸ストーマ"</formula1>
    </dataValidation>
    <dataValidation type="list" allowBlank="1" showInputMessage="1" showErrorMessage="1" sqref="W43 W38 W31 W28 W19 W33 W36 W15 D22:D23 W41" xr:uid="{00000000-0002-0000-1500-000004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77" fitToHeight="0" orientation="portrait" cellComments="asDisplayed" r:id="rId1"/>
  <headerFooter>
    <oddFooter>&amp;C&amp;P/&amp;N&amp;R&amp;A</oddFooter>
  </headerFooter>
  <rowBreaks count="1" manualBreakCount="1">
    <brk id="34" max="23"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8">
    <tabColor theme="0"/>
    <pageSetUpPr fitToPage="1"/>
  </sheetPr>
  <dimension ref="A1:K27"/>
  <sheetViews>
    <sheetView view="pageBreakPreview" topLeftCell="A9" zoomScaleNormal="100" zoomScaleSheetLayoutView="100" workbookViewId="0">
      <selection activeCell="G13" sqref="G13"/>
    </sheetView>
  </sheetViews>
  <sheetFormatPr defaultColWidth="8.875" defaultRowHeight="13.5"/>
  <cols>
    <col min="1" max="1" width="3.625" style="536" customWidth="1"/>
    <col min="2" max="2" width="12.625" style="536" customWidth="1"/>
    <col min="3" max="4" width="8.625" style="536" customWidth="1"/>
    <col min="5" max="5" width="6.625" style="536" customWidth="1"/>
    <col min="6" max="6" width="17.625" style="536" customWidth="1"/>
    <col min="7" max="7" width="34.625" style="536" customWidth="1"/>
    <col min="8" max="8" width="2.625" style="536" customWidth="1"/>
    <col min="9" max="9" width="2.625" style="536" hidden="1" customWidth="1"/>
    <col min="10" max="10" width="2.25" style="536" hidden="1" customWidth="1"/>
    <col min="11" max="11" width="80.625" style="344" customWidth="1"/>
    <col min="12" max="16384" width="8.875" style="536"/>
  </cols>
  <sheetData>
    <row r="1" spans="1:11" ht="19.5" customHeight="1" thickBot="1">
      <c r="A1" s="1232" t="s">
        <v>1823</v>
      </c>
      <c r="B1" s="1664"/>
      <c r="C1" s="1664"/>
      <c r="D1" s="1664"/>
      <c r="E1" s="1664"/>
      <c r="F1" s="1664"/>
      <c r="G1" s="1664"/>
      <c r="J1" s="65"/>
    </row>
    <row r="2" spans="1:11" ht="35.1" customHeight="1" thickBot="1">
      <c r="A2" s="1234" t="s">
        <v>1418</v>
      </c>
      <c r="B2" s="1234"/>
      <c r="C2" s="1234"/>
      <c r="D2" s="1234"/>
      <c r="E2" s="1234"/>
      <c r="F2" s="1253"/>
      <c r="G2" s="831" t="str">
        <f>IF(COUNTIF(I12,"×")&gt;=1,"未入力あり","入力済")</f>
        <v>入力済</v>
      </c>
      <c r="H2" s="1608"/>
      <c r="I2" s="821"/>
      <c r="J2" s="65"/>
    </row>
    <row r="3" spans="1:11" ht="5.0999999999999996" customHeight="1">
      <c r="A3" s="558"/>
      <c r="B3" s="558"/>
      <c r="C3" s="558"/>
      <c r="D3" s="558"/>
      <c r="E3" s="558"/>
      <c r="F3" s="558"/>
      <c r="G3" s="558"/>
      <c r="H3" s="1608"/>
      <c r="I3" s="821"/>
      <c r="J3" s="9"/>
    </row>
    <row r="4" spans="1:11" ht="20.100000000000001" customHeight="1">
      <c r="A4" s="558"/>
      <c r="B4" s="558"/>
      <c r="C4" s="558" t="s">
        <v>1824</v>
      </c>
      <c r="D4" s="558"/>
      <c r="E4" s="558"/>
      <c r="F4" s="833" t="s">
        <v>1247</v>
      </c>
      <c r="G4" s="853" t="str">
        <f>表紙!E2</f>
        <v>大阪公立大学医学部附属病院</v>
      </c>
      <c r="H4" s="1608"/>
      <c r="I4" s="821"/>
      <c r="J4" s="65"/>
    </row>
    <row r="5" spans="1:11" ht="20.100000000000001" customHeight="1">
      <c r="F5" s="540" t="s">
        <v>1248</v>
      </c>
      <c r="G5" s="1" t="str">
        <f>+'事務局使用（発出時は非表示にすること）'!B3</f>
        <v>令和６年９月１日時点</v>
      </c>
      <c r="K5" s="192" t="s">
        <v>185</v>
      </c>
    </row>
    <row r="6" spans="1:11" ht="20.100000000000001" customHeight="1">
      <c r="A6" s="1668" t="s">
        <v>1825</v>
      </c>
      <c r="B6" s="1668"/>
      <c r="C6" s="1668"/>
      <c r="D6" s="1668"/>
      <c r="E6" s="1668"/>
      <c r="F6" s="1668"/>
      <c r="G6" s="1668"/>
      <c r="K6" s="89"/>
    </row>
    <row r="7" spans="1:11" ht="65.25" customHeight="1">
      <c r="A7" s="1669" t="s">
        <v>1826</v>
      </c>
      <c r="B7" s="1670"/>
      <c r="C7" s="1670"/>
      <c r="D7" s="1670"/>
      <c r="E7" s="1670"/>
      <c r="F7" s="1670"/>
      <c r="G7" s="1670"/>
      <c r="K7" s="89"/>
    </row>
    <row r="8" spans="1:11" ht="27.95" customHeight="1">
      <c r="A8" s="1665"/>
      <c r="B8" s="1666" t="s">
        <v>1827</v>
      </c>
      <c r="C8" s="1667" t="s">
        <v>1828</v>
      </c>
      <c r="D8" s="1667" t="s">
        <v>1829</v>
      </c>
      <c r="E8" s="1663" t="s">
        <v>1830</v>
      </c>
      <c r="F8" s="1663" t="s">
        <v>1831</v>
      </c>
      <c r="G8" s="543" t="s">
        <v>1832</v>
      </c>
      <c r="K8" s="89"/>
    </row>
    <row r="9" spans="1:11" ht="18" customHeight="1">
      <c r="A9" s="1665"/>
      <c r="B9" s="1666"/>
      <c r="C9" s="1667"/>
      <c r="D9" s="1667"/>
      <c r="E9" s="1663"/>
      <c r="F9" s="1663"/>
      <c r="G9" s="854" t="s">
        <v>1833</v>
      </c>
      <c r="K9" s="89"/>
    </row>
    <row r="10" spans="1:11" ht="18" customHeight="1">
      <c r="A10" s="855" t="s">
        <v>1678</v>
      </c>
      <c r="B10" s="856" t="s">
        <v>1834</v>
      </c>
      <c r="C10" s="857">
        <v>4</v>
      </c>
      <c r="D10" s="857">
        <v>2</v>
      </c>
      <c r="E10" s="858" t="s">
        <v>353</v>
      </c>
      <c r="F10" s="858" t="s">
        <v>1835</v>
      </c>
      <c r="G10" s="859" t="s">
        <v>1836</v>
      </c>
      <c r="K10" s="89"/>
    </row>
    <row r="11" spans="1:11" ht="18" customHeight="1" thickBot="1">
      <c r="A11" s="855" t="s">
        <v>1678</v>
      </c>
      <c r="B11" s="860" t="s">
        <v>1837</v>
      </c>
      <c r="C11" s="861">
        <v>1</v>
      </c>
      <c r="D11" s="861">
        <v>1</v>
      </c>
      <c r="E11" s="862" t="s">
        <v>1838</v>
      </c>
      <c r="F11" s="862" t="s">
        <v>1839</v>
      </c>
      <c r="G11" s="863" t="s">
        <v>1840</v>
      </c>
      <c r="K11" s="89"/>
    </row>
    <row r="12" spans="1:11" ht="36" customHeight="1" thickBot="1">
      <c r="A12" s="864">
        <v>1</v>
      </c>
      <c r="B12" s="52" t="s">
        <v>1834</v>
      </c>
      <c r="C12" s="53">
        <v>5</v>
      </c>
      <c r="D12" s="53">
        <v>4</v>
      </c>
      <c r="E12" s="52" t="s">
        <v>1505</v>
      </c>
      <c r="F12" s="52" t="s">
        <v>1841</v>
      </c>
      <c r="G12" s="51" t="s">
        <v>1842</v>
      </c>
      <c r="H12" s="865"/>
      <c r="I12" s="680" t="str">
        <f>IF(AND(B12&lt;&gt;"",C12&lt;&gt;"",D12&lt;&gt;"",E12&lt;&gt;"",F12&lt;&gt;"",G12&lt;&gt;""),"○","×")</f>
        <v>○</v>
      </c>
      <c r="K12" s="89"/>
    </row>
    <row r="13" spans="1:11" ht="36" customHeight="1" thickBot="1">
      <c r="A13" s="864">
        <v>2</v>
      </c>
      <c r="B13" s="52" t="s">
        <v>1834</v>
      </c>
      <c r="C13" s="53">
        <v>10</v>
      </c>
      <c r="D13" s="53">
        <v>7</v>
      </c>
      <c r="E13" s="52" t="s">
        <v>1505</v>
      </c>
      <c r="F13" s="52" t="s">
        <v>1683</v>
      </c>
      <c r="G13" s="51" t="s">
        <v>1842</v>
      </c>
      <c r="K13" s="89"/>
    </row>
    <row r="14" spans="1:11" ht="36" customHeight="1" thickBot="1">
      <c r="A14" s="864">
        <v>3</v>
      </c>
      <c r="B14" s="52" t="s">
        <v>1834</v>
      </c>
      <c r="C14" s="53">
        <v>14</v>
      </c>
      <c r="D14" s="53">
        <v>6</v>
      </c>
      <c r="E14" s="52" t="s">
        <v>1505</v>
      </c>
      <c r="F14" s="52" t="s">
        <v>1683</v>
      </c>
      <c r="G14" s="51" t="s">
        <v>1843</v>
      </c>
      <c r="K14" s="89"/>
    </row>
    <row r="15" spans="1:11" ht="36" customHeight="1" thickBot="1">
      <c r="A15" s="864">
        <v>4</v>
      </c>
      <c r="B15" s="52" t="s">
        <v>1834</v>
      </c>
      <c r="C15" s="53">
        <v>9</v>
      </c>
      <c r="D15" s="53">
        <v>6</v>
      </c>
      <c r="E15" s="52" t="s">
        <v>1505</v>
      </c>
      <c r="F15" s="52" t="s">
        <v>1683</v>
      </c>
      <c r="G15" s="51" t="s">
        <v>1842</v>
      </c>
      <c r="K15" s="89"/>
    </row>
    <row r="16" spans="1:11" ht="36" customHeight="1" thickBot="1">
      <c r="A16" s="864">
        <v>5</v>
      </c>
      <c r="B16" s="52" t="s">
        <v>1834</v>
      </c>
      <c r="C16" s="53">
        <v>7</v>
      </c>
      <c r="D16" s="53">
        <v>1</v>
      </c>
      <c r="E16" s="52" t="s">
        <v>1505</v>
      </c>
      <c r="F16" s="52" t="s">
        <v>1683</v>
      </c>
      <c r="G16" s="51" t="s">
        <v>1843</v>
      </c>
      <c r="K16" s="89"/>
    </row>
    <row r="17" spans="1:11" ht="36" customHeight="1" thickBot="1">
      <c r="A17" s="864">
        <v>6</v>
      </c>
      <c r="B17" s="52" t="s">
        <v>1834</v>
      </c>
      <c r="C17" s="53">
        <v>9</v>
      </c>
      <c r="D17" s="53">
        <v>8</v>
      </c>
      <c r="E17" s="52" t="s">
        <v>1505</v>
      </c>
      <c r="F17" s="52" t="s">
        <v>1683</v>
      </c>
      <c r="G17" s="51" t="s">
        <v>1843</v>
      </c>
      <c r="K17" s="89"/>
    </row>
    <row r="18" spans="1:11" ht="36" customHeight="1" thickBot="1">
      <c r="A18" s="864">
        <v>7</v>
      </c>
      <c r="B18" s="52" t="s">
        <v>1834</v>
      </c>
      <c r="C18" s="53">
        <v>5</v>
      </c>
      <c r="D18" s="53">
        <v>1</v>
      </c>
      <c r="E18" s="52" t="s">
        <v>1505</v>
      </c>
      <c r="F18" s="52" t="s">
        <v>1683</v>
      </c>
      <c r="G18" s="51" t="s">
        <v>1843</v>
      </c>
      <c r="K18" s="89"/>
    </row>
    <row r="19" spans="1:11" ht="36" customHeight="1" thickBot="1">
      <c r="A19" s="864">
        <v>8</v>
      </c>
      <c r="B19" s="52" t="s">
        <v>1834</v>
      </c>
      <c r="C19" s="53">
        <v>4</v>
      </c>
      <c r="D19" s="53">
        <v>1</v>
      </c>
      <c r="E19" s="52" t="s">
        <v>1505</v>
      </c>
      <c r="F19" s="52" t="s">
        <v>1683</v>
      </c>
      <c r="G19" s="51" t="s">
        <v>1843</v>
      </c>
      <c r="K19" s="89"/>
    </row>
    <row r="20" spans="1:11" ht="36" customHeight="1" thickBot="1">
      <c r="A20" s="864">
        <v>9</v>
      </c>
      <c r="B20" s="52"/>
      <c r="C20" s="53"/>
      <c r="D20" s="53"/>
      <c r="E20" s="52"/>
      <c r="F20" s="52"/>
      <c r="G20" s="51"/>
      <c r="K20" s="89"/>
    </row>
    <row r="21" spans="1:11" ht="36" customHeight="1" thickBot="1">
      <c r="A21" s="864">
        <v>10</v>
      </c>
      <c r="B21" s="52"/>
      <c r="C21" s="53"/>
      <c r="D21" s="53"/>
      <c r="E21" s="52"/>
      <c r="F21" s="52"/>
      <c r="G21" s="51"/>
      <c r="K21" s="89"/>
    </row>
    <row r="22" spans="1:11" ht="36" customHeight="1" thickBot="1">
      <c r="A22" s="864">
        <v>11</v>
      </c>
      <c r="B22" s="52"/>
      <c r="C22" s="53"/>
      <c r="D22" s="53"/>
      <c r="E22" s="52"/>
      <c r="F22" s="52"/>
      <c r="G22" s="51"/>
      <c r="K22" s="89"/>
    </row>
    <row r="23" spans="1:11" ht="36" customHeight="1" thickBot="1">
      <c r="A23" s="864">
        <v>12</v>
      </c>
      <c r="B23" s="52"/>
      <c r="C23" s="53"/>
      <c r="D23" s="53"/>
      <c r="E23" s="52"/>
      <c r="F23" s="52"/>
      <c r="G23" s="51"/>
      <c r="K23" s="89"/>
    </row>
    <row r="24" spans="1:11" ht="36" customHeight="1" thickBot="1">
      <c r="A24" s="864">
        <v>13</v>
      </c>
      <c r="B24" s="52"/>
      <c r="C24" s="53"/>
      <c r="D24" s="53"/>
      <c r="E24" s="52"/>
      <c r="F24" s="52"/>
      <c r="G24" s="51"/>
      <c r="K24" s="89"/>
    </row>
    <row r="25" spans="1:11" ht="36" customHeight="1" thickBot="1">
      <c r="A25" s="864">
        <v>14</v>
      </c>
      <c r="B25" s="52"/>
      <c r="C25" s="53"/>
      <c r="D25" s="53"/>
      <c r="E25" s="52"/>
      <c r="F25" s="52"/>
      <c r="G25" s="51"/>
      <c r="K25" s="89"/>
    </row>
    <row r="26" spans="1:11" ht="36" customHeight="1" thickBot="1">
      <c r="A26" s="864">
        <v>15</v>
      </c>
      <c r="B26" s="52"/>
      <c r="C26" s="53"/>
      <c r="D26" s="53"/>
      <c r="E26" s="52"/>
      <c r="F26" s="52"/>
      <c r="G26" s="51"/>
      <c r="K26" s="164"/>
    </row>
    <row r="27" spans="1:11">
      <c r="H27" s="866" t="s">
        <v>1523</v>
      </c>
      <c r="I27" s="866"/>
      <c r="J27" s="866"/>
    </row>
  </sheetData>
  <sheetProtection selectLockedCells="1"/>
  <mergeCells count="11">
    <mergeCell ref="H2:H4"/>
    <mergeCell ref="F8:F9"/>
    <mergeCell ref="A1:G1"/>
    <mergeCell ref="A8:A9"/>
    <mergeCell ref="B8:B9"/>
    <mergeCell ref="C8:C9"/>
    <mergeCell ref="D8:D9"/>
    <mergeCell ref="E8:E9"/>
    <mergeCell ref="A6:G6"/>
    <mergeCell ref="A7:G7"/>
    <mergeCell ref="A2:F2"/>
  </mergeCells>
  <phoneticPr fontId="13"/>
  <conditionalFormatting sqref="J3">
    <cfRule type="cellIs" dxfId="3" priority="1" stopIfTrue="1" operator="equal">
      <formula>"未入力あり"</formula>
    </cfRule>
  </conditionalFormatting>
  <dataValidations count="6">
    <dataValidation type="list" allowBlank="1" showInputMessage="1" showErrorMessage="1" sqref="G12:G26" xr:uid="{00000000-0002-0000-1600-000000000000}">
      <formula1>"初級認定者（みなし含む）,初級認定試験・受験予定,初級認定試験・受験なし,中級認定者"</formula1>
    </dataValidation>
    <dataValidation allowBlank="1" showInputMessage="1" showErrorMessage="1" prompt="表紙シートの病院名を反映" sqref="G4" xr:uid="{00000000-0002-0000-1600-000001000000}"/>
    <dataValidation type="decimal" imeMode="disabled" operator="greaterThanOrEqual" allowBlank="1" showInputMessage="1" showErrorMessage="1" prompt="年単位で入力" sqref="C12:D26" xr:uid="{00000000-0002-0000-1600-000002000000}">
      <formula1>0</formula1>
    </dataValidation>
    <dataValidation type="list" allowBlank="1" showInputMessage="1" showErrorMessage="1" sqref="F12:F26" xr:uid="{00000000-0002-0000-1600-000003000000}">
      <formula1>"専従,専任,その他"</formula1>
    </dataValidation>
    <dataValidation type="list" allowBlank="1" showInputMessage="1" showErrorMessage="1" sqref="E12:E26" xr:uid="{00000000-0002-0000-1600-000004000000}">
      <formula1>"常勤,非常勤"</formula1>
    </dataValidation>
    <dataValidation type="list" allowBlank="1" showInputMessage="1" showErrorMessage="1" sqref="B12:B26" xr:uid="{00000000-0002-0000-1600-000005000000}">
      <formula1>"診療情報管理士,なし"</formula1>
    </dataValidation>
  </dataValidations>
  <printOptions horizontalCentered="1"/>
  <pageMargins left="0.39370078740157483" right="0.39370078740157483" top="0.59055118110236227" bottom="0.59055118110236227" header="0.35433070866141736" footer="0.27559055118110237"/>
  <pageSetup paperSize="9" fitToHeight="0" orientation="portrait" cellComments="asDisplayed" r:id="rId1"/>
  <headerFooter>
    <oddFooter>&amp;C&amp;P/&amp;N&amp;R&amp;A</oddFooter>
  </headerFooter>
  <rowBreaks count="1" manualBreakCount="1">
    <brk id="26" max="7"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19">
    <tabColor theme="0"/>
    <pageSetUpPr fitToPage="1"/>
  </sheetPr>
  <dimension ref="A1:AC94"/>
  <sheetViews>
    <sheetView view="pageBreakPreview" topLeftCell="A6" zoomScaleNormal="100" zoomScaleSheetLayoutView="100" workbookViewId="0">
      <selection activeCell="AA7" sqref="AA7"/>
    </sheetView>
  </sheetViews>
  <sheetFormatPr defaultColWidth="9" defaultRowHeight="12"/>
  <cols>
    <col min="1" max="1" width="4.125" style="585" customWidth="1"/>
    <col min="2" max="2" width="15.625" style="585" customWidth="1"/>
    <col min="3" max="3" width="7.625" style="585" customWidth="1"/>
    <col min="4" max="4" width="25.625" style="585" customWidth="1"/>
    <col min="5" max="13" width="2.625" style="585" customWidth="1"/>
    <col min="14" max="14" width="1.625" style="585" customWidth="1"/>
    <col min="15" max="22" width="2.625" style="585" customWidth="1"/>
    <col min="23" max="23" width="4.625" style="585" customWidth="1"/>
    <col min="24" max="24" width="2.625" style="585" customWidth="1"/>
    <col min="25" max="25" width="6" style="585" hidden="1" customWidth="1"/>
    <col min="26" max="26" width="2.25" style="62" hidden="1" customWidth="1"/>
    <col min="27" max="27" width="80.625" style="124" customWidth="1"/>
    <col min="28" max="16384" width="9" style="585"/>
  </cols>
  <sheetData>
    <row r="1" spans="1:29" ht="20.25" customHeight="1" thickBot="1">
      <c r="A1" s="1252" t="s">
        <v>1844</v>
      </c>
      <c r="B1" s="1252"/>
      <c r="C1" s="1252"/>
      <c r="D1" s="1252"/>
      <c r="E1" s="1252"/>
      <c r="F1" s="1252"/>
      <c r="G1" s="1252"/>
      <c r="H1" s="1252"/>
      <c r="I1" s="1252"/>
      <c r="J1" s="1252"/>
      <c r="K1" s="1252"/>
      <c r="L1" s="1252"/>
      <c r="M1" s="1252"/>
      <c r="N1" s="1252"/>
      <c r="O1" s="1252"/>
      <c r="P1" s="1252"/>
      <c r="Q1" s="1252"/>
      <c r="R1" s="1252"/>
      <c r="S1" s="1252"/>
      <c r="T1" s="1252"/>
      <c r="U1" s="1252"/>
      <c r="V1" s="1252"/>
      <c r="W1" s="1252"/>
      <c r="Y1" s="65"/>
      <c r="Z1" s="99"/>
    </row>
    <row r="2" spans="1:29" ht="24.95" customHeight="1" thickBot="1">
      <c r="A2" s="1698" t="s">
        <v>1418</v>
      </c>
      <c r="B2" s="1698"/>
      <c r="C2" s="1698"/>
      <c r="D2" s="1698"/>
      <c r="E2" s="1698"/>
      <c r="F2" s="1698"/>
      <c r="G2" s="1698"/>
      <c r="H2" s="1698"/>
      <c r="I2" s="1698"/>
      <c r="J2" s="1698"/>
      <c r="K2" s="1698"/>
      <c r="L2" s="1698"/>
      <c r="M2" s="1698"/>
      <c r="N2" s="1698"/>
      <c r="O2" s="1698"/>
      <c r="P2" s="1698"/>
      <c r="Q2" s="1698"/>
      <c r="R2" s="1698"/>
      <c r="S2" s="1699"/>
      <c r="T2" s="1695" t="str">
        <f>IF(COUNTIF(Y7:Y35,"×")&gt;=1,"未入力あり","入力済")</f>
        <v>入力済</v>
      </c>
      <c r="U2" s="1696"/>
      <c r="V2" s="1696"/>
      <c r="W2" s="1697"/>
      <c r="X2" s="1608"/>
      <c r="Y2" s="65"/>
      <c r="Z2" s="99"/>
    </row>
    <row r="3" spans="1:29" ht="5.0999999999999996" customHeight="1">
      <c r="A3" s="581"/>
      <c r="B3" s="581"/>
      <c r="C3" s="581"/>
      <c r="D3" s="581"/>
      <c r="E3" s="581"/>
      <c r="F3" s="581"/>
      <c r="G3" s="581"/>
      <c r="H3" s="581"/>
      <c r="I3" s="581"/>
      <c r="J3" s="581"/>
      <c r="K3" s="581"/>
      <c r="L3" s="581"/>
      <c r="M3" s="581"/>
      <c r="N3" s="581"/>
      <c r="O3" s="581"/>
      <c r="P3" s="581"/>
      <c r="Q3" s="581"/>
      <c r="R3" s="581"/>
      <c r="S3" s="581"/>
      <c r="T3" s="581"/>
      <c r="U3" s="581"/>
      <c r="V3" s="581"/>
      <c r="W3" s="581"/>
      <c r="X3" s="1608"/>
    </row>
    <row r="4" spans="1:29" ht="20.100000000000001" customHeight="1">
      <c r="A4" s="581"/>
      <c r="B4" s="581"/>
      <c r="C4" s="581"/>
      <c r="D4" s="867" t="s">
        <v>1247</v>
      </c>
      <c r="E4" s="1692" t="str">
        <f>表紙!E2</f>
        <v>大阪公立大学医学部附属病院</v>
      </c>
      <c r="F4" s="1693"/>
      <c r="G4" s="1693"/>
      <c r="H4" s="1693"/>
      <c r="I4" s="1693"/>
      <c r="J4" s="1693"/>
      <c r="K4" s="1693"/>
      <c r="L4" s="1693"/>
      <c r="M4" s="1693"/>
      <c r="N4" s="1693"/>
      <c r="O4" s="1693"/>
      <c r="P4" s="1693"/>
      <c r="Q4" s="1693"/>
      <c r="R4" s="1693"/>
      <c r="S4" s="1693"/>
      <c r="T4" s="1693"/>
      <c r="U4" s="1693"/>
      <c r="V4" s="1693"/>
      <c r="W4" s="1694"/>
      <c r="X4" s="1608"/>
      <c r="Y4" s="587"/>
      <c r="Z4" s="124"/>
      <c r="AA4" s="192" t="s">
        <v>185</v>
      </c>
    </row>
    <row r="5" spans="1:29" customFormat="1" ht="20.100000000000001" customHeight="1">
      <c r="A5" s="868" t="s">
        <v>1783</v>
      </c>
      <c r="B5" s="62" t="s">
        <v>1845</v>
      </c>
      <c r="C5" s="62"/>
      <c r="D5" s="62"/>
      <c r="E5" s="743"/>
      <c r="F5" s="722"/>
      <c r="G5" s="722"/>
      <c r="H5" s="722"/>
      <c r="I5" s="722"/>
      <c r="J5" s="722"/>
      <c r="K5" s="722"/>
      <c r="L5" s="722"/>
      <c r="M5" s="722"/>
      <c r="N5" s="722"/>
      <c r="O5" s="722"/>
      <c r="P5" s="722"/>
      <c r="Q5" s="722"/>
      <c r="R5" s="722"/>
      <c r="S5" s="722"/>
      <c r="T5" s="722"/>
      <c r="U5" s="722"/>
      <c r="V5" s="722"/>
      <c r="W5" s="869" t="str">
        <f>+'事務局使用（発出時は非表示にすること）'!B3</f>
        <v>令和６年９月１日時点</v>
      </c>
      <c r="Z5" s="60"/>
      <c r="AA5" s="89"/>
    </row>
    <row r="6" spans="1:29" ht="22.15" customHeight="1" thickBot="1">
      <c r="A6" s="870" t="s">
        <v>1846</v>
      </c>
      <c r="B6" s="1706" t="s">
        <v>1847</v>
      </c>
      <c r="C6" s="1706"/>
      <c r="D6" s="1706"/>
      <c r="E6" s="1706"/>
      <c r="F6" s="1706"/>
      <c r="G6" s="1706"/>
      <c r="H6" s="1706"/>
      <c r="I6" s="1706"/>
      <c r="J6" s="1706"/>
      <c r="K6" s="1706"/>
      <c r="L6" s="1706"/>
      <c r="M6" s="1706"/>
      <c r="N6" s="1706"/>
      <c r="O6" s="1706"/>
      <c r="P6" s="1706"/>
      <c r="Q6" s="1706"/>
      <c r="R6" s="1706"/>
      <c r="S6" s="1706"/>
      <c r="T6" s="1706"/>
      <c r="U6" s="1706"/>
      <c r="V6" s="1706"/>
      <c r="W6" s="1706"/>
      <c r="Z6" s="871"/>
      <c r="AA6" s="177"/>
    </row>
    <row r="7" spans="1:29" ht="21" customHeight="1" thickBot="1">
      <c r="A7" s="1410">
        <v>1</v>
      </c>
      <c r="B7" s="1703" t="s">
        <v>1848</v>
      </c>
      <c r="C7" s="1704"/>
      <c r="D7" s="1704"/>
      <c r="E7" s="1704"/>
      <c r="F7" s="1704"/>
      <c r="G7" s="1704"/>
      <c r="H7" s="1704"/>
      <c r="I7" s="1704"/>
      <c r="J7" s="1704"/>
      <c r="K7" s="1704"/>
      <c r="L7" s="1705"/>
      <c r="M7" s="1361" t="s">
        <v>1849</v>
      </c>
      <c r="N7" s="1675"/>
      <c r="O7" s="1675"/>
      <c r="P7" s="1675"/>
      <c r="Q7" s="1675"/>
      <c r="R7" s="1675"/>
      <c r="S7" s="1675"/>
      <c r="T7" s="1675"/>
      <c r="U7" s="1675"/>
      <c r="V7" s="1675"/>
      <c r="W7" s="1676"/>
      <c r="X7" s="587"/>
      <c r="Y7" s="585" t="str">
        <f>IF(M7="","×","○")</f>
        <v>○</v>
      </c>
      <c r="Z7" s="871"/>
      <c r="AA7" s="177"/>
    </row>
    <row r="8" spans="1:29" ht="15" customHeight="1" thickBot="1">
      <c r="A8" s="1314"/>
      <c r="B8" s="872" t="s">
        <v>1850</v>
      </c>
      <c r="C8" s="873"/>
      <c r="D8" s="873"/>
      <c r="E8" s="873"/>
      <c r="F8" s="873"/>
      <c r="G8" s="873"/>
      <c r="H8" s="1050"/>
      <c r="I8" s="1050"/>
      <c r="J8" s="873"/>
      <c r="K8" s="873"/>
      <c r="L8" s="1050"/>
      <c r="M8" s="587"/>
      <c r="N8" s="588"/>
      <c r="O8" s="588"/>
      <c r="P8" s="588"/>
      <c r="Q8" s="587"/>
      <c r="R8" s="587"/>
      <c r="S8" s="588"/>
      <c r="T8" s="588"/>
      <c r="U8" s="588"/>
      <c r="V8" s="588"/>
      <c r="W8" s="874"/>
      <c r="X8" s="587"/>
      <c r="Y8" s="587"/>
      <c r="Z8" s="871"/>
      <c r="AA8" s="177"/>
    </row>
    <row r="9" spans="1:29" ht="21" customHeight="1" thickBot="1">
      <c r="A9" s="1314"/>
      <c r="B9" s="1116" t="s">
        <v>1851</v>
      </c>
      <c r="C9" s="1051"/>
      <c r="D9" s="875"/>
      <c r="E9" s="1677" t="s">
        <v>1852</v>
      </c>
      <c r="F9" s="1677"/>
      <c r="G9" s="1678"/>
      <c r="H9" s="1679"/>
      <c r="I9" s="1680"/>
      <c r="J9" s="1681" t="s">
        <v>1853</v>
      </c>
      <c r="K9" s="1682"/>
      <c r="L9" s="1679"/>
      <c r="M9" s="1680"/>
      <c r="N9" s="1681" t="s">
        <v>1854</v>
      </c>
      <c r="O9" s="1683"/>
      <c r="P9" s="1682"/>
      <c r="Q9" s="1679"/>
      <c r="R9" s="1680"/>
      <c r="S9" s="1681" t="s">
        <v>1855</v>
      </c>
      <c r="T9" s="1683"/>
      <c r="U9" s="1683"/>
      <c r="V9" s="1682"/>
      <c r="W9" s="54"/>
      <c r="X9" s="587"/>
      <c r="Y9" s="587" t="str">
        <f>IF(AND(M7="臨床試験専用の窓口がある",AND(H9="",L9="",Q9="",W9="")),"×","○")</f>
        <v>○</v>
      </c>
      <c r="Z9" s="871"/>
      <c r="AA9" s="177"/>
    </row>
    <row r="10" spans="1:29" ht="21" customHeight="1" thickBot="1">
      <c r="A10" s="1314"/>
      <c r="B10" s="1415" t="s">
        <v>1440</v>
      </c>
      <c r="C10" s="1415"/>
      <c r="D10" s="1416"/>
      <c r="E10" s="1417"/>
      <c r="F10" s="1417"/>
      <c r="G10" s="1417"/>
      <c r="H10" s="1417"/>
      <c r="I10" s="1417"/>
      <c r="J10" s="1417"/>
      <c r="K10" s="1417"/>
      <c r="L10" s="1417"/>
      <c r="M10" s="1417"/>
      <c r="N10" s="1417"/>
      <c r="O10" s="1417"/>
      <c r="P10" s="1417"/>
      <c r="Q10" s="1417"/>
      <c r="R10" s="1417"/>
      <c r="S10" s="1417"/>
      <c r="T10" s="1417"/>
      <c r="U10" s="1417"/>
      <c r="V10" s="1417"/>
      <c r="W10" s="1418"/>
      <c r="X10" s="587"/>
      <c r="Y10" s="587" t="str">
        <f>IF(AND(H9="○",D10=""),"×","○")</f>
        <v>○</v>
      </c>
      <c r="Z10" s="871"/>
      <c r="AA10" s="177"/>
    </row>
    <row r="11" spans="1:29" ht="54" customHeight="1" thickBot="1">
      <c r="A11" s="1314"/>
      <c r="B11" s="1684" t="s">
        <v>1856</v>
      </c>
      <c r="C11" s="876" t="s">
        <v>1434</v>
      </c>
      <c r="D11" s="1225"/>
      <c r="E11" s="1296"/>
      <c r="F11" s="1296"/>
      <c r="G11" s="1296"/>
      <c r="H11" s="1296"/>
      <c r="I11" s="1296"/>
      <c r="J11" s="1296"/>
      <c r="K11" s="1296"/>
      <c r="L11" s="1296"/>
      <c r="M11" s="1296"/>
      <c r="N11" s="1296"/>
      <c r="O11" s="1296"/>
      <c r="P11" s="1296"/>
      <c r="Q11" s="1296"/>
      <c r="R11" s="1296"/>
      <c r="S11" s="1296"/>
      <c r="T11" s="1296"/>
      <c r="U11" s="1296"/>
      <c r="V11" s="1296"/>
      <c r="W11" s="1226"/>
      <c r="X11" s="587"/>
      <c r="Y11" s="587"/>
      <c r="Z11" s="871"/>
      <c r="AA11" s="177"/>
    </row>
    <row r="12" spans="1:29" ht="21" customHeight="1" thickBot="1">
      <c r="A12" s="1314"/>
      <c r="B12" s="1685"/>
      <c r="C12" s="877" t="s">
        <v>1466</v>
      </c>
      <c r="D12" s="1225"/>
      <c r="E12" s="1296"/>
      <c r="F12" s="1296"/>
      <c r="G12" s="1296"/>
      <c r="H12" s="1296"/>
      <c r="I12" s="1296"/>
      <c r="J12" s="1296"/>
      <c r="K12" s="1296"/>
      <c r="L12" s="1296"/>
      <c r="M12" s="1296"/>
      <c r="N12" s="1296"/>
      <c r="O12" s="1296"/>
      <c r="P12" s="1296"/>
      <c r="Q12" s="1296"/>
      <c r="R12" s="1296"/>
      <c r="S12" s="1296"/>
      <c r="T12" s="1296"/>
      <c r="U12" s="1296"/>
      <c r="V12" s="1296"/>
      <c r="W12" s="1226"/>
      <c r="X12" s="587"/>
      <c r="Y12" s="587"/>
      <c r="Z12" s="871"/>
      <c r="AA12" s="177"/>
    </row>
    <row r="13" spans="1:29" ht="21" customHeight="1" thickBot="1">
      <c r="A13" s="1315"/>
      <c r="B13" s="1686" t="s">
        <v>1442</v>
      </c>
      <c r="C13" s="1687"/>
      <c r="D13" s="1537"/>
      <c r="E13" s="1538"/>
      <c r="F13" s="1538"/>
      <c r="G13" s="1538"/>
      <c r="H13" s="1538"/>
      <c r="I13" s="1538"/>
      <c r="J13" s="1539"/>
      <c r="K13" s="1671" t="s">
        <v>1444</v>
      </c>
      <c r="L13" s="1671"/>
      <c r="M13" s="1671"/>
      <c r="N13" s="1330"/>
      <c r="O13" s="1331"/>
      <c r="P13" s="1331"/>
      <c r="Q13" s="1331"/>
      <c r="R13" s="1331"/>
      <c r="S13" s="1331"/>
      <c r="T13" s="1331"/>
      <c r="U13" s="1331"/>
      <c r="V13" s="1331"/>
      <c r="W13" s="1332"/>
      <c r="X13" s="587"/>
      <c r="Y13" s="587" t="str">
        <f>IF(AND(L9="○",D13=""),"×","○")</f>
        <v>○</v>
      </c>
      <c r="Z13" s="871"/>
      <c r="AA13" s="177"/>
    </row>
    <row r="14" spans="1:29" ht="21.75" customHeight="1">
      <c r="A14" s="1410">
        <v>2</v>
      </c>
      <c r="B14" s="1672" t="s">
        <v>1857</v>
      </c>
      <c r="C14" s="1673"/>
      <c r="D14" s="1673"/>
      <c r="E14" s="1673"/>
      <c r="F14" s="1673"/>
      <c r="G14" s="1673"/>
      <c r="H14" s="1673"/>
      <c r="I14" s="1673"/>
      <c r="J14" s="1673"/>
      <c r="K14" s="1673"/>
      <c r="L14" s="1691"/>
      <c r="M14" s="1700" t="s">
        <v>1858</v>
      </c>
      <c r="N14" s="1701"/>
      <c r="O14" s="1701"/>
      <c r="P14" s="1701"/>
      <c r="Q14" s="1701"/>
      <c r="R14" s="1701"/>
      <c r="S14" s="1701"/>
      <c r="T14" s="1701"/>
      <c r="U14" s="1701"/>
      <c r="V14" s="1701"/>
      <c r="W14" s="1702"/>
      <c r="X14" s="587"/>
      <c r="Y14" s="585" t="str">
        <f>IF(M14="","×","○")</f>
        <v>○</v>
      </c>
      <c r="Z14" s="871"/>
      <c r="AA14" s="177"/>
    </row>
    <row r="15" spans="1:29" ht="15" customHeight="1" thickBot="1">
      <c r="A15" s="1314"/>
      <c r="B15" s="872" t="s">
        <v>1850</v>
      </c>
      <c r="C15" s="873"/>
      <c r="D15" s="873"/>
      <c r="E15" s="873"/>
      <c r="F15" s="873"/>
      <c r="G15" s="873"/>
      <c r="H15" s="873"/>
      <c r="I15" s="873"/>
      <c r="J15" s="873"/>
      <c r="K15" s="873"/>
      <c r="L15" s="873"/>
      <c r="M15" s="873"/>
      <c r="N15" s="873"/>
      <c r="O15" s="873"/>
      <c r="P15" s="873"/>
      <c r="Q15" s="873"/>
      <c r="R15" s="873"/>
      <c r="S15" s="873"/>
      <c r="T15" s="873"/>
      <c r="U15" s="873"/>
      <c r="V15" s="873"/>
      <c r="W15" s="878"/>
      <c r="X15" s="587"/>
      <c r="Y15" s="587"/>
      <c r="Z15" s="871"/>
      <c r="AA15" s="177"/>
    </row>
    <row r="16" spans="1:29" s="879" customFormat="1" ht="21" customHeight="1" thickBot="1">
      <c r="A16" s="1314"/>
      <c r="B16" s="1116" t="s">
        <v>1851</v>
      </c>
      <c r="C16" s="1051"/>
      <c r="D16" s="875"/>
      <c r="E16" s="1677" t="s">
        <v>1852</v>
      </c>
      <c r="F16" s="1677"/>
      <c r="G16" s="1678"/>
      <c r="H16" s="1679"/>
      <c r="I16" s="1680"/>
      <c r="J16" s="1681" t="s">
        <v>1853</v>
      </c>
      <c r="K16" s="1682"/>
      <c r="L16" s="1679"/>
      <c r="M16" s="1680"/>
      <c r="N16" s="1681" t="s">
        <v>1854</v>
      </c>
      <c r="O16" s="1683"/>
      <c r="P16" s="1682"/>
      <c r="Q16" s="1679"/>
      <c r="R16" s="1680"/>
      <c r="S16" s="1681" t="s">
        <v>1855</v>
      </c>
      <c r="T16" s="1683"/>
      <c r="U16" s="1683"/>
      <c r="V16" s="1682"/>
      <c r="W16" s="54"/>
      <c r="Y16" s="587" t="str">
        <f>IF(AND(M14="臨床試験専用の窓口がある",AND(H16="",L16="",Q16="",W16="")),"×","○")</f>
        <v>○</v>
      </c>
      <c r="Z16" s="880"/>
      <c r="AA16" s="885"/>
      <c r="AC16" s="881"/>
    </row>
    <row r="17" spans="1:27" ht="21" customHeight="1" thickBot="1">
      <c r="A17" s="1314"/>
      <c r="B17" s="1415" t="s">
        <v>1440</v>
      </c>
      <c r="C17" s="1415"/>
      <c r="D17" s="1416"/>
      <c r="E17" s="1417"/>
      <c r="F17" s="1417"/>
      <c r="G17" s="1417"/>
      <c r="H17" s="1417"/>
      <c r="I17" s="1417"/>
      <c r="J17" s="1417"/>
      <c r="K17" s="1417"/>
      <c r="L17" s="1417"/>
      <c r="M17" s="1417"/>
      <c r="N17" s="1417"/>
      <c r="O17" s="1417"/>
      <c r="P17" s="1417"/>
      <c r="Q17" s="1417"/>
      <c r="R17" s="1417"/>
      <c r="S17" s="1417"/>
      <c r="T17" s="1417"/>
      <c r="U17" s="1417"/>
      <c r="V17" s="1417"/>
      <c r="W17" s="1418"/>
      <c r="Y17" s="587" t="str">
        <f>IF(AND(H16="○",D17=""),"×","○")</f>
        <v>○</v>
      </c>
      <c r="Z17" s="871"/>
      <c r="AA17" s="177"/>
    </row>
    <row r="18" spans="1:27" ht="53.25" customHeight="1" thickBot="1">
      <c r="A18" s="1314"/>
      <c r="B18" s="1684" t="s">
        <v>1856</v>
      </c>
      <c r="C18" s="876" t="s">
        <v>1434</v>
      </c>
      <c r="D18" s="1225"/>
      <c r="E18" s="1296"/>
      <c r="F18" s="1296"/>
      <c r="G18" s="1296"/>
      <c r="H18" s="1296"/>
      <c r="I18" s="1296"/>
      <c r="J18" s="1296"/>
      <c r="K18" s="1296"/>
      <c r="L18" s="1296"/>
      <c r="M18" s="1296"/>
      <c r="N18" s="1296"/>
      <c r="O18" s="1296"/>
      <c r="P18" s="1296"/>
      <c r="Q18" s="1296"/>
      <c r="R18" s="1296"/>
      <c r="S18" s="1296"/>
      <c r="T18" s="1296"/>
      <c r="U18" s="1296"/>
      <c r="V18" s="1296"/>
      <c r="W18" s="1226"/>
      <c r="Y18" s="587"/>
      <c r="Z18" s="871"/>
      <c r="AA18" s="177"/>
    </row>
    <row r="19" spans="1:27" ht="21" customHeight="1" thickBot="1">
      <c r="A19" s="1314"/>
      <c r="B19" s="1685"/>
      <c r="C19" s="877" t="s">
        <v>1466</v>
      </c>
      <c r="D19" s="1225"/>
      <c r="E19" s="1296"/>
      <c r="F19" s="1296"/>
      <c r="G19" s="1296"/>
      <c r="H19" s="1296"/>
      <c r="I19" s="1296"/>
      <c r="J19" s="1296"/>
      <c r="K19" s="1296"/>
      <c r="L19" s="1296"/>
      <c r="M19" s="1296"/>
      <c r="N19" s="1296"/>
      <c r="O19" s="1296"/>
      <c r="P19" s="1296"/>
      <c r="Q19" s="1296"/>
      <c r="R19" s="1296"/>
      <c r="S19" s="1296"/>
      <c r="T19" s="1296"/>
      <c r="U19" s="1296"/>
      <c r="V19" s="1296"/>
      <c r="W19" s="1226"/>
      <c r="Z19" s="871"/>
      <c r="AA19" s="177"/>
    </row>
    <row r="20" spans="1:27" ht="30" customHeight="1" thickBot="1">
      <c r="A20" s="1315"/>
      <c r="B20" s="1686" t="s">
        <v>1442</v>
      </c>
      <c r="C20" s="1687"/>
      <c r="D20" s="1537"/>
      <c r="E20" s="1538"/>
      <c r="F20" s="1538"/>
      <c r="G20" s="1538"/>
      <c r="H20" s="1538"/>
      <c r="I20" s="1538"/>
      <c r="J20" s="1539"/>
      <c r="K20" s="1671" t="s">
        <v>1444</v>
      </c>
      <c r="L20" s="1671"/>
      <c r="M20" s="1671"/>
      <c r="N20" s="1330"/>
      <c r="O20" s="1331"/>
      <c r="P20" s="1331"/>
      <c r="Q20" s="1331"/>
      <c r="R20" s="1331"/>
      <c r="S20" s="1331"/>
      <c r="T20" s="1331"/>
      <c r="U20" s="1331"/>
      <c r="V20" s="1331"/>
      <c r="W20" s="1332"/>
      <c r="Y20" s="587" t="str">
        <f>IF(AND(L16="○",D20=""),"×","○")</f>
        <v>○</v>
      </c>
      <c r="Z20" s="871"/>
      <c r="AA20" s="177"/>
    </row>
    <row r="21" spans="1:27" ht="24" customHeight="1" thickBot="1">
      <c r="A21" s="870" t="s">
        <v>1859</v>
      </c>
      <c r="B21" s="882" t="s">
        <v>1860</v>
      </c>
      <c r="C21" s="882"/>
      <c r="D21" s="882"/>
      <c r="E21" s="882"/>
      <c r="F21" s="882"/>
      <c r="G21" s="882"/>
      <c r="H21" s="882"/>
      <c r="I21" s="882"/>
      <c r="J21" s="882"/>
      <c r="K21" s="882"/>
      <c r="L21" s="882"/>
      <c r="M21" s="882"/>
      <c r="N21" s="882"/>
      <c r="O21" s="882"/>
      <c r="P21" s="882"/>
      <c r="Q21" s="882"/>
      <c r="R21" s="882"/>
      <c r="S21" s="882"/>
      <c r="T21" s="882"/>
      <c r="U21" s="882"/>
      <c r="V21" s="882"/>
      <c r="W21" s="882"/>
      <c r="Z21" s="871"/>
      <c r="AA21" s="177"/>
    </row>
    <row r="22" spans="1:27" ht="20.25" customHeight="1" thickBot="1">
      <c r="A22" s="1410">
        <v>1</v>
      </c>
      <c r="B22" s="1356" t="s">
        <v>1861</v>
      </c>
      <c r="C22" s="1357"/>
      <c r="D22" s="1357"/>
      <c r="E22" s="1357"/>
      <c r="F22" s="1357"/>
      <c r="G22" s="1357"/>
      <c r="H22" s="1357"/>
      <c r="I22" s="1357"/>
      <c r="J22" s="1357"/>
      <c r="K22" s="1357"/>
      <c r="L22" s="1690"/>
      <c r="M22" s="1361" t="s">
        <v>1849</v>
      </c>
      <c r="N22" s="1675"/>
      <c r="O22" s="1675"/>
      <c r="P22" s="1675"/>
      <c r="Q22" s="1675"/>
      <c r="R22" s="1675"/>
      <c r="S22" s="1675"/>
      <c r="T22" s="1675"/>
      <c r="U22" s="1675"/>
      <c r="V22" s="1675"/>
      <c r="W22" s="1676"/>
      <c r="Y22" s="585" t="str">
        <f>IF(M22="","×","○")</f>
        <v>○</v>
      </c>
      <c r="Z22" s="871"/>
      <c r="AA22" s="177"/>
    </row>
    <row r="23" spans="1:27" ht="24" customHeight="1" thickBot="1">
      <c r="A23" s="1688"/>
      <c r="B23" s="872" t="s">
        <v>1862</v>
      </c>
      <c r="C23" s="873"/>
      <c r="D23" s="873"/>
      <c r="E23" s="873"/>
      <c r="F23" s="873"/>
      <c r="G23" s="873"/>
      <c r="H23" s="873"/>
      <c r="I23" s="873"/>
      <c r="J23" s="873"/>
      <c r="K23" s="873"/>
      <c r="L23" s="873"/>
      <c r="M23" s="588"/>
      <c r="N23" s="588"/>
      <c r="O23" s="588"/>
      <c r="P23" s="588"/>
      <c r="Q23" s="588"/>
      <c r="R23" s="588"/>
      <c r="S23" s="588"/>
      <c r="T23" s="588"/>
      <c r="U23" s="588"/>
      <c r="V23" s="588"/>
      <c r="W23" s="883"/>
      <c r="Z23" s="871"/>
      <c r="AA23" s="177"/>
    </row>
    <row r="24" spans="1:27" ht="24" customHeight="1" thickBot="1">
      <c r="A24" s="1688"/>
      <c r="B24" s="1116" t="s">
        <v>1851</v>
      </c>
      <c r="C24" s="1051"/>
      <c r="D24" s="875"/>
      <c r="E24" s="1677" t="s">
        <v>1852</v>
      </c>
      <c r="F24" s="1677"/>
      <c r="G24" s="1678"/>
      <c r="H24" s="1679"/>
      <c r="I24" s="1680"/>
      <c r="J24" s="1681" t="s">
        <v>1853</v>
      </c>
      <c r="K24" s="1682"/>
      <c r="L24" s="1679"/>
      <c r="M24" s="1680"/>
      <c r="N24" s="1681" t="s">
        <v>1854</v>
      </c>
      <c r="O24" s="1683"/>
      <c r="P24" s="1682"/>
      <c r="Q24" s="1679"/>
      <c r="R24" s="1680"/>
      <c r="S24" s="1681" t="s">
        <v>1855</v>
      </c>
      <c r="T24" s="1683"/>
      <c r="U24" s="1683"/>
      <c r="V24" s="1682"/>
      <c r="W24" s="54"/>
      <c r="Y24" s="587" t="str">
        <f>IF(AND(M22="治験専用の窓口がある",AND(H24="",L24="",Q24="",W24="")),"×","○")</f>
        <v>○</v>
      </c>
      <c r="Z24" s="871"/>
      <c r="AA24" s="177"/>
    </row>
    <row r="25" spans="1:27" ht="24" customHeight="1" thickBot="1">
      <c r="A25" s="1688"/>
      <c r="B25" s="1415" t="s">
        <v>1440</v>
      </c>
      <c r="C25" s="1415"/>
      <c r="D25" s="1416"/>
      <c r="E25" s="1417"/>
      <c r="F25" s="1417"/>
      <c r="G25" s="1417"/>
      <c r="H25" s="1417"/>
      <c r="I25" s="1417"/>
      <c r="J25" s="1417"/>
      <c r="K25" s="1417"/>
      <c r="L25" s="1417"/>
      <c r="M25" s="1417"/>
      <c r="N25" s="1417"/>
      <c r="O25" s="1417"/>
      <c r="P25" s="1417"/>
      <c r="Q25" s="1417"/>
      <c r="R25" s="1417"/>
      <c r="S25" s="1417"/>
      <c r="T25" s="1417"/>
      <c r="U25" s="1417"/>
      <c r="V25" s="1417"/>
      <c r="W25" s="1418"/>
      <c r="Y25" s="587" t="str">
        <f>IF(AND(H24="○",D25=""),"×","○")</f>
        <v>○</v>
      </c>
      <c r="Z25" s="871"/>
      <c r="AA25" s="177"/>
    </row>
    <row r="26" spans="1:27" ht="54" customHeight="1" thickBot="1">
      <c r="A26" s="1688"/>
      <c r="B26" s="1684" t="s">
        <v>1856</v>
      </c>
      <c r="C26" s="876" t="s">
        <v>1434</v>
      </c>
      <c r="D26" s="1225"/>
      <c r="E26" s="1296"/>
      <c r="F26" s="1296"/>
      <c r="G26" s="1296"/>
      <c r="H26" s="1296"/>
      <c r="I26" s="1296"/>
      <c r="J26" s="1296"/>
      <c r="K26" s="1296"/>
      <c r="L26" s="1296"/>
      <c r="M26" s="1296"/>
      <c r="N26" s="1296"/>
      <c r="O26" s="1296"/>
      <c r="P26" s="1296"/>
      <c r="Q26" s="1296"/>
      <c r="R26" s="1296"/>
      <c r="S26" s="1296"/>
      <c r="T26" s="1296"/>
      <c r="U26" s="1296"/>
      <c r="V26" s="1296"/>
      <c r="W26" s="1226"/>
      <c r="Z26" s="871"/>
      <c r="AA26" s="177"/>
    </row>
    <row r="27" spans="1:27" ht="24" customHeight="1" thickBot="1">
      <c r="A27" s="1688"/>
      <c r="B27" s="1685"/>
      <c r="C27" s="877" t="s">
        <v>1466</v>
      </c>
      <c r="D27" s="1225"/>
      <c r="E27" s="1296"/>
      <c r="F27" s="1296"/>
      <c r="G27" s="1296"/>
      <c r="H27" s="1296"/>
      <c r="I27" s="1296"/>
      <c r="J27" s="1296"/>
      <c r="K27" s="1296"/>
      <c r="L27" s="1296"/>
      <c r="M27" s="1296"/>
      <c r="N27" s="1296"/>
      <c r="O27" s="1296"/>
      <c r="P27" s="1296"/>
      <c r="Q27" s="1296"/>
      <c r="R27" s="1296"/>
      <c r="S27" s="1296"/>
      <c r="T27" s="1296"/>
      <c r="U27" s="1296"/>
      <c r="V27" s="1296"/>
      <c r="W27" s="1226"/>
      <c r="Z27" s="871"/>
      <c r="AA27" s="177"/>
    </row>
    <row r="28" spans="1:27" ht="24" customHeight="1" thickBot="1">
      <c r="A28" s="1689"/>
      <c r="B28" s="1686" t="s">
        <v>1442</v>
      </c>
      <c r="C28" s="1687"/>
      <c r="D28" s="1537"/>
      <c r="E28" s="1538"/>
      <c r="F28" s="1538"/>
      <c r="G28" s="1538"/>
      <c r="H28" s="1538"/>
      <c r="I28" s="1538"/>
      <c r="J28" s="1539"/>
      <c r="K28" s="1671" t="s">
        <v>1444</v>
      </c>
      <c r="L28" s="1671"/>
      <c r="M28" s="1671"/>
      <c r="N28" s="1330"/>
      <c r="O28" s="1331"/>
      <c r="P28" s="1331"/>
      <c r="Q28" s="1331"/>
      <c r="R28" s="1331"/>
      <c r="S28" s="1331"/>
      <c r="T28" s="1331"/>
      <c r="U28" s="1331"/>
      <c r="V28" s="1331"/>
      <c r="W28" s="1332"/>
      <c r="Y28" s="587" t="str">
        <f>IF(AND(L24="○",D28=""),"×","○")</f>
        <v>○</v>
      </c>
      <c r="Z28" s="871"/>
      <c r="AA28" s="177"/>
    </row>
    <row r="29" spans="1:27" ht="21" customHeight="1" thickBot="1">
      <c r="A29" s="1410">
        <v>2</v>
      </c>
      <c r="B29" s="1672" t="s">
        <v>1863</v>
      </c>
      <c r="C29" s="1673"/>
      <c r="D29" s="1673"/>
      <c r="E29" s="1673"/>
      <c r="F29" s="1673"/>
      <c r="G29" s="1673"/>
      <c r="H29" s="1673"/>
      <c r="I29" s="1673"/>
      <c r="J29" s="1673"/>
      <c r="K29" s="1673"/>
      <c r="L29" s="1674"/>
      <c r="M29" s="1361" t="s">
        <v>1858</v>
      </c>
      <c r="N29" s="1675"/>
      <c r="O29" s="1675"/>
      <c r="P29" s="1675"/>
      <c r="Q29" s="1675"/>
      <c r="R29" s="1675"/>
      <c r="S29" s="1675"/>
      <c r="T29" s="1675"/>
      <c r="U29" s="1675"/>
      <c r="V29" s="1675"/>
      <c r="W29" s="1676"/>
      <c r="Y29" s="585" t="str">
        <f>IF(M29="","×","○")</f>
        <v>○</v>
      </c>
      <c r="Z29" s="871"/>
      <c r="AA29" s="177"/>
    </row>
    <row r="30" spans="1:27" ht="24" customHeight="1" thickBot="1">
      <c r="A30" s="1314"/>
      <c r="B30" s="872" t="s">
        <v>1862</v>
      </c>
      <c r="C30" s="873"/>
      <c r="D30" s="873"/>
      <c r="E30" s="873"/>
      <c r="F30" s="873"/>
      <c r="G30" s="873"/>
      <c r="H30" s="873"/>
      <c r="I30" s="873"/>
      <c r="J30" s="873"/>
      <c r="K30" s="873"/>
      <c r="L30" s="873"/>
      <c r="M30" s="588"/>
      <c r="N30" s="588"/>
      <c r="O30" s="588"/>
      <c r="P30" s="588"/>
      <c r="Q30" s="588"/>
      <c r="R30" s="588"/>
      <c r="S30" s="588"/>
      <c r="T30" s="588"/>
      <c r="U30" s="588"/>
      <c r="V30" s="588"/>
      <c r="W30" s="883"/>
      <c r="Z30" s="871"/>
      <c r="AA30" s="177"/>
    </row>
    <row r="31" spans="1:27" ht="24" customHeight="1" thickBot="1">
      <c r="A31" s="1314"/>
      <c r="B31" s="1116" t="s">
        <v>1851</v>
      </c>
      <c r="C31" s="1051"/>
      <c r="D31" s="875"/>
      <c r="E31" s="1677" t="s">
        <v>1852</v>
      </c>
      <c r="F31" s="1677"/>
      <c r="G31" s="1678"/>
      <c r="H31" s="1679"/>
      <c r="I31" s="1680"/>
      <c r="J31" s="1681" t="s">
        <v>1853</v>
      </c>
      <c r="K31" s="1682"/>
      <c r="L31" s="1679"/>
      <c r="M31" s="1680"/>
      <c r="N31" s="1681" t="s">
        <v>1854</v>
      </c>
      <c r="O31" s="1683"/>
      <c r="P31" s="1682"/>
      <c r="Q31" s="1679"/>
      <c r="R31" s="1680"/>
      <c r="S31" s="1681" t="s">
        <v>1855</v>
      </c>
      <c r="T31" s="1683"/>
      <c r="U31" s="1683"/>
      <c r="V31" s="1682"/>
      <c r="W31" s="54"/>
      <c r="Y31" s="587" t="str">
        <f>IF(AND(M29="治験専用の窓口がある",AND(H31="",L31="",Q31="",W31="")),"×","○")</f>
        <v>○</v>
      </c>
      <c r="Z31" s="871"/>
      <c r="AA31" s="177"/>
    </row>
    <row r="32" spans="1:27" ht="24" customHeight="1" thickBot="1">
      <c r="A32" s="1314"/>
      <c r="B32" s="1415" t="s">
        <v>1440</v>
      </c>
      <c r="C32" s="1415"/>
      <c r="D32" s="1416"/>
      <c r="E32" s="1417"/>
      <c r="F32" s="1417"/>
      <c r="G32" s="1417"/>
      <c r="H32" s="1417"/>
      <c r="I32" s="1417"/>
      <c r="J32" s="1417"/>
      <c r="K32" s="1417"/>
      <c r="L32" s="1417"/>
      <c r="M32" s="1417"/>
      <c r="N32" s="1417"/>
      <c r="O32" s="1417"/>
      <c r="P32" s="1417"/>
      <c r="Q32" s="1417"/>
      <c r="R32" s="1417"/>
      <c r="S32" s="1417"/>
      <c r="T32" s="1417"/>
      <c r="U32" s="1417"/>
      <c r="V32" s="1417"/>
      <c r="W32" s="1418"/>
      <c r="Y32" s="587" t="str">
        <f>IF(AND(H31="○",D32=""),"×","○")</f>
        <v>○</v>
      </c>
      <c r="Z32" s="871"/>
      <c r="AA32" s="177"/>
    </row>
    <row r="33" spans="1:27" ht="53.25" customHeight="1" thickBot="1">
      <c r="A33" s="1314"/>
      <c r="B33" s="1684" t="s">
        <v>1856</v>
      </c>
      <c r="C33" s="876" t="s">
        <v>1434</v>
      </c>
      <c r="D33" s="1225"/>
      <c r="E33" s="1296"/>
      <c r="F33" s="1296"/>
      <c r="G33" s="1296"/>
      <c r="H33" s="1296"/>
      <c r="I33" s="1296"/>
      <c r="J33" s="1296"/>
      <c r="K33" s="1296"/>
      <c r="L33" s="1296"/>
      <c r="M33" s="1296"/>
      <c r="N33" s="1296"/>
      <c r="O33" s="1296"/>
      <c r="P33" s="1296"/>
      <c r="Q33" s="1296"/>
      <c r="R33" s="1296"/>
      <c r="S33" s="1296"/>
      <c r="T33" s="1296"/>
      <c r="U33" s="1296"/>
      <c r="V33" s="1296"/>
      <c r="W33" s="1226"/>
      <c r="Z33" s="871"/>
      <c r="AA33" s="177"/>
    </row>
    <row r="34" spans="1:27" ht="24" customHeight="1" thickBot="1">
      <c r="A34" s="1314"/>
      <c r="B34" s="1685"/>
      <c r="C34" s="877" t="s">
        <v>1466</v>
      </c>
      <c r="D34" s="1225"/>
      <c r="E34" s="1296"/>
      <c r="F34" s="1296"/>
      <c r="G34" s="1296"/>
      <c r="H34" s="1296"/>
      <c r="I34" s="1296"/>
      <c r="J34" s="1296"/>
      <c r="K34" s="1296"/>
      <c r="L34" s="1296"/>
      <c r="M34" s="1296"/>
      <c r="N34" s="1296"/>
      <c r="O34" s="1296"/>
      <c r="P34" s="1296"/>
      <c r="Q34" s="1296"/>
      <c r="R34" s="1296"/>
      <c r="S34" s="1296"/>
      <c r="T34" s="1296"/>
      <c r="U34" s="1296"/>
      <c r="V34" s="1296"/>
      <c r="W34" s="1226"/>
      <c r="Z34" s="871"/>
      <c r="AA34" s="177"/>
    </row>
    <row r="35" spans="1:27" ht="24" customHeight="1" thickBot="1">
      <c r="A35" s="1314"/>
      <c r="B35" s="1686" t="s">
        <v>1442</v>
      </c>
      <c r="C35" s="1687"/>
      <c r="D35" s="1537"/>
      <c r="E35" s="1538"/>
      <c r="F35" s="1538"/>
      <c r="G35" s="1538"/>
      <c r="H35" s="1538"/>
      <c r="I35" s="1538"/>
      <c r="J35" s="1539"/>
      <c r="K35" s="1671" t="s">
        <v>1444</v>
      </c>
      <c r="L35" s="1671"/>
      <c r="M35" s="1671"/>
      <c r="N35" s="1330"/>
      <c r="O35" s="1331"/>
      <c r="P35" s="1331"/>
      <c r="Q35" s="1331"/>
      <c r="R35" s="1331"/>
      <c r="S35" s="1331"/>
      <c r="T35" s="1331"/>
      <c r="U35" s="1331"/>
      <c r="V35" s="1331"/>
      <c r="W35" s="1332"/>
      <c r="Y35" s="587" t="str">
        <f>IF(AND(L31="○",D35=""),"×","○")</f>
        <v>○</v>
      </c>
      <c r="Z35" s="871"/>
      <c r="AA35" s="178"/>
    </row>
    <row r="36" spans="1:27" ht="24" customHeight="1"/>
    <row r="37" spans="1:27" ht="24" customHeight="1"/>
    <row r="38" spans="1:27" ht="24" customHeight="1"/>
    <row r="39" spans="1:27" ht="24" customHeight="1"/>
    <row r="40" spans="1:27" ht="24" customHeight="1"/>
    <row r="41" spans="1:27" ht="24" customHeight="1"/>
    <row r="42" spans="1:27" ht="24" customHeight="1"/>
    <row r="43" spans="1:27" ht="30" customHeight="1"/>
    <row r="44" spans="1:27" ht="25.5" customHeight="1"/>
    <row r="45" spans="1:27" ht="18" customHeight="1"/>
    <row r="46" spans="1:27" ht="18" customHeight="1"/>
    <row r="47" spans="1:27" ht="25.5" customHeight="1"/>
    <row r="48" spans="1:27" ht="30" customHeight="1"/>
    <row r="49" ht="45" customHeight="1"/>
    <row r="50" ht="24" customHeight="1"/>
    <row r="51" ht="24" customHeight="1"/>
    <row r="52" ht="24" customHeight="1"/>
    <row r="53" ht="24" customHeight="1"/>
    <row r="54" ht="24" customHeight="1"/>
    <row r="55" ht="24" customHeight="1"/>
    <row r="56" ht="24" customHeight="1"/>
    <row r="57" ht="24" customHeight="1"/>
    <row r="58" ht="24" customHeight="1"/>
    <row r="59" ht="30" customHeight="1"/>
    <row r="60" ht="5.0999999999999996" customHeight="1"/>
    <row r="61" ht="20.25" customHeight="1"/>
    <row r="62" ht="25.5" customHeight="1"/>
    <row r="63" ht="20.25" customHeight="1"/>
    <row r="64" ht="18" customHeight="1"/>
    <row r="65" ht="25.5" customHeight="1"/>
    <row r="66" ht="30" customHeight="1"/>
    <row r="67" ht="45" customHeight="1"/>
    <row r="68" ht="25.5" customHeight="1"/>
    <row r="69" ht="25.5" customHeight="1"/>
    <row r="70" ht="24" customHeight="1"/>
    <row r="71" ht="24" customHeight="1"/>
    <row r="72" ht="24" customHeight="1"/>
    <row r="73" ht="24" customHeight="1"/>
    <row r="74" ht="24" customHeight="1"/>
    <row r="75" ht="24" customHeight="1"/>
    <row r="76" ht="24" customHeight="1"/>
    <row r="77" ht="30" customHeight="1"/>
    <row r="78" ht="25.5" customHeight="1"/>
    <row r="79" ht="20.25" customHeight="1"/>
    <row r="80" ht="18" customHeight="1"/>
    <row r="81" spans="24:24" ht="25.5" customHeight="1"/>
    <row r="82" spans="24:24" ht="30" customHeight="1"/>
    <row r="83" spans="24:24" ht="45" customHeight="1"/>
    <row r="84" spans="24:24" ht="25.5" customHeight="1"/>
    <row r="85" spans="24:24" ht="25.5" customHeight="1"/>
    <row r="86" spans="24:24" ht="24" customHeight="1"/>
    <row r="87" spans="24:24" ht="24" customHeight="1"/>
    <row r="88" spans="24:24" ht="24" customHeight="1"/>
    <row r="89" spans="24:24" ht="24" customHeight="1"/>
    <row r="90" spans="24:24" ht="24" customHeight="1"/>
    <row r="91" spans="24:24" ht="24" customHeight="1"/>
    <row r="92" spans="24:24" ht="24" customHeight="1"/>
    <row r="93" spans="24:24" ht="30" customHeight="1"/>
    <row r="94" spans="24:24" ht="10.5" customHeight="1">
      <c r="X94" s="884" t="s">
        <v>1523</v>
      </c>
    </row>
  </sheetData>
  <sheetProtection selectLockedCells="1"/>
  <mergeCells count="82">
    <mergeCell ref="D12:W12"/>
    <mergeCell ref="B6:W6"/>
    <mergeCell ref="A14:A20"/>
    <mergeCell ref="B13:C13"/>
    <mergeCell ref="B20:C20"/>
    <mergeCell ref="N13:W13"/>
    <mergeCell ref="D19:W19"/>
    <mergeCell ref="D20:J20"/>
    <mergeCell ref="K20:M20"/>
    <mergeCell ref="N20:W20"/>
    <mergeCell ref="D18:W18"/>
    <mergeCell ref="B18:B19"/>
    <mergeCell ref="N16:P16"/>
    <mergeCell ref="Q16:R16"/>
    <mergeCell ref="S16:V16"/>
    <mergeCell ref="L16:M16"/>
    <mergeCell ref="X2:X4"/>
    <mergeCell ref="D10:W10"/>
    <mergeCell ref="M7:W7"/>
    <mergeCell ref="B7:L7"/>
    <mergeCell ref="E9:G9"/>
    <mergeCell ref="H9:I9"/>
    <mergeCell ref="J9:K9"/>
    <mergeCell ref="L9:M9"/>
    <mergeCell ref="S9:V9"/>
    <mergeCell ref="B10:C10"/>
    <mergeCell ref="N9:P9"/>
    <mergeCell ref="Q9:R9"/>
    <mergeCell ref="A1:W1"/>
    <mergeCell ref="B14:L14"/>
    <mergeCell ref="B17:C17"/>
    <mergeCell ref="D17:W17"/>
    <mergeCell ref="E16:G16"/>
    <mergeCell ref="H16:I16"/>
    <mergeCell ref="J16:K16"/>
    <mergeCell ref="E4:W4"/>
    <mergeCell ref="T2:W2"/>
    <mergeCell ref="A2:S2"/>
    <mergeCell ref="A7:A13"/>
    <mergeCell ref="B11:B12"/>
    <mergeCell ref="D13:J13"/>
    <mergeCell ref="D11:W11"/>
    <mergeCell ref="K13:M13"/>
    <mergeCell ref="M14:W14"/>
    <mergeCell ref="A22:A28"/>
    <mergeCell ref="B22:L22"/>
    <mergeCell ref="M22:W22"/>
    <mergeCell ref="E24:G24"/>
    <mergeCell ref="H24:I24"/>
    <mergeCell ref="J24:K24"/>
    <mergeCell ref="L24:M24"/>
    <mergeCell ref="N24:P24"/>
    <mergeCell ref="Q24:R24"/>
    <mergeCell ref="S24:V24"/>
    <mergeCell ref="B25:C25"/>
    <mergeCell ref="D25:W25"/>
    <mergeCell ref="B26:B27"/>
    <mergeCell ref="B28:C28"/>
    <mergeCell ref="D28:J28"/>
    <mergeCell ref="K28:M28"/>
    <mergeCell ref="A29:A35"/>
    <mergeCell ref="B29:L29"/>
    <mergeCell ref="M29:W29"/>
    <mergeCell ref="E31:G31"/>
    <mergeCell ref="H31:I31"/>
    <mergeCell ref="J31:K31"/>
    <mergeCell ref="L31:M31"/>
    <mergeCell ref="N31:P31"/>
    <mergeCell ref="Q31:R31"/>
    <mergeCell ref="S31:V31"/>
    <mergeCell ref="B32:C32"/>
    <mergeCell ref="D32:W32"/>
    <mergeCell ref="B33:B34"/>
    <mergeCell ref="D33:W33"/>
    <mergeCell ref="D34:W34"/>
    <mergeCell ref="B35:C35"/>
    <mergeCell ref="N35:W35"/>
    <mergeCell ref="D35:J35"/>
    <mergeCell ref="K35:M35"/>
    <mergeCell ref="D26:W26"/>
    <mergeCell ref="D27:W27"/>
    <mergeCell ref="N28:W28"/>
  </mergeCells>
  <phoneticPr fontId="13"/>
  <dataValidations count="7">
    <dataValidation type="list" allowBlank="1" showInputMessage="1" showErrorMessage="1" sqref="H9:I9 L9:M9 Q9:R9 W9 H16:I16 L16:M16 Q16:R16 W16 H24:I24 L24:M24 Q24:R24 W24 H31:I31 L31:M31 Q31:R31 W31" xr:uid="{00000000-0002-0000-1700-000000000000}">
      <formula1>"○"</formula1>
    </dataValidation>
    <dataValidation imeMode="disabled" allowBlank="1" showInputMessage="1" showErrorMessage="1" prompt="内線番号を半角で入力" sqref="N28 N13 N20 N35" xr:uid="{00000000-0002-0000-1700-000001000000}"/>
    <dataValidation allowBlank="1" showInputMessage="1" showErrorMessage="1" prompt="表紙シートの病院名を反映" sqref="E4:W4" xr:uid="{00000000-0002-0000-1700-000002000000}"/>
    <dataValidation type="custom" imeMode="disabled" allowBlank="1" showInputMessage="1" showErrorMessage="1" error="半角で入力してください" prompt="アドレスは、手入力せずにホームページからコピーしてください" sqref="D12:W12 D19:W19 D27:W27 D34:W34" xr:uid="{00000000-0002-0000-1700-000003000000}">
      <formula1>LEN(D12)=LENB(D12)</formula1>
    </dataValidation>
    <dataValidation type="custom" imeMode="disabled" allowBlank="1" showInputMessage="1" showErrorMessage="1" error="半角で入力してください" prompt="電話番号はハイフン「-」を含め、半角で入力_x000a_XXX-XXXX-XXXX" sqref="D13:J13 D28:J28 D20:J20 D35:J35" xr:uid="{00000000-0002-0000-1700-000004000000}">
      <formula1>LEN(D13)=LENB(D13)</formula1>
    </dataValidation>
    <dataValidation type="list" allowBlank="1" showInputMessage="1" showErrorMessage="1" sqref="M22:W22 M29:W29" xr:uid="{00000000-0002-0000-1700-000005000000}">
      <formula1>"治験専用の窓口がある,相談支援センターが窓口となっている,担当している診療科が窓口となっている,窓口はない"</formula1>
    </dataValidation>
    <dataValidation type="list" allowBlank="1" showInputMessage="1" showErrorMessage="1" sqref="M14:W14 M7:W7" xr:uid="{00000000-0002-0000-1700-000006000000}">
      <formula1>"臨床試験専用の窓口がある,相談支援センターが窓口となっている,担当している診療科が窓口となっている,窓口はない"</formula1>
    </dataValidation>
  </dataValidations>
  <printOptions horizontalCentered="1"/>
  <pageMargins left="0.39370078740157483" right="0.39370078740157483" top="0.59055118110236227" bottom="0.59055118110236227" header="0.35433070866141736" footer="0.27559055118110237"/>
  <pageSetup paperSize="9" scale="91" fitToHeight="0" orientation="portrait" cellComments="asDisplayed" r:id="rId1"/>
  <headerFooter>
    <oddFooter>&amp;C&amp;P/&amp;N&amp;R&amp;A</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0">
    <pageSetUpPr fitToPage="1"/>
  </sheetPr>
  <dimension ref="A1:AA90"/>
  <sheetViews>
    <sheetView showGridLines="0" view="pageBreakPreview" zoomScaleNormal="100" zoomScaleSheetLayoutView="100" workbookViewId="0">
      <selection activeCell="J24" sqref="J24:K24"/>
    </sheetView>
  </sheetViews>
  <sheetFormatPr defaultColWidth="9" defaultRowHeight="12"/>
  <cols>
    <col min="1" max="1" width="4.125" style="585" customWidth="1"/>
    <col min="2" max="2" width="15.625" style="585" customWidth="1"/>
    <col min="3" max="3" width="7.625" style="585" customWidth="1"/>
    <col min="4" max="4" width="25.625" style="585" customWidth="1"/>
    <col min="5" max="13" width="2.625" style="585" customWidth="1"/>
    <col min="14" max="14" width="1.625" style="585" customWidth="1"/>
    <col min="15" max="22" width="2.625" style="585" customWidth="1"/>
    <col min="23" max="23" width="4.625" style="585" customWidth="1"/>
    <col min="24" max="24" width="2.625" style="585" customWidth="1"/>
    <col min="25" max="25" width="6" style="585" hidden="1" customWidth="1"/>
    <col min="26" max="26" width="2.25" style="62" hidden="1" customWidth="1"/>
    <col min="27" max="27" width="80.625" style="124" customWidth="1"/>
    <col min="28" max="16384" width="9" style="585"/>
  </cols>
  <sheetData>
    <row r="1" spans="1:27" ht="20.25" customHeight="1" thickBot="1">
      <c r="A1" s="1252" t="s">
        <v>1864</v>
      </c>
      <c r="B1" s="1252"/>
      <c r="C1" s="1252"/>
      <c r="D1" s="1252"/>
      <c r="E1" s="1252"/>
      <c r="F1" s="1252"/>
      <c r="G1" s="1252"/>
      <c r="H1" s="1252"/>
      <c r="I1" s="1252"/>
      <c r="J1" s="1252"/>
      <c r="K1" s="1252"/>
      <c r="L1" s="1252"/>
      <c r="M1" s="1252"/>
      <c r="N1" s="1252"/>
      <c r="O1" s="1252"/>
      <c r="P1" s="1252"/>
      <c r="Q1" s="1252"/>
      <c r="R1" s="1252"/>
      <c r="S1" s="1252"/>
      <c r="T1" s="1252"/>
      <c r="U1" s="1252"/>
      <c r="V1" s="1252"/>
      <c r="W1" s="1252"/>
      <c r="Z1" s="99"/>
    </row>
    <row r="2" spans="1:27" ht="24.95" customHeight="1" thickBot="1">
      <c r="A2" s="1290" t="s">
        <v>1418</v>
      </c>
      <c r="B2" s="1290"/>
      <c r="C2" s="1290"/>
      <c r="D2" s="1290"/>
      <c r="E2" s="1290"/>
      <c r="F2" s="1290"/>
      <c r="G2" s="1290"/>
      <c r="H2" s="1290"/>
      <c r="I2" s="1290"/>
      <c r="J2" s="1290"/>
      <c r="K2" s="1290"/>
      <c r="L2" s="1290"/>
      <c r="M2" s="1290"/>
      <c r="N2" s="1290"/>
      <c r="O2" s="1290"/>
      <c r="P2" s="1290"/>
      <c r="Q2" s="1290"/>
      <c r="R2" s="1290"/>
      <c r="S2" s="1290"/>
      <c r="T2" s="1711"/>
      <c r="U2" s="1708" t="str">
        <f>IF(COUNTIF(Y14:Y24,"×")&gt;=1,"未入力あり","入力済")</f>
        <v>入力済</v>
      </c>
      <c r="V2" s="1709"/>
      <c r="W2" s="1710"/>
      <c r="X2" s="1608"/>
      <c r="Y2" s="821"/>
      <c r="Z2" s="99"/>
    </row>
    <row r="3" spans="1:27" ht="5.0999999999999996" customHeight="1">
      <c r="A3" s="581"/>
      <c r="B3" s="581"/>
      <c r="C3" s="581"/>
      <c r="D3" s="581"/>
      <c r="E3" s="581"/>
      <c r="F3" s="581"/>
      <c r="G3" s="581"/>
      <c r="H3" s="581"/>
      <c r="I3" s="581"/>
      <c r="J3" s="581"/>
      <c r="K3" s="581"/>
      <c r="L3" s="581"/>
      <c r="M3" s="581"/>
      <c r="N3" s="581"/>
      <c r="O3" s="581"/>
      <c r="P3" s="581"/>
      <c r="Q3" s="581"/>
      <c r="R3" s="581"/>
      <c r="S3" s="581"/>
      <c r="T3" s="581"/>
      <c r="U3" s="581"/>
      <c r="V3" s="581"/>
      <c r="W3" s="581"/>
      <c r="X3" s="1608"/>
      <c r="Y3" s="821"/>
    </row>
    <row r="4" spans="1:27" ht="20.100000000000001" customHeight="1">
      <c r="A4" s="581"/>
      <c r="B4" s="581"/>
      <c r="C4" s="581"/>
      <c r="D4" s="867" t="s">
        <v>1247</v>
      </c>
      <c r="E4" s="1692" t="str">
        <f>表紙!E2</f>
        <v>大阪公立大学医学部附属病院</v>
      </c>
      <c r="F4" s="1693"/>
      <c r="G4" s="1693"/>
      <c r="H4" s="1693"/>
      <c r="I4" s="1693"/>
      <c r="J4" s="1693"/>
      <c r="K4" s="1693"/>
      <c r="L4" s="1693"/>
      <c r="M4" s="1693"/>
      <c r="N4" s="1693"/>
      <c r="O4" s="1693"/>
      <c r="P4" s="1693"/>
      <c r="Q4" s="1693"/>
      <c r="R4" s="1693"/>
      <c r="S4" s="1693"/>
      <c r="T4" s="1693"/>
      <c r="U4" s="1693"/>
      <c r="V4" s="1693"/>
      <c r="W4" s="1694"/>
      <c r="X4" s="1608"/>
      <c r="Y4" s="821"/>
      <c r="Z4" s="124"/>
      <c r="AA4" s="192" t="s">
        <v>185</v>
      </c>
    </row>
    <row r="5" spans="1:27" customFormat="1" ht="20.100000000000001" customHeight="1">
      <c r="A5" s="60"/>
      <c r="B5" s="60"/>
      <c r="C5" s="62"/>
      <c r="D5" s="62"/>
      <c r="E5" s="743"/>
      <c r="F5" s="743"/>
      <c r="G5" s="743"/>
      <c r="H5" s="743"/>
      <c r="I5" s="743"/>
      <c r="J5" s="743"/>
      <c r="K5" s="743"/>
      <c r="L5" s="743"/>
      <c r="M5" s="743"/>
      <c r="N5" s="743"/>
      <c r="O5" s="743"/>
      <c r="P5" s="743"/>
      <c r="Q5" s="743"/>
      <c r="R5" s="743"/>
      <c r="S5" s="743"/>
      <c r="T5" s="743"/>
      <c r="U5" s="743"/>
      <c r="V5" s="743"/>
      <c r="W5" s="886" t="str">
        <f>+'事務局使用（発出時は非表示にすること）'!B3</f>
        <v>令和６年９月１日時点</v>
      </c>
      <c r="X5" s="60"/>
      <c r="Y5" s="60"/>
      <c r="Z5" s="60"/>
      <c r="AA5" s="89"/>
    </row>
    <row r="6" spans="1:27" customFormat="1" ht="20.100000000000001" customHeight="1">
      <c r="A6" s="887" t="s">
        <v>1865</v>
      </c>
      <c r="B6" s="888"/>
      <c r="C6" s="889"/>
      <c r="D6" s="889"/>
      <c r="E6" s="890"/>
      <c r="F6" s="890"/>
      <c r="G6" s="890"/>
      <c r="H6" s="890"/>
      <c r="I6" s="890"/>
      <c r="J6" s="890"/>
      <c r="K6" s="890"/>
      <c r="L6" s="890"/>
      <c r="M6" s="890"/>
      <c r="N6" s="890"/>
      <c r="O6" s="890"/>
      <c r="P6" s="890"/>
      <c r="Q6" s="890"/>
      <c r="R6" s="890"/>
      <c r="S6" s="890"/>
      <c r="T6" s="890"/>
      <c r="U6" s="890"/>
      <c r="V6" s="890"/>
      <c r="W6" s="891"/>
      <c r="X6" s="60"/>
      <c r="Y6" s="60"/>
      <c r="Z6" s="60"/>
      <c r="AA6" s="89"/>
    </row>
    <row r="7" spans="1:27" customFormat="1" ht="20.100000000000001" customHeight="1">
      <c r="A7" s="868"/>
      <c r="B7" s="62"/>
      <c r="C7" s="62"/>
      <c r="D7" s="62"/>
      <c r="E7" s="743"/>
      <c r="F7" s="743"/>
      <c r="G7" s="743"/>
      <c r="H7" s="743"/>
      <c r="I7" s="743"/>
      <c r="J7" s="743"/>
      <c r="K7" s="743"/>
      <c r="L7" s="743"/>
      <c r="M7" s="743"/>
      <c r="N7" s="743"/>
      <c r="O7" s="743"/>
      <c r="P7" s="743"/>
      <c r="Q7" s="743"/>
      <c r="R7" s="743"/>
      <c r="S7" s="743"/>
      <c r="T7" s="743"/>
      <c r="U7" s="743"/>
      <c r="V7" s="743"/>
      <c r="W7" s="892"/>
      <c r="X7" s="60"/>
      <c r="Y7" s="60"/>
      <c r="Z7" s="60"/>
      <c r="AA7" s="89"/>
    </row>
    <row r="8" spans="1:27" customFormat="1" ht="20.100000000000001" customHeight="1">
      <c r="A8" s="868" t="s">
        <v>1783</v>
      </c>
      <c r="B8" s="62" t="s">
        <v>1866</v>
      </c>
      <c r="C8" s="62"/>
      <c r="D8" s="62"/>
      <c r="E8" s="743"/>
      <c r="F8" s="743"/>
      <c r="G8" s="743"/>
      <c r="H8" s="743"/>
      <c r="I8" s="743"/>
      <c r="J8" s="743"/>
      <c r="K8" s="743"/>
      <c r="L8" s="743"/>
      <c r="M8" s="743"/>
      <c r="N8" s="743"/>
      <c r="O8" s="743"/>
      <c r="P8" s="743"/>
      <c r="Q8" s="743"/>
      <c r="R8" s="743"/>
      <c r="S8" s="743"/>
      <c r="T8" s="743"/>
      <c r="U8" s="743"/>
      <c r="V8" s="743"/>
      <c r="W8" s="892"/>
      <c r="X8" s="60"/>
      <c r="Y8" s="60"/>
      <c r="Z8" s="60"/>
      <c r="AA8" s="89"/>
    </row>
    <row r="9" spans="1:27" ht="22.15" customHeight="1">
      <c r="A9" s="868" t="s">
        <v>1846</v>
      </c>
      <c r="B9" s="1707" t="s">
        <v>1867</v>
      </c>
      <c r="C9" s="1707"/>
      <c r="D9" s="1707"/>
      <c r="E9" s="1707"/>
      <c r="F9" s="1707"/>
      <c r="G9" s="1707"/>
      <c r="H9" s="1707"/>
      <c r="I9" s="1707"/>
      <c r="J9" s="1707"/>
      <c r="K9" s="1707"/>
      <c r="L9" s="1707"/>
      <c r="M9" s="1707"/>
      <c r="N9" s="1707"/>
      <c r="O9" s="1707"/>
      <c r="P9" s="1707"/>
      <c r="Q9" s="1707"/>
      <c r="R9" s="1707"/>
      <c r="S9" s="1707"/>
      <c r="T9" s="1707"/>
      <c r="U9" s="1707"/>
      <c r="V9" s="1707"/>
      <c r="W9" s="1707"/>
      <c r="X9" s="62"/>
      <c r="Y9" s="62"/>
      <c r="AA9" s="89"/>
    </row>
    <row r="10" spans="1:27">
      <c r="A10" s="585" t="s">
        <v>1868</v>
      </c>
      <c r="B10" s="124"/>
      <c r="C10" s="124"/>
      <c r="D10" s="124"/>
      <c r="E10" s="124"/>
      <c r="F10" s="124"/>
      <c r="G10" s="124"/>
      <c r="H10" s="124"/>
      <c r="I10" s="124"/>
      <c r="J10" s="124"/>
      <c r="K10" s="124"/>
      <c r="L10" s="124"/>
      <c r="M10" s="124"/>
      <c r="N10" s="124"/>
      <c r="O10" s="124"/>
      <c r="P10" s="124"/>
      <c r="Q10" s="124"/>
      <c r="R10" s="124"/>
      <c r="S10" s="124"/>
      <c r="T10" s="124"/>
      <c r="U10" s="124"/>
      <c r="V10" s="124"/>
      <c r="W10" s="124"/>
      <c r="X10" s="62"/>
      <c r="Y10" s="62"/>
      <c r="AA10" s="89"/>
    </row>
    <row r="11" spans="1:27">
      <c r="A11" s="585" t="s">
        <v>1869</v>
      </c>
      <c r="B11" s="124"/>
      <c r="C11" s="124"/>
      <c r="D11" s="124"/>
      <c r="E11" s="124"/>
      <c r="F11" s="124"/>
      <c r="G11" s="124"/>
      <c r="H11" s="124"/>
      <c r="I11" s="124"/>
      <c r="J11" s="124"/>
      <c r="K11" s="124"/>
      <c r="L11" s="124"/>
      <c r="M11" s="124"/>
      <c r="N11" s="124"/>
      <c r="O11" s="124"/>
      <c r="P11" s="124"/>
      <c r="Q11" s="124"/>
      <c r="R11" s="124"/>
      <c r="S11" s="124"/>
      <c r="T11" s="124"/>
      <c r="U11" s="124"/>
      <c r="V11" s="124"/>
      <c r="W11" s="124"/>
      <c r="X11" s="62"/>
      <c r="Y11" s="62"/>
      <c r="AA11" s="89"/>
    </row>
    <row r="12" spans="1:27">
      <c r="A12" s="585" t="s">
        <v>1870</v>
      </c>
      <c r="B12" s="124"/>
      <c r="C12" s="124"/>
      <c r="D12" s="124"/>
      <c r="E12" s="124"/>
      <c r="F12" s="124"/>
      <c r="G12" s="124"/>
      <c r="H12" s="124"/>
      <c r="I12" s="124"/>
      <c r="J12" s="124"/>
      <c r="K12" s="124"/>
      <c r="L12" s="124"/>
      <c r="M12" s="124"/>
      <c r="N12" s="124"/>
      <c r="O12" s="124"/>
      <c r="P12" s="124"/>
      <c r="Q12" s="124"/>
      <c r="R12" s="124"/>
      <c r="S12" s="124"/>
      <c r="T12" s="124"/>
      <c r="U12" s="124"/>
      <c r="V12" s="124"/>
      <c r="W12" s="124"/>
      <c r="X12" s="62"/>
      <c r="Y12" s="62"/>
      <c r="AA12" s="89"/>
    </row>
    <row r="13" spans="1:27" ht="21" customHeight="1" thickBot="1">
      <c r="A13" s="1116"/>
      <c r="B13" s="893" t="s">
        <v>1871</v>
      </c>
      <c r="C13" s="894"/>
      <c r="D13" s="895"/>
      <c r="E13" s="895"/>
      <c r="F13" s="895"/>
      <c r="G13" s="895"/>
      <c r="H13" s="895"/>
      <c r="I13" s="895"/>
      <c r="J13" s="895"/>
      <c r="K13" s="895"/>
      <c r="L13" s="895"/>
      <c r="M13" s="895"/>
      <c r="N13" s="895"/>
      <c r="O13" s="895"/>
      <c r="P13" s="895"/>
      <c r="Q13" s="895"/>
      <c r="R13" s="895"/>
      <c r="S13" s="895"/>
      <c r="T13" s="895"/>
      <c r="U13" s="895"/>
      <c r="V13" s="895"/>
      <c r="W13" s="896"/>
      <c r="X13" s="587"/>
      <c r="Y13" s="587"/>
      <c r="Z13" s="124"/>
      <c r="AA13" s="89"/>
    </row>
    <row r="14" spans="1:27" ht="21" customHeight="1" thickBot="1">
      <c r="A14" s="1410">
        <v>1</v>
      </c>
      <c r="B14" s="1724" t="s">
        <v>1872</v>
      </c>
      <c r="C14" s="1724"/>
      <c r="D14" s="1416" t="s">
        <v>1873</v>
      </c>
      <c r="E14" s="1417"/>
      <c r="F14" s="1417"/>
      <c r="G14" s="1417"/>
      <c r="H14" s="1417"/>
      <c r="I14" s="1417"/>
      <c r="J14" s="1417"/>
      <c r="K14" s="1417"/>
      <c r="L14" s="1417"/>
      <c r="M14" s="1417"/>
      <c r="N14" s="1417"/>
      <c r="O14" s="1417"/>
      <c r="P14" s="1417"/>
      <c r="Q14" s="1417"/>
      <c r="R14" s="1417"/>
      <c r="S14" s="1417"/>
      <c r="T14" s="1417"/>
      <c r="U14" s="1417"/>
      <c r="V14" s="1417"/>
      <c r="W14" s="1418"/>
      <c r="X14" s="587"/>
      <c r="Y14" s="585" t="str">
        <f>IF(D14="","×","○")</f>
        <v>○</v>
      </c>
      <c r="Z14" s="124"/>
      <c r="AA14" s="89"/>
    </row>
    <row r="15" spans="1:27" ht="21" customHeight="1" thickBot="1">
      <c r="A15" s="1719"/>
      <c r="B15" s="1414" t="s">
        <v>1874</v>
      </c>
      <c r="C15" s="1723"/>
      <c r="D15" s="1324" t="s">
        <v>1875</v>
      </c>
      <c r="E15" s="1325"/>
      <c r="F15" s="1325"/>
      <c r="G15" s="1325"/>
      <c r="H15" s="1325"/>
      <c r="I15" s="1325"/>
      <c r="J15" s="1325"/>
      <c r="K15" s="1325"/>
      <c r="L15" s="1325"/>
      <c r="M15" s="1325"/>
      <c r="N15" s="1325"/>
      <c r="O15" s="1325"/>
      <c r="P15" s="1325"/>
      <c r="Q15" s="1325"/>
      <c r="R15" s="1325"/>
      <c r="S15" s="1325"/>
      <c r="T15" s="1325"/>
      <c r="U15" s="1325"/>
      <c r="V15" s="1325"/>
      <c r="W15" s="1326"/>
      <c r="X15" s="587"/>
      <c r="Y15" s="585" t="str">
        <f>IF(D15="","×","○")</f>
        <v>○</v>
      </c>
      <c r="Z15" s="124"/>
      <c r="AA15" s="89"/>
    </row>
    <row r="16" spans="1:27" ht="21" customHeight="1" thickBot="1">
      <c r="A16" s="1720"/>
      <c r="B16" s="1686" t="s">
        <v>1442</v>
      </c>
      <c r="C16" s="1687"/>
      <c r="D16" s="1537" t="s">
        <v>186</v>
      </c>
      <c r="E16" s="1538"/>
      <c r="F16" s="1538"/>
      <c r="G16" s="1538"/>
      <c r="H16" s="1538"/>
      <c r="I16" s="1538"/>
      <c r="J16" s="1539"/>
      <c r="K16" s="1671" t="s">
        <v>1444</v>
      </c>
      <c r="L16" s="1671"/>
      <c r="M16" s="1671"/>
      <c r="N16" s="1330"/>
      <c r="O16" s="1331"/>
      <c r="P16" s="1331"/>
      <c r="Q16" s="1331"/>
      <c r="R16" s="1331"/>
      <c r="S16" s="1331"/>
      <c r="T16" s="1331"/>
      <c r="U16" s="1331"/>
      <c r="V16" s="1331"/>
      <c r="W16" s="1332"/>
      <c r="X16" s="587"/>
      <c r="Y16" s="585" t="str">
        <f>IF(D16="","×","○")</f>
        <v>○</v>
      </c>
      <c r="Z16" s="124"/>
      <c r="AA16" s="89"/>
    </row>
    <row r="17" spans="1:27" ht="21" customHeight="1" thickBot="1">
      <c r="A17" s="1721">
        <v>2</v>
      </c>
      <c r="B17" s="1415" t="s">
        <v>1872</v>
      </c>
      <c r="C17" s="1415"/>
      <c r="D17" s="1416"/>
      <c r="E17" s="1417"/>
      <c r="F17" s="1417"/>
      <c r="G17" s="1417"/>
      <c r="H17" s="1417"/>
      <c r="I17" s="1417"/>
      <c r="J17" s="1417"/>
      <c r="K17" s="1417"/>
      <c r="L17" s="1417"/>
      <c r="M17" s="1417"/>
      <c r="N17" s="1417"/>
      <c r="O17" s="1417"/>
      <c r="P17" s="1417"/>
      <c r="Q17" s="1417"/>
      <c r="R17" s="1417"/>
      <c r="S17" s="1417"/>
      <c r="T17" s="1417"/>
      <c r="U17" s="1417"/>
      <c r="V17" s="1417"/>
      <c r="W17" s="1418"/>
      <c r="X17" s="587"/>
      <c r="Z17" s="124"/>
      <c r="AA17" s="89"/>
    </row>
    <row r="18" spans="1:27" ht="21" customHeight="1" thickBot="1">
      <c r="A18" s="1721"/>
      <c r="B18" s="1414" t="s">
        <v>1874</v>
      </c>
      <c r="C18" s="1723"/>
      <c r="D18" s="1324"/>
      <c r="E18" s="1325"/>
      <c r="F18" s="1325"/>
      <c r="G18" s="1325"/>
      <c r="H18" s="1325"/>
      <c r="I18" s="1325"/>
      <c r="J18" s="1325"/>
      <c r="K18" s="1325"/>
      <c r="L18" s="1325"/>
      <c r="M18" s="1325"/>
      <c r="N18" s="1325"/>
      <c r="O18" s="1325"/>
      <c r="P18" s="1325"/>
      <c r="Q18" s="1325"/>
      <c r="R18" s="1325"/>
      <c r="S18" s="1325"/>
      <c r="T18" s="1325"/>
      <c r="U18" s="1325"/>
      <c r="V18" s="1325"/>
      <c r="W18" s="1326"/>
      <c r="X18" s="587"/>
      <c r="Z18" s="124"/>
      <c r="AA18" s="89"/>
    </row>
    <row r="19" spans="1:27" ht="21" customHeight="1" thickBot="1">
      <c r="A19" s="1722"/>
      <c r="B19" s="1686" t="s">
        <v>1442</v>
      </c>
      <c r="C19" s="1687"/>
      <c r="D19" s="1537"/>
      <c r="E19" s="1538"/>
      <c r="F19" s="1538"/>
      <c r="G19" s="1538"/>
      <c r="H19" s="1538"/>
      <c r="I19" s="1538"/>
      <c r="J19" s="1539"/>
      <c r="K19" s="1671" t="s">
        <v>1444</v>
      </c>
      <c r="L19" s="1671"/>
      <c r="M19" s="1671"/>
      <c r="N19" s="1330"/>
      <c r="O19" s="1331"/>
      <c r="P19" s="1331"/>
      <c r="Q19" s="1331"/>
      <c r="R19" s="1331"/>
      <c r="S19" s="1331"/>
      <c r="T19" s="1331"/>
      <c r="U19" s="1331"/>
      <c r="V19" s="1331"/>
      <c r="W19" s="1332"/>
      <c r="X19" s="587"/>
      <c r="Z19" s="124"/>
      <c r="AA19" s="89"/>
    </row>
    <row r="20" spans="1:27" ht="5.0999999999999996" customHeight="1">
      <c r="AA20" s="89"/>
    </row>
    <row r="21" spans="1:27" ht="5.0999999999999996" customHeight="1">
      <c r="AA21" s="89"/>
    </row>
    <row r="22" spans="1:27" ht="18" customHeight="1">
      <c r="A22" s="868" t="s">
        <v>1876</v>
      </c>
      <c r="B22" s="585" t="s">
        <v>1877</v>
      </c>
      <c r="AA22" s="89"/>
    </row>
    <row r="23" spans="1:27" ht="18" customHeight="1" thickBot="1">
      <c r="A23" s="1712" t="s">
        <v>1877</v>
      </c>
      <c r="B23" s="1712"/>
      <c r="C23" s="1712"/>
      <c r="D23" s="1712"/>
      <c r="E23" s="1712"/>
      <c r="F23" s="1712"/>
      <c r="G23" s="1712"/>
      <c r="H23" s="1712"/>
      <c r="I23" s="1712"/>
      <c r="J23" s="1713"/>
      <c r="K23" s="1713"/>
      <c r="AA23" s="89"/>
    </row>
    <row r="24" spans="1:27" ht="25.5" customHeight="1" thickBot="1">
      <c r="A24" s="1714" t="s">
        <v>1878</v>
      </c>
      <c r="B24" s="1715"/>
      <c r="C24" s="1715"/>
      <c r="D24" s="1715"/>
      <c r="E24" s="1715"/>
      <c r="F24" s="1715"/>
      <c r="G24" s="1715"/>
      <c r="H24" s="1715"/>
      <c r="I24" s="1716"/>
      <c r="J24" s="1717" t="s">
        <v>592</v>
      </c>
      <c r="K24" s="1718"/>
      <c r="Y24" s="585" t="str">
        <f>IF(J24="","×","○")</f>
        <v>○</v>
      </c>
      <c r="AA24" s="89"/>
    </row>
    <row r="25" spans="1:27" ht="18" customHeight="1">
      <c r="AA25" s="164"/>
    </row>
    <row r="26" spans="1:27" ht="18" customHeight="1"/>
    <row r="27" spans="1:27" ht="25.5" customHeight="1"/>
    <row r="28" spans="1:27" ht="30" customHeight="1"/>
    <row r="29" spans="1:27" ht="45" customHeight="1">
      <c r="Z29" s="195"/>
    </row>
    <row r="30" spans="1:27" ht="24" customHeight="1"/>
    <row r="31" spans="1:27" ht="24" customHeight="1"/>
    <row r="32" spans="1:27" ht="24" customHeight="1"/>
    <row r="33" ht="24" customHeight="1"/>
    <row r="34" ht="24" customHeight="1"/>
    <row r="35" ht="24" customHeight="1"/>
    <row r="36" ht="24" customHeight="1"/>
    <row r="37" ht="24" customHeight="1"/>
    <row r="38" ht="24" customHeight="1"/>
    <row r="39" ht="30" customHeight="1"/>
    <row r="40" ht="25.5" customHeight="1"/>
    <row r="41" ht="18" customHeight="1"/>
    <row r="42" ht="18" customHeight="1"/>
    <row r="43" ht="25.5" customHeight="1"/>
    <row r="44" ht="30" customHeight="1"/>
    <row r="45" ht="45" customHeight="1"/>
    <row r="46" ht="24" customHeight="1"/>
    <row r="47" ht="24" customHeight="1"/>
    <row r="48" ht="24" customHeight="1"/>
    <row r="49" ht="24" customHeight="1"/>
    <row r="50" ht="24" customHeight="1"/>
    <row r="51" ht="24" customHeight="1"/>
    <row r="52" ht="24" customHeight="1"/>
    <row r="53" ht="24" customHeight="1"/>
    <row r="54" ht="24" customHeight="1"/>
    <row r="55" ht="30" customHeight="1"/>
    <row r="56" ht="5.0999999999999996" customHeight="1"/>
    <row r="57" ht="20.25" customHeight="1"/>
    <row r="58" ht="25.5" customHeight="1"/>
    <row r="59" ht="20.25" customHeight="1"/>
    <row r="60" ht="18" customHeight="1"/>
    <row r="61" ht="25.5" customHeight="1"/>
    <row r="62" ht="30" customHeight="1"/>
    <row r="63" ht="45" customHeight="1"/>
    <row r="64" ht="25.5" customHeight="1"/>
    <row r="65" ht="25.5" customHeight="1"/>
    <row r="66" ht="24" customHeight="1"/>
    <row r="67" ht="24" customHeight="1"/>
    <row r="68" ht="24" customHeight="1"/>
    <row r="69" ht="24" customHeight="1"/>
    <row r="70" ht="24" customHeight="1"/>
    <row r="71" ht="24" customHeight="1"/>
    <row r="72" ht="24" customHeight="1"/>
    <row r="73" ht="30" customHeight="1"/>
    <row r="74" ht="25.5" customHeight="1"/>
    <row r="75" ht="20.25" customHeight="1"/>
    <row r="76" ht="18" customHeight="1"/>
    <row r="77" ht="25.5" customHeight="1"/>
    <row r="78" ht="30" customHeight="1"/>
    <row r="79" ht="45" customHeight="1"/>
    <row r="80" ht="25.5" customHeight="1"/>
    <row r="81" spans="24:25" ht="25.5" customHeight="1"/>
    <row r="82" spans="24:25" ht="24" customHeight="1"/>
    <row r="83" spans="24:25" ht="24" customHeight="1"/>
    <row r="84" spans="24:25" ht="24" customHeight="1"/>
    <row r="85" spans="24:25" ht="24" customHeight="1"/>
    <row r="86" spans="24:25" ht="24" customHeight="1"/>
    <row r="87" spans="24:25" ht="24" customHeight="1"/>
    <row r="88" spans="24:25" ht="24" customHeight="1"/>
    <row r="89" spans="24:25" ht="30" customHeight="1"/>
    <row r="90" spans="24:25" ht="10.5" customHeight="1">
      <c r="X90" s="884" t="s">
        <v>1523</v>
      </c>
      <c r="Y90" s="884"/>
    </row>
  </sheetData>
  <sheetProtection selectLockedCells="1"/>
  <mergeCells count="27">
    <mergeCell ref="A23:K23"/>
    <mergeCell ref="A24:I24"/>
    <mergeCell ref="J24:K24"/>
    <mergeCell ref="A14:A16"/>
    <mergeCell ref="A17:A19"/>
    <mergeCell ref="B15:C15"/>
    <mergeCell ref="B17:C17"/>
    <mergeCell ref="D17:W17"/>
    <mergeCell ref="B18:C18"/>
    <mergeCell ref="D18:W18"/>
    <mergeCell ref="D19:J19"/>
    <mergeCell ref="K19:M19"/>
    <mergeCell ref="B19:C19"/>
    <mergeCell ref="N19:W19"/>
    <mergeCell ref="B14:C14"/>
    <mergeCell ref="D14:W14"/>
    <mergeCell ref="A1:W1"/>
    <mergeCell ref="X2:X4"/>
    <mergeCell ref="E4:W4"/>
    <mergeCell ref="B9:W9"/>
    <mergeCell ref="U2:W2"/>
    <mergeCell ref="A2:T2"/>
    <mergeCell ref="D15:W15"/>
    <mergeCell ref="B16:C16"/>
    <mergeCell ref="D16:J16"/>
    <mergeCell ref="K16:M16"/>
    <mergeCell ref="N16:W16"/>
  </mergeCells>
  <phoneticPr fontId="13"/>
  <dataValidations xWindow="763" yWindow="638" count="5">
    <dataValidation type="custom" imeMode="disabled" allowBlank="1" showInputMessage="1" showErrorMessage="1" error="半角で入力してください" prompt="電話番号はハイフン「-」を含め、半角で入力_x000a_XXX-XXXX-XXXX" sqref="D16:J16 D19:J19" xr:uid="{00000000-0002-0000-1800-000000000000}">
      <formula1>LEN(D16)=LENB(D16)</formula1>
    </dataValidation>
    <dataValidation allowBlank="1" showInputMessage="1" showErrorMessage="1" prompt="表紙シートの病院名を反映" sqref="E4:W4" xr:uid="{00000000-0002-0000-1800-000001000000}"/>
    <dataValidation imeMode="disabled" allowBlank="1" showInputMessage="1" showErrorMessage="1" prompt="内線番号を半角で入力" sqref="N16 N19" xr:uid="{00000000-0002-0000-1800-000002000000}"/>
    <dataValidation type="custom" imeMode="disabled" allowBlank="1" showInputMessage="1" showErrorMessage="1" error="半角で入力してください" sqref="D15:W15 D18:W18" xr:uid="{00000000-0002-0000-1800-000003000000}">
      <formula1>LEN(D15)=LENB(D15)</formula1>
    </dataValidation>
    <dataValidation type="list" allowBlank="1" showInputMessage="1" showErrorMessage="1" sqref="J24:K24" xr:uid="{00000000-0002-0000-1800-000004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91" fitToHeight="0" orientation="portrait" cellComments="asDisplayed" r:id="rId1"/>
  <headerFooter>
    <oddFooter>&amp;C&amp;P/&amp;N&amp;R&amp;A</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35">
    <tabColor theme="0"/>
    <pageSetUpPr fitToPage="1"/>
  </sheetPr>
  <dimension ref="A1:S17"/>
  <sheetViews>
    <sheetView showGridLines="0" view="pageBreakPreview" zoomScaleNormal="100" zoomScaleSheetLayoutView="100" workbookViewId="0">
      <selection activeCell="I11" sqref="I11:M11"/>
    </sheetView>
  </sheetViews>
  <sheetFormatPr defaultColWidth="9" defaultRowHeight="12"/>
  <cols>
    <col min="1" max="1" width="3.625" style="9" customWidth="1"/>
    <col min="2" max="7" width="9.375" style="9" customWidth="1"/>
    <col min="8" max="8" width="17.875" style="9" customWidth="1"/>
    <col min="9" max="13" width="2.625" style="9" customWidth="1"/>
    <col min="14" max="14" width="0.875" style="9" customWidth="1"/>
    <col min="15" max="15" width="9" style="9"/>
    <col min="16" max="16" width="0.875" style="9" customWidth="1"/>
    <col min="17" max="17" width="15" style="9" hidden="1" customWidth="1"/>
    <col min="18" max="18" width="2.25" style="62" hidden="1" customWidth="1"/>
    <col min="19" max="19" width="80.625" style="124" customWidth="1"/>
    <col min="20" max="16384" width="9" style="9"/>
  </cols>
  <sheetData>
    <row r="1" spans="1:19" ht="15.95" customHeight="1" thickBot="1">
      <c r="A1" s="1232" t="s">
        <v>1879</v>
      </c>
      <c r="B1" s="1232"/>
      <c r="C1" s="1232"/>
      <c r="D1" s="1232"/>
      <c r="E1" s="1232"/>
      <c r="F1" s="1232"/>
      <c r="G1" s="1232"/>
      <c r="H1" s="1232"/>
      <c r="I1" s="1232"/>
      <c r="J1" s="1232"/>
      <c r="K1" s="1232"/>
      <c r="L1" s="1232"/>
      <c r="M1" s="1232"/>
      <c r="N1" s="1232"/>
      <c r="O1" s="1232"/>
      <c r="P1" s="897"/>
      <c r="Q1" s="700"/>
      <c r="R1" s="99"/>
      <c r="S1" s="701"/>
    </row>
    <row r="2" spans="1:19" ht="24.95" customHeight="1" thickBot="1">
      <c r="A2" s="1290" t="s">
        <v>1418</v>
      </c>
      <c r="B2" s="1290"/>
      <c r="C2" s="1290"/>
      <c r="D2" s="1290"/>
      <c r="E2" s="1290"/>
      <c r="F2" s="1290"/>
      <c r="G2" s="1290"/>
      <c r="H2" s="1290"/>
      <c r="I2" s="1290"/>
      <c r="J2" s="1290"/>
      <c r="K2" s="1290"/>
      <c r="L2" s="1290"/>
      <c r="M2" s="1290"/>
      <c r="N2" s="1290"/>
      <c r="O2" s="898" t="str">
        <f>IF(COUNTIF(Q7:Q14,"×")&gt;=1,"未入力あり","入力済")</f>
        <v>入力済</v>
      </c>
      <c r="P2" s="1227"/>
      <c r="Q2" s="1227"/>
      <c r="R2" s="99"/>
    </row>
    <row r="3" spans="1:19" ht="5.0999999999999996" customHeight="1">
      <c r="A3" s="585"/>
      <c r="B3" s="585"/>
      <c r="C3" s="585"/>
      <c r="D3" s="585"/>
      <c r="E3" s="585"/>
      <c r="F3" s="585"/>
      <c r="G3" s="585"/>
      <c r="H3" s="585"/>
      <c r="I3" s="585"/>
      <c r="J3" s="585"/>
      <c r="K3" s="585"/>
      <c r="L3" s="585"/>
      <c r="M3" s="585"/>
      <c r="N3" s="585"/>
      <c r="O3" s="605"/>
      <c r="P3" s="1227"/>
      <c r="Q3" s="1227"/>
    </row>
    <row r="4" spans="1:19" ht="20.25" customHeight="1">
      <c r="A4" s="585"/>
      <c r="B4" s="585"/>
      <c r="C4" s="585"/>
      <c r="D4" s="585"/>
      <c r="E4" s="585"/>
      <c r="F4" s="869" t="s">
        <v>1247</v>
      </c>
      <c r="G4" s="1735" t="str">
        <f>表紙!E2</f>
        <v>大阪公立大学医学部附属病院</v>
      </c>
      <c r="H4" s="1736"/>
      <c r="I4" s="1736"/>
      <c r="J4" s="1736"/>
      <c r="K4" s="1736"/>
      <c r="L4" s="1736"/>
      <c r="M4" s="1736"/>
      <c r="N4" s="1736"/>
      <c r="O4" s="1737"/>
      <c r="P4" s="1227"/>
      <c r="Q4" s="1227"/>
      <c r="R4" s="99"/>
    </row>
    <row r="5" spans="1:19" ht="15.75" customHeight="1">
      <c r="A5" s="585"/>
      <c r="B5" s="585"/>
      <c r="C5" s="585"/>
      <c r="D5" s="585"/>
      <c r="E5" s="585"/>
      <c r="F5" s="869"/>
      <c r="L5" s="62"/>
      <c r="M5" s="62"/>
      <c r="N5" s="722"/>
      <c r="O5" s="886" t="str">
        <f>+'事務局使用（発出時は非表示にすること）'!B3</f>
        <v>令和６年９月１日時点</v>
      </c>
      <c r="P5" s="1227"/>
      <c r="Q5" s="1227"/>
      <c r="R5" s="124"/>
      <c r="S5" s="192" t="s">
        <v>185</v>
      </c>
    </row>
    <row r="6" spans="1:19" ht="12.75" customHeight="1" thickBot="1">
      <c r="A6" s="585"/>
      <c r="B6" s="585"/>
      <c r="C6" s="585"/>
      <c r="D6" s="585"/>
      <c r="E6" s="585"/>
      <c r="F6" s="585"/>
      <c r="G6" s="585"/>
      <c r="H6" s="585"/>
      <c r="I6" s="585"/>
      <c r="J6" s="585"/>
      <c r="K6" s="585"/>
      <c r="L6" s="585"/>
      <c r="M6" s="585"/>
      <c r="N6" s="62"/>
      <c r="O6" s="62"/>
      <c r="P6" s="62"/>
      <c r="Q6" s="62"/>
      <c r="S6" s="193"/>
    </row>
    <row r="7" spans="1:19" ht="39" customHeight="1" thickBot="1">
      <c r="A7" s="1104">
        <v>1</v>
      </c>
      <c r="B7" s="1728" t="s">
        <v>1880</v>
      </c>
      <c r="C7" s="1729"/>
      <c r="D7" s="1729"/>
      <c r="E7" s="1729"/>
      <c r="F7" s="1729"/>
      <c r="G7" s="1729"/>
      <c r="H7" s="1730"/>
      <c r="I7" s="1491" t="s">
        <v>592</v>
      </c>
      <c r="J7" s="1492"/>
      <c r="K7" s="1492"/>
      <c r="L7" s="1492"/>
      <c r="M7" s="1493"/>
      <c r="N7" s="62"/>
      <c r="O7" s="62"/>
      <c r="P7" s="62"/>
      <c r="Q7" s="585" t="str">
        <f>IF(I7="","×","○")</f>
        <v>○</v>
      </c>
      <c r="S7" s="179"/>
    </row>
    <row r="8" spans="1:19" ht="39" customHeight="1" thickBot="1">
      <c r="A8" s="1104">
        <v>2</v>
      </c>
      <c r="B8" s="1728" t="s">
        <v>1881</v>
      </c>
      <c r="C8" s="1731"/>
      <c r="D8" s="1731"/>
      <c r="E8" s="1731"/>
      <c r="F8" s="1731"/>
      <c r="G8" s="1731"/>
      <c r="H8" s="1732"/>
      <c r="I8" s="1491" t="s">
        <v>592</v>
      </c>
      <c r="J8" s="1492"/>
      <c r="K8" s="1492"/>
      <c r="L8" s="1492"/>
      <c r="M8" s="1493"/>
      <c r="N8" s="62"/>
      <c r="O8" s="62"/>
      <c r="P8" s="62"/>
      <c r="Q8" s="585" t="str">
        <f t="shared" ref="Q8:Q14" si="0">IF(I8="","×","○")</f>
        <v>○</v>
      </c>
      <c r="S8" s="179"/>
    </row>
    <row r="9" spans="1:19" ht="39" customHeight="1" thickBot="1">
      <c r="A9" s="1104">
        <v>3</v>
      </c>
      <c r="B9" s="1728" t="s">
        <v>1882</v>
      </c>
      <c r="C9" s="1733"/>
      <c r="D9" s="1733"/>
      <c r="E9" s="1733"/>
      <c r="F9" s="1733"/>
      <c r="G9" s="1733"/>
      <c r="H9" s="1734"/>
      <c r="I9" s="1491" t="s">
        <v>1883</v>
      </c>
      <c r="J9" s="1492"/>
      <c r="K9" s="1492"/>
      <c r="L9" s="1492"/>
      <c r="M9" s="1493"/>
      <c r="N9" s="62"/>
      <c r="O9" s="62"/>
      <c r="P9" s="62"/>
      <c r="Q9" s="585" t="str">
        <f t="shared" si="0"/>
        <v>○</v>
      </c>
      <c r="S9" s="179"/>
    </row>
    <row r="10" spans="1:19" ht="39" customHeight="1" thickBot="1">
      <c r="A10" s="1104">
        <v>4</v>
      </c>
      <c r="B10" s="1728" t="s">
        <v>1884</v>
      </c>
      <c r="C10" s="1729"/>
      <c r="D10" s="1729"/>
      <c r="E10" s="1729"/>
      <c r="F10" s="1729"/>
      <c r="G10" s="1729"/>
      <c r="H10" s="1730"/>
      <c r="I10" s="1491" t="s">
        <v>592</v>
      </c>
      <c r="J10" s="1492"/>
      <c r="K10" s="1492"/>
      <c r="L10" s="1492"/>
      <c r="M10" s="1493"/>
      <c r="N10" s="62"/>
      <c r="O10" s="62"/>
      <c r="P10" s="62"/>
      <c r="Q10" s="585" t="str">
        <f t="shared" si="0"/>
        <v>○</v>
      </c>
      <c r="S10" s="179"/>
    </row>
    <row r="11" spans="1:19" ht="39" customHeight="1" thickBot="1">
      <c r="A11" s="1104">
        <v>5</v>
      </c>
      <c r="B11" s="1728" t="s">
        <v>1885</v>
      </c>
      <c r="C11" s="1729"/>
      <c r="D11" s="1729"/>
      <c r="E11" s="1729"/>
      <c r="F11" s="1729"/>
      <c r="G11" s="1729"/>
      <c r="H11" s="1730"/>
      <c r="I11" s="1491" t="s">
        <v>1886</v>
      </c>
      <c r="J11" s="1492"/>
      <c r="K11" s="1492"/>
      <c r="L11" s="1492"/>
      <c r="M11" s="1493"/>
      <c r="N11" s="62"/>
      <c r="O11" s="62"/>
      <c r="P11" s="62"/>
      <c r="Q11" s="585" t="str">
        <f t="shared" si="0"/>
        <v>○</v>
      </c>
      <c r="S11" s="179"/>
    </row>
    <row r="12" spans="1:19" ht="39" customHeight="1" thickBot="1">
      <c r="A12" s="646">
        <v>6</v>
      </c>
      <c r="B12" s="1725" t="s">
        <v>1887</v>
      </c>
      <c r="C12" s="1726"/>
      <c r="D12" s="1726"/>
      <c r="E12" s="1726"/>
      <c r="F12" s="1726"/>
      <c r="G12" s="1726"/>
      <c r="H12" s="1727"/>
      <c r="I12" s="1491" t="s">
        <v>592</v>
      </c>
      <c r="J12" s="1492"/>
      <c r="K12" s="1492"/>
      <c r="L12" s="1492"/>
      <c r="M12" s="1493"/>
      <c r="N12" s="62"/>
      <c r="O12" s="62"/>
      <c r="P12" s="62"/>
      <c r="Q12" s="585" t="str">
        <f t="shared" si="0"/>
        <v>○</v>
      </c>
      <c r="S12" s="179"/>
    </row>
    <row r="13" spans="1:19" ht="39" customHeight="1" thickBot="1">
      <c r="A13" s="1104">
        <v>7</v>
      </c>
      <c r="B13" s="1728" t="s">
        <v>1888</v>
      </c>
      <c r="C13" s="1729"/>
      <c r="D13" s="1729"/>
      <c r="E13" s="1729"/>
      <c r="F13" s="1729"/>
      <c r="G13" s="1729"/>
      <c r="H13" s="1730"/>
      <c r="I13" s="1491" t="s">
        <v>592</v>
      </c>
      <c r="J13" s="1492"/>
      <c r="K13" s="1492"/>
      <c r="L13" s="1492"/>
      <c r="M13" s="1493"/>
      <c r="N13" s="62"/>
      <c r="O13" s="62"/>
      <c r="P13" s="62"/>
      <c r="Q13" s="585" t="str">
        <f t="shared" si="0"/>
        <v>○</v>
      </c>
      <c r="S13" s="179"/>
    </row>
    <row r="14" spans="1:19" ht="39" customHeight="1" thickBot="1">
      <c r="A14" s="646">
        <v>8</v>
      </c>
      <c r="B14" s="1725" t="s">
        <v>1889</v>
      </c>
      <c r="C14" s="1726"/>
      <c r="D14" s="1726"/>
      <c r="E14" s="1726"/>
      <c r="F14" s="1726"/>
      <c r="G14" s="1726"/>
      <c r="H14" s="1727"/>
      <c r="I14" s="1491" t="s">
        <v>592</v>
      </c>
      <c r="J14" s="1492"/>
      <c r="K14" s="1492"/>
      <c r="L14" s="1492"/>
      <c r="M14" s="1493"/>
      <c r="N14" s="62"/>
      <c r="O14" s="62"/>
      <c r="P14" s="62"/>
      <c r="Q14" s="585" t="str">
        <f t="shared" si="0"/>
        <v>○</v>
      </c>
      <c r="S14" s="190"/>
    </row>
    <row r="15" spans="1:19">
      <c r="A15" s="207"/>
    </row>
    <row r="16" spans="1:19">
      <c r="A16" s="207"/>
    </row>
    <row r="17" spans="1:1">
      <c r="A17" s="207"/>
    </row>
  </sheetData>
  <sheetProtection selectLockedCells="1"/>
  <mergeCells count="21">
    <mergeCell ref="A1:O1"/>
    <mergeCell ref="A2:N2"/>
    <mergeCell ref="Q2:Q5"/>
    <mergeCell ref="G4:O4"/>
    <mergeCell ref="B7:H7"/>
    <mergeCell ref="I7:M7"/>
    <mergeCell ref="B14:H14"/>
    <mergeCell ref="I14:M14"/>
    <mergeCell ref="P2:P5"/>
    <mergeCell ref="B12:H12"/>
    <mergeCell ref="I12:M12"/>
    <mergeCell ref="B13:H13"/>
    <mergeCell ref="I13:M13"/>
    <mergeCell ref="B10:H10"/>
    <mergeCell ref="I10:M10"/>
    <mergeCell ref="B11:H11"/>
    <mergeCell ref="I11:M11"/>
    <mergeCell ref="B8:H8"/>
    <mergeCell ref="I8:M8"/>
    <mergeCell ref="B9:H9"/>
    <mergeCell ref="I9:M9"/>
  </mergeCells>
  <phoneticPr fontId="13"/>
  <dataValidations count="2">
    <dataValidation type="list" allowBlank="1" showInputMessage="1" showErrorMessage="1" error="選択肢から選んでください" sqref="I7:I14" xr:uid="{00000000-0002-0000-1900-000000000000}">
      <formula1>"はい,いいえ"</formula1>
    </dataValidation>
    <dataValidation allowBlank="1" showInputMessage="1" showErrorMessage="1" prompt="表紙シートの病院名を反映" sqref="G4:O4" xr:uid="{00000000-0002-0000-1900-000001000000}"/>
  </dataValidations>
  <printOptions horizontalCentered="1"/>
  <pageMargins left="0.39370078740157483" right="0.39370078740157483" top="0.59055118110236227" bottom="0.59055118110236227" header="0.35433070866141736" footer="0.27559055118110237"/>
  <pageSetup paperSize="9" scale="95" fitToHeight="0" orientation="portrait" cellComments="asDisplayed" r:id="rId1"/>
  <headerFooter>
    <oddFooter>&amp;C&amp;P/&amp;N&amp;R&amp;A</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1">
    <tabColor theme="0"/>
    <pageSetUpPr fitToPage="1"/>
  </sheetPr>
  <dimension ref="A1:M42"/>
  <sheetViews>
    <sheetView showGridLines="0" view="pageBreakPreview" topLeftCell="A25" zoomScaleNormal="100" zoomScaleSheetLayoutView="100" workbookViewId="0">
      <selection activeCell="B38" sqref="B38:E38"/>
    </sheetView>
  </sheetViews>
  <sheetFormatPr defaultColWidth="8.875" defaultRowHeight="13.5"/>
  <cols>
    <col min="1" max="1" width="3.625" customWidth="1"/>
    <col min="2" max="2" width="6.75" customWidth="1"/>
    <col min="3" max="4" width="15.625" customWidth="1"/>
    <col min="5" max="5" width="17.75" customWidth="1"/>
    <col min="6" max="6" width="11.875" customWidth="1"/>
    <col min="7" max="7" width="15.875" customWidth="1"/>
    <col min="8" max="8" width="23.625" customWidth="1"/>
    <col min="9" max="9" width="27.25" customWidth="1"/>
    <col min="10" max="10" width="2.625" style="60" customWidth="1"/>
    <col min="11" max="11" width="6" style="60" hidden="1" customWidth="1"/>
    <col min="12" max="12" width="2.625" style="60" hidden="1" customWidth="1"/>
    <col min="13" max="13" width="80.625" style="344" customWidth="1"/>
  </cols>
  <sheetData>
    <row r="1" spans="1:13" ht="18" customHeight="1" thickBot="1">
      <c r="A1" s="1738" t="s">
        <v>1890</v>
      </c>
      <c r="B1" s="1738"/>
      <c r="C1" s="1738"/>
      <c r="D1" s="1738"/>
      <c r="E1" s="1738"/>
      <c r="F1" s="1738"/>
      <c r="G1" s="1738"/>
      <c r="H1" s="1738"/>
      <c r="I1" s="1738"/>
      <c r="L1" s="99"/>
    </row>
    <row r="2" spans="1:13" ht="24.95" customHeight="1" thickTop="1" thickBot="1">
      <c r="A2" s="1234" t="s">
        <v>1418</v>
      </c>
      <c r="B2" s="1234"/>
      <c r="C2" s="1234"/>
      <c r="D2" s="1234"/>
      <c r="E2" s="1234"/>
      <c r="F2" s="1234"/>
      <c r="G2" s="1234"/>
      <c r="H2" s="1234"/>
      <c r="I2" s="537" t="str">
        <f>IF(COUNTIF(K6:K38,"×")&gt;=1,"未入力あり","入力済")</f>
        <v>入力済</v>
      </c>
      <c r="J2" s="1744"/>
      <c r="K2" s="538"/>
      <c r="L2" s="99"/>
    </row>
    <row r="3" spans="1:13" ht="15" thickTop="1">
      <c r="A3" s="899"/>
      <c r="B3" s="899"/>
      <c r="C3" s="899"/>
      <c r="D3" s="899"/>
      <c r="E3" s="899"/>
      <c r="F3" s="899"/>
      <c r="G3" s="899"/>
      <c r="H3" s="899"/>
      <c r="I3" s="900"/>
      <c r="J3" s="1744"/>
      <c r="K3" s="538"/>
      <c r="L3" s="99"/>
    </row>
    <row r="4" spans="1:13" s="903" customFormat="1" ht="20.100000000000001" customHeight="1">
      <c r="A4" s="901"/>
      <c r="B4" s="901"/>
      <c r="C4" s="901"/>
      <c r="D4" s="901"/>
      <c r="E4" s="901"/>
      <c r="F4" s="902" t="s">
        <v>1891</v>
      </c>
      <c r="G4" s="1739" t="str">
        <f>表紙!E2</f>
        <v>大阪公立大学医学部附属病院</v>
      </c>
      <c r="H4" s="1740"/>
      <c r="I4" s="1741"/>
      <c r="J4" s="1744"/>
      <c r="K4" s="538"/>
      <c r="L4" s="819"/>
      <c r="M4" s="192" t="s">
        <v>1492</v>
      </c>
    </row>
    <row r="5" spans="1:13" s="903" customFormat="1" ht="20.100000000000001" customHeight="1" thickBot="1">
      <c r="A5" s="901"/>
      <c r="B5" s="901"/>
      <c r="C5" s="901"/>
      <c r="D5" s="901"/>
      <c r="E5" s="901"/>
      <c r="F5" s="902" t="s">
        <v>1248</v>
      </c>
      <c r="G5" s="1052" t="str">
        <f>+'事務局使用（発出時は非表示にすること）'!B3</f>
        <v>令和６年９月１日時点</v>
      </c>
      <c r="H5" s="1052"/>
      <c r="I5" s="1052"/>
      <c r="J5" s="819"/>
      <c r="K5" s="819"/>
      <c r="L5" s="819"/>
      <c r="M5" s="89"/>
    </row>
    <row r="6" spans="1:13" s="903" customFormat="1" ht="20.100000000000001" customHeight="1" thickBot="1">
      <c r="A6" s="904" t="s">
        <v>1892</v>
      </c>
      <c r="B6" s="901"/>
      <c r="C6" s="901"/>
      <c r="D6" s="901"/>
      <c r="E6" s="901"/>
      <c r="F6" s="902"/>
      <c r="G6" s="342"/>
      <c r="H6" s="50" t="s">
        <v>592</v>
      </c>
      <c r="I6" s="60" t="s">
        <v>1796</v>
      </c>
      <c r="J6" s="819"/>
      <c r="K6" s="819" t="str">
        <f>IF(H6="","×","○")</f>
        <v>○</v>
      </c>
      <c r="L6" s="819"/>
      <c r="M6" s="89"/>
    </row>
    <row r="7" spans="1:13" s="903" customFormat="1" ht="20.100000000000001" customHeight="1">
      <c r="A7" s="904" t="s">
        <v>1893</v>
      </c>
      <c r="B7" s="904"/>
      <c r="C7" s="901"/>
      <c r="D7" s="901"/>
      <c r="E7" s="901"/>
      <c r="F7" s="902"/>
      <c r="G7" s="60"/>
      <c r="H7" s="819"/>
      <c r="I7" s="819"/>
      <c r="J7" s="819"/>
      <c r="K7" s="819"/>
      <c r="L7" s="819"/>
      <c r="M7" s="89"/>
    </row>
    <row r="8" spans="1:13" ht="16.5" customHeight="1">
      <c r="A8" s="905"/>
      <c r="B8" s="905"/>
      <c r="C8" s="1742" t="s">
        <v>1894</v>
      </c>
      <c r="D8" s="1742"/>
      <c r="E8" s="1742"/>
      <c r="F8" s="1742"/>
      <c r="G8" s="1742"/>
      <c r="H8" s="1742"/>
      <c r="I8" s="1742"/>
      <c r="M8" s="89"/>
    </row>
    <row r="9" spans="1:13" ht="50.25" customHeight="1">
      <c r="A9" s="906"/>
      <c r="B9" s="906"/>
      <c r="C9" s="1743" t="s">
        <v>1895</v>
      </c>
      <c r="D9" s="1743"/>
      <c r="E9" s="1743"/>
      <c r="F9" s="1743"/>
      <c r="G9" s="1743"/>
      <c r="H9" s="1743"/>
      <c r="I9" s="1743"/>
      <c r="M9" s="89"/>
    </row>
    <row r="10" spans="1:13" ht="25.5" customHeight="1">
      <c r="A10" s="906"/>
      <c r="B10" s="906"/>
      <c r="C10" s="1743" t="s">
        <v>1896</v>
      </c>
      <c r="D10" s="1743"/>
      <c r="E10" s="1743"/>
      <c r="F10" s="1743"/>
      <c r="G10" s="1743"/>
      <c r="H10" s="1743"/>
      <c r="I10" s="1743"/>
      <c r="M10" s="89"/>
    </row>
    <row r="11" spans="1:13" ht="30" customHeight="1">
      <c r="A11" s="906"/>
      <c r="B11" s="906"/>
      <c r="C11" s="1764" t="s">
        <v>1897</v>
      </c>
      <c r="D11" s="1764"/>
      <c r="E11" s="1764"/>
      <c r="F11" s="1764"/>
      <c r="G11" s="1764"/>
      <c r="H11" s="1764"/>
      <c r="I11" s="1764"/>
      <c r="M11" s="89"/>
    </row>
    <row r="12" spans="1:13" ht="18" customHeight="1">
      <c r="A12" s="1747"/>
      <c r="B12" s="1748"/>
      <c r="C12" s="1757" t="s">
        <v>1898</v>
      </c>
      <c r="D12" s="1759" t="s">
        <v>1899</v>
      </c>
      <c r="E12" s="1759" t="s">
        <v>1900</v>
      </c>
      <c r="F12" s="1761" t="s">
        <v>1901</v>
      </c>
      <c r="G12" s="1762"/>
      <c r="H12" s="1762"/>
      <c r="I12" s="1763"/>
      <c r="M12" s="89"/>
    </row>
    <row r="13" spans="1:13" ht="18" customHeight="1" thickBot="1">
      <c r="A13" s="1749"/>
      <c r="B13" s="1750"/>
      <c r="C13" s="1758"/>
      <c r="D13" s="1760"/>
      <c r="E13" s="1760"/>
      <c r="F13" s="1755" t="s">
        <v>1902</v>
      </c>
      <c r="G13" s="1756"/>
      <c r="H13" s="907" t="s">
        <v>1903</v>
      </c>
      <c r="I13" s="908" t="s">
        <v>1904</v>
      </c>
      <c r="M13" s="89"/>
    </row>
    <row r="14" spans="1:13" ht="27" customHeight="1" thickBot="1">
      <c r="A14" s="549">
        <v>1</v>
      </c>
      <c r="B14" s="909" t="s">
        <v>1905</v>
      </c>
      <c r="C14" s="118" t="s">
        <v>326</v>
      </c>
      <c r="D14" s="50" t="s">
        <v>1505</v>
      </c>
      <c r="E14" s="52" t="s">
        <v>1906</v>
      </c>
      <c r="F14" s="1752" t="s">
        <v>1907</v>
      </c>
      <c r="G14" s="1753"/>
      <c r="H14" s="125" t="s">
        <v>1908</v>
      </c>
      <c r="I14" s="1146">
        <v>41620</v>
      </c>
      <c r="J14" s="342"/>
      <c r="K14" s="60" t="str">
        <f>IF(AND(H6="はい",OR(C14="",D14="",E14="",F14="",H14="",I14="")),"×","○")</f>
        <v>○</v>
      </c>
      <c r="M14" s="89"/>
    </row>
    <row r="15" spans="1:13" ht="27" customHeight="1" thickBot="1">
      <c r="A15" s="549">
        <v>2</v>
      </c>
      <c r="B15" s="1774"/>
      <c r="C15" s="118" t="s">
        <v>1511</v>
      </c>
      <c r="D15" s="50" t="s">
        <v>1505</v>
      </c>
      <c r="E15" s="52" t="s">
        <v>1906</v>
      </c>
      <c r="F15" s="1752" t="s">
        <v>1909</v>
      </c>
      <c r="G15" s="1753"/>
      <c r="H15" s="125" t="s">
        <v>1910</v>
      </c>
      <c r="I15" s="1146">
        <v>44500</v>
      </c>
      <c r="M15" s="89"/>
    </row>
    <row r="16" spans="1:13" ht="27" customHeight="1" thickBot="1">
      <c r="A16" s="549">
        <v>3</v>
      </c>
      <c r="B16" s="1775"/>
      <c r="C16" s="118" t="s">
        <v>1511</v>
      </c>
      <c r="D16" s="50" t="s">
        <v>1505</v>
      </c>
      <c r="E16" s="52" t="s">
        <v>1906</v>
      </c>
      <c r="F16" s="1752" t="s">
        <v>1911</v>
      </c>
      <c r="G16" s="1753"/>
      <c r="H16" s="125" t="s">
        <v>1910</v>
      </c>
      <c r="I16" s="1146">
        <v>45093</v>
      </c>
      <c r="M16" s="89"/>
    </row>
    <row r="17" spans="1:13" ht="27" customHeight="1" thickBot="1">
      <c r="A17" s="549">
        <v>4</v>
      </c>
      <c r="B17" s="1775"/>
      <c r="C17" s="118" t="s">
        <v>1518</v>
      </c>
      <c r="D17" s="50" t="s">
        <v>1505</v>
      </c>
      <c r="E17" s="52" t="s">
        <v>1906</v>
      </c>
      <c r="F17" s="1752" t="s">
        <v>1912</v>
      </c>
      <c r="G17" s="1753"/>
      <c r="H17" s="125" t="s">
        <v>1913</v>
      </c>
      <c r="I17" s="1146">
        <v>44910</v>
      </c>
      <c r="M17" s="89"/>
    </row>
    <row r="18" spans="1:13" ht="27" customHeight="1" thickBot="1">
      <c r="A18" s="549">
        <v>5</v>
      </c>
      <c r="B18" s="1775"/>
      <c r="C18" s="118" t="s">
        <v>1518</v>
      </c>
      <c r="D18" s="50" t="s">
        <v>1505</v>
      </c>
      <c r="E18" s="52" t="s">
        <v>1906</v>
      </c>
      <c r="F18" s="1752" t="s">
        <v>1914</v>
      </c>
      <c r="G18" s="1753"/>
      <c r="H18" s="125" t="s">
        <v>1913</v>
      </c>
      <c r="I18" s="1146">
        <v>44511</v>
      </c>
      <c r="M18" s="89"/>
    </row>
    <row r="19" spans="1:13" ht="27" customHeight="1" thickBot="1">
      <c r="A19" s="549">
        <v>6</v>
      </c>
      <c r="B19" s="1775"/>
      <c r="C19" s="118" t="s">
        <v>1518</v>
      </c>
      <c r="D19" s="50" t="s">
        <v>1505</v>
      </c>
      <c r="E19" s="52" t="s">
        <v>1906</v>
      </c>
      <c r="F19" s="1752" t="s">
        <v>1912</v>
      </c>
      <c r="G19" s="1753"/>
      <c r="H19" s="125" t="s">
        <v>1910</v>
      </c>
      <c r="I19" s="1146">
        <v>44895</v>
      </c>
      <c r="M19" s="89"/>
    </row>
    <row r="20" spans="1:13" ht="27" customHeight="1" thickBot="1">
      <c r="A20" s="549">
        <v>7</v>
      </c>
      <c r="B20" s="1775"/>
      <c r="C20" s="118" t="s">
        <v>1518</v>
      </c>
      <c r="D20" s="50" t="s">
        <v>1505</v>
      </c>
      <c r="E20" s="52" t="s">
        <v>1906</v>
      </c>
      <c r="F20" s="1752" t="s">
        <v>1915</v>
      </c>
      <c r="G20" s="1753"/>
      <c r="H20" s="125" t="s">
        <v>1910</v>
      </c>
      <c r="I20" s="127" t="s">
        <v>1916</v>
      </c>
      <c r="M20" s="89"/>
    </row>
    <row r="21" spans="1:13" ht="27" customHeight="1" thickBot="1">
      <c r="A21" s="549">
        <v>8</v>
      </c>
      <c r="B21" s="1775"/>
      <c r="C21" s="118" t="s">
        <v>1683</v>
      </c>
      <c r="D21" s="50" t="s">
        <v>1505</v>
      </c>
      <c r="E21" s="52" t="s">
        <v>1906</v>
      </c>
      <c r="F21" s="1752" t="s">
        <v>1915</v>
      </c>
      <c r="G21" s="1753"/>
      <c r="H21" s="125" t="s">
        <v>1910</v>
      </c>
      <c r="I21" s="1146">
        <v>45493</v>
      </c>
      <c r="M21" s="89"/>
    </row>
    <row r="22" spans="1:13" ht="27" customHeight="1" thickBot="1">
      <c r="A22" s="549">
        <v>9</v>
      </c>
      <c r="B22" s="1775"/>
      <c r="C22" s="118"/>
      <c r="D22" s="50"/>
      <c r="E22" s="52"/>
      <c r="F22" s="1752"/>
      <c r="G22" s="1753"/>
      <c r="H22" s="125"/>
      <c r="I22" s="127"/>
      <c r="M22" s="89"/>
    </row>
    <row r="23" spans="1:13" ht="27" customHeight="1" thickBot="1">
      <c r="A23" s="549">
        <v>10</v>
      </c>
      <c r="B23" s="1775"/>
      <c r="C23" s="118"/>
      <c r="D23" s="50"/>
      <c r="E23" s="52"/>
      <c r="F23" s="1752"/>
      <c r="G23" s="1753"/>
      <c r="H23" s="125"/>
      <c r="I23" s="127"/>
      <c r="M23" s="89"/>
    </row>
    <row r="24" spans="1:13" ht="27" customHeight="1" thickBot="1">
      <c r="A24" s="549">
        <v>11</v>
      </c>
      <c r="B24" s="1775"/>
      <c r="C24" s="118"/>
      <c r="D24" s="50"/>
      <c r="E24" s="52"/>
      <c r="F24" s="1752"/>
      <c r="G24" s="1753"/>
      <c r="H24" s="125"/>
      <c r="I24" s="127"/>
      <c r="M24" s="89"/>
    </row>
    <row r="25" spans="1:13" ht="27" customHeight="1" thickBot="1">
      <c r="A25" s="549">
        <v>12</v>
      </c>
      <c r="B25" s="1775"/>
      <c r="C25" s="118"/>
      <c r="D25" s="50"/>
      <c r="E25" s="52"/>
      <c r="F25" s="1752"/>
      <c r="G25" s="1753"/>
      <c r="H25" s="125"/>
      <c r="I25" s="127"/>
      <c r="M25" s="89"/>
    </row>
    <row r="26" spans="1:13" ht="27" customHeight="1" thickBot="1">
      <c r="A26" s="549">
        <v>13</v>
      </c>
      <c r="B26" s="1775"/>
      <c r="C26" s="118"/>
      <c r="D26" s="50"/>
      <c r="E26" s="52"/>
      <c r="F26" s="1752"/>
      <c r="G26" s="1753"/>
      <c r="H26" s="125"/>
      <c r="I26" s="127"/>
      <c r="M26" s="89"/>
    </row>
    <row r="27" spans="1:13" ht="27" customHeight="1" thickBot="1">
      <c r="A27" s="549">
        <v>14</v>
      </c>
      <c r="B27" s="1775"/>
      <c r="C27" s="118"/>
      <c r="D27" s="50"/>
      <c r="E27" s="52"/>
      <c r="F27" s="1752"/>
      <c r="G27" s="1753"/>
      <c r="H27" s="125"/>
      <c r="I27" s="127"/>
      <c r="M27" s="89"/>
    </row>
    <row r="28" spans="1:13" ht="27" customHeight="1" thickBot="1">
      <c r="A28" s="549">
        <v>15</v>
      </c>
      <c r="B28" s="1776"/>
      <c r="C28" s="118"/>
      <c r="D28" s="50"/>
      <c r="E28" s="52"/>
      <c r="F28" s="1752"/>
      <c r="G28" s="1753"/>
      <c r="H28" s="125"/>
      <c r="I28" s="127"/>
      <c r="M28" s="89"/>
    </row>
    <row r="29" spans="1:13" ht="20.100000000000001" customHeight="1">
      <c r="A29" s="60"/>
      <c r="B29" s="60"/>
      <c r="C29" s="60"/>
      <c r="D29" s="60"/>
      <c r="E29" s="60"/>
      <c r="F29" s="60"/>
      <c r="G29" s="60"/>
      <c r="H29" s="60"/>
      <c r="I29" s="60"/>
      <c r="J29" s="554" t="s">
        <v>1523</v>
      </c>
      <c r="L29" s="554"/>
      <c r="M29" s="167"/>
    </row>
    <row r="30" spans="1:13">
      <c r="A30" s="60"/>
      <c r="B30" s="60"/>
      <c r="C30" s="60"/>
      <c r="D30" s="60"/>
      <c r="E30" s="60"/>
      <c r="F30" s="62"/>
      <c r="G30" s="60"/>
      <c r="H30" s="60"/>
      <c r="I30" s="60"/>
      <c r="M30" s="89"/>
    </row>
    <row r="31" spans="1:13" ht="42.75" customHeight="1">
      <c r="A31" s="1645" t="s">
        <v>1917</v>
      </c>
      <c r="B31" s="1645"/>
      <c r="C31" s="1645"/>
      <c r="D31" s="1645"/>
      <c r="E31" s="1645"/>
      <c r="F31" s="1645"/>
      <c r="G31" s="1645"/>
      <c r="H31" s="1645"/>
      <c r="I31" s="1645"/>
      <c r="L31" s="910"/>
      <c r="M31" s="191"/>
    </row>
    <row r="32" spans="1:13">
      <c r="A32" s="60"/>
      <c r="B32" s="60"/>
      <c r="C32" s="60"/>
      <c r="D32" s="60"/>
      <c r="E32" s="60"/>
      <c r="F32" s="60"/>
      <c r="G32" s="60"/>
      <c r="H32" s="60"/>
      <c r="I32" s="60"/>
      <c r="L32" s="910"/>
      <c r="M32" s="89"/>
    </row>
    <row r="33" spans="1:13">
      <c r="A33" s="1751"/>
      <c r="B33" s="1751" t="s">
        <v>1918</v>
      </c>
      <c r="C33" s="1751"/>
      <c r="D33" s="1751"/>
      <c r="E33" s="1751"/>
      <c r="F33" s="1751" t="s">
        <v>1919</v>
      </c>
      <c r="G33" s="1751"/>
      <c r="H33" s="1751"/>
      <c r="I33" s="1713" t="s">
        <v>1920</v>
      </c>
      <c r="J33" s="1037"/>
      <c r="L33" s="910"/>
      <c r="M33" s="89"/>
    </row>
    <row r="34" spans="1:13">
      <c r="A34" s="1751"/>
      <c r="B34" s="1751"/>
      <c r="C34" s="1751"/>
      <c r="D34" s="1751"/>
      <c r="E34" s="1751"/>
      <c r="F34" s="1751"/>
      <c r="G34" s="1751"/>
      <c r="H34" s="1751"/>
      <c r="I34" s="1754"/>
      <c r="J34" s="1037"/>
      <c r="L34" s="910"/>
      <c r="M34" s="89"/>
    </row>
    <row r="35" spans="1:13" ht="33" customHeight="1">
      <c r="A35" s="68" t="s">
        <v>1253</v>
      </c>
      <c r="B35" s="1745" t="s">
        <v>1921</v>
      </c>
      <c r="C35" s="1746"/>
      <c r="D35" s="1746"/>
      <c r="E35" s="1746"/>
      <c r="F35" s="1773" t="s">
        <v>1922</v>
      </c>
      <c r="G35" s="1771"/>
      <c r="H35" s="1772"/>
      <c r="I35" s="911" t="s">
        <v>1923</v>
      </c>
      <c r="J35" s="1037"/>
      <c r="L35" s="910"/>
      <c r="M35" s="89"/>
    </row>
    <row r="36" spans="1:13" ht="33" customHeight="1">
      <c r="A36" s="68" t="s">
        <v>1253</v>
      </c>
      <c r="B36" s="1770" t="s">
        <v>1924</v>
      </c>
      <c r="C36" s="1771"/>
      <c r="D36" s="1771"/>
      <c r="E36" s="1772"/>
      <c r="F36" s="1773" t="s">
        <v>1925</v>
      </c>
      <c r="G36" s="1771"/>
      <c r="H36" s="1772"/>
      <c r="I36" s="911" t="s">
        <v>1926</v>
      </c>
      <c r="J36" s="1037"/>
      <c r="L36" s="910"/>
      <c r="M36" s="89"/>
    </row>
    <row r="37" spans="1:13" ht="33" customHeight="1">
      <c r="A37" s="68" t="s">
        <v>1253</v>
      </c>
      <c r="B37" s="1745" t="s">
        <v>1927</v>
      </c>
      <c r="C37" s="1746"/>
      <c r="D37" s="1746"/>
      <c r="E37" s="1746"/>
      <c r="F37" s="1773" t="s">
        <v>1928</v>
      </c>
      <c r="G37" s="1771"/>
      <c r="H37" s="1772"/>
      <c r="I37" s="911" t="s">
        <v>1926</v>
      </c>
      <c r="J37" s="1037"/>
      <c r="L37" s="910"/>
      <c r="M37" s="89"/>
    </row>
    <row r="38" spans="1:13" ht="33" customHeight="1">
      <c r="A38" s="912">
        <v>1</v>
      </c>
      <c r="B38" s="1765" t="s">
        <v>1929</v>
      </c>
      <c r="C38" s="1766"/>
      <c r="D38" s="1766"/>
      <c r="E38" s="1767"/>
      <c r="F38" s="1769">
        <v>45065</v>
      </c>
      <c r="G38" s="1768"/>
      <c r="H38" s="1768"/>
      <c r="I38" s="1152">
        <v>45439</v>
      </c>
      <c r="J38" s="1037"/>
      <c r="K38" s="60" t="str">
        <f>IF(AND(B38&lt;&gt;"",F38&lt;&gt;"",I38&lt;&gt;""),"○","×")</f>
        <v>○</v>
      </c>
      <c r="L38" s="910"/>
      <c r="M38" s="179"/>
    </row>
    <row r="39" spans="1:13" ht="33" customHeight="1">
      <c r="A39" s="912">
        <v>2</v>
      </c>
      <c r="B39" s="1765"/>
      <c r="C39" s="1766"/>
      <c r="D39" s="1766"/>
      <c r="E39" s="1767"/>
      <c r="F39" s="1768"/>
      <c r="G39" s="1768"/>
      <c r="H39" s="1768"/>
      <c r="I39" s="126"/>
      <c r="J39" s="1037"/>
      <c r="K39" s="62"/>
      <c r="L39" s="910"/>
      <c r="M39" s="89"/>
    </row>
    <row r="40" spans="1:13" ht="33" customHeight="1">
      <c r="A40" s="912">
        <v>3</v>
      </c>
      <c r="B40" s="1765"/>
      <c r="C40" s="1766"/>
      <c r="D40" s="1766"/>
      <c r="E40" s="1767"/>
      <c r="F40" s="1768"/>
      <c r="G40" s="1768"/>
      <c r="H40" s="1768"/>
      <c r="I40" s="126"/>
      <c r="J40" s="1037"/>
      <c r="K40" s="62"/>
      <c r="L40" s="910"/>
      <c r="M40" s="89"/>
    </row>
    <row r="41" spans="1:13" ht="33" customHeight="1">
      <c r="A41" s="912">
        <v>4</v>
      </c>
      <c r="B41" s="1765"/>
      <c r="C41" s="1766"/>
      <c r="D41" s="1766"/>
      <c r="E41" s="1767"/>
      <c r="F41" s="1768"/>
      <c r="G41" s="1768"/>
      <c r="H41" s="1768"/>
      <c r="I41" s="126"/>
      <c r="J41" s="1037"/>
      <c r="K41" s="62"/>
      <c r="L41" s="910"/>
      <c r="M41" s="89"/>
    </row>
    <row r="42" spans="1:13" ht="33" customHeight="1">
      <c r="A42" s="912">
        <v>5</v>
      </c>
      <c r="B42" s="1765"/>
      <c r="C42" s="1766"/>
      <c r="D42" s="1766"/>
      <c r="E42" s="1767"/>
      <c r="F42" s="1768"/>
      <c r="G42" s="1768"/>
      <c r="H42" s="1768"/>
      <c r="I42" s="126"/>
      <c r="J42" s="1037"/>
      <c r="K42" s="62"/>
      <c r="L42" s="910"/>
      <c r="M42" s="164"/>
    </row>
  </sheetData>
  <sheetProtection selectLockedCells="1"/>
  <mergeCells count="51">
    <mergeCell ref="F37:H37"/>
    <mergeCell ref="F23:G23"/>
    <mergeCell ref="F16:G16"/>
    <mergeCell ref="F19:G19"/>
    <mergeCell ref="F20:G20"/>
    <mergeCell ref="F21:G21"/>
    <mergeCell ref="F22:G22"/>
    <mergeCell ref="A31:I31"/>
    <mergeCell ref="F24:G24"/>
    <mergeCell ref="F25:G25"/>
    <mergeCell ref="F26:G26"/>
    <mergeCell ref="F27:G27"/>
    <mergeCell ref="F28:G28"/>
    <mergeCell ref="B15:B28"/>
    <mergeCell ref="B42:E42"/>
    <mergeCell ref="F42:H42"/>
    <mergeCell ref="F33:H34"/>
    <mergeCell ref="B38:E38"/>
    <mergeCell ref="F38:H38"/>
    <mergeCell ref="B36:E36"/>
    <mergeCell ref="F36:H36"/>
    <mergeCell ref="B33:E34"/>
    <mergeCell ref="B39:E39"/>
    <mergeCell ref="F39:H39"/>
    <mergeCell ref="F35:H35"/>
    <mergeCell ref="B37:E37"/>
    <mergeCell ref="B40:E40"/>
    <mergeCell ref="F40:H40"/>
    <mergeCell ref="B41:E41"/>
    <mergeCell ref="F41:H41"/>
    <mergeCell ref="J2:J4"/>
    <mergeCell ref="B35:E35"/>
    <mergeCell ref="A12:B13"/>
    <mergeCell ref="A33:A34"/>
    <mergeCell ref="F17:G17"/>
    <mergeCell ref="F18:G18"/>
    <mergeCell ref="C10:I10"/>
    <mergeCell ref="I33:I34"/>
    <mergeCell ref="F14:G14"/>
    <mergeCell ref="F13:G13"/>
    <mergeCell ref="F15:G15"/>
    <mergeCell ref="C12:C13"/>
    <mergeCell ref="D12:D13"/>
    <mergeCell ref="E12:E13"/>
    <mergeCell ref="F12:I12"/>
    <mergeCell ref="C11:I11"/>
    <mergeCell ref="A1:I1"/>
    <mergeCell ref="A2:H2"/>
    <mergeCell ref="G4:I4"/>
    <mergeCell ref="C8:I8"/>
    <mergeCell ref="C9:I9"/>
  </mergeCells>
  <phoneticPr fontId="13"/>
  <dataValidations count="5">
    <dataValidation type="list" allowBlank="1" showInputMessage="1" showErrorMessage="1" sqref="C14:C28" xr:uid="{00000000-0002-0000-1A00-000000000000}">
      <formula1>"医師,薬剤師,看護師,その他"</formula1>
    </dataValidation>
    <dataValidation type="list" allowBlank="1" showInputMessage="1" showErrorMessage="1" sqref="E14:E28" xr:uid="{00000000-0002-0000-1A00-000001000000}">
      <formula1>"専従（8割以上）,専任（5割以上8割未満）,その他（5割未満）"</formula1>
    </dataValidation>
    <dataValidation type="list" allowBlank="1" showInputMessage="1" showErrorMessage="1" sqref="D14:D28" xr:uid="{00000000-0002-0000-1A00-000002000000}">
      <formula1>"常勤,非常勤"</formula1>
    </dataValidation>
    <dataValidation allowBlank="1" showInputMessage="1" showErrorMessage="1" prompt="表紙シートの病院名を反映" sqref="G4:I4" xr:uid="{00000000-0002-0000-1A00-000003000000}"/>
    <dataValidation type="list" allowBlank="1" showInputMessage="1" showErrorMessage="1" sqref="H6" xr:uid="{00000000-0002-0000-1A00-000004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69" fitToHeight="0" orientation="portrait" cellComments="asDisplayed" r:id="rId1"/>
  <headerFooter>
    <oddFooter>&amp;C&amp;P/&amp;N&amp;R&amp;A</oddFooter>
  </headerFooter>
  <colBreaks count="1" manualBreakCount="1">
    <brk id="12" max="1048575" man="1"/>
  </col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2">
    <tabColor theme="0"/>
    <pageSetUpPr fitToPage="1"/>
  </sheetPr>
  <dimension ref="A1:N57"/>
  <sheetViews>
    <sheetView showGridLines="0" view="pageBreakPreview" zoomScaleNormal="100" zoomScaleSheetLayoutView="100" workbookViewId="0">
      <selection activeCell="D30" sqref="D30"/>
    </sheetView>
  </sheetViews>
  <sheetFormatPr defaultColWidth="8.875" defaultRowHeight="20.100000000000001" customHeight="1"/>
  <cols>
    <col min="1" max="1" width="3.625" customWidth="1"/>
    <col min="2" max="2" width="30.375" customWidth="1"/>
    <col min="3" max="3" width="15.625" customWidth="1"/>
    <col min="4" max="4" width="16.125" customWidth="1"/>
    <col min="5" max="5" width="11.875" customWidth="1"/>
    <col min="6" max="6" width="6.625" customWidth="1"/>
    <col min="7" max="7" width="8.625" customWidth="1"/>
    <col min="8" max="8" width="23.25" customWidth="1"/>
    <col min="9" max="9" width="26.125" customWidth="1"/>
    <col min="10" max="10" width="6" hidden="1" customWidth="1"/>
    <col min="11" max="11" width="2.25" style="60" hidden="1" customWidth="1"/>
    <col min="12" max="12" width="80.625" style="344" customWidth="1"/>
    <col min="13" max="14" width="0" hidden="1" customWidth="1"/>
  </cols>
  <sheetData>
    <row r="1" spans="1:14" ht="18" customHeight="1" thickBot="1">
      <c r="A1" s="1780" t="s">
        <v>1930</v>
      </c>
      <c r="B1" s="1780"/>
      <c r="C1" s="1780"/>
      <c r="D1" s="1780"/>
      <c r="E1" s="1780"/>
      <c r="F1" s="1780"/>
      <c r="G1" s="1780"/>
      <c r="H1" s="1780"/>
      <c r="K1" s="99"/>
    </row>
    <row r="2" spans="1:14" ht="24.95" customHeight="1" thickTop="1" thickBot="1">
      <c r="A2" s="1234" t="s">
        <v>1418</v>
      </c>
      <c r="B2" s="1234"/>
      <c r="C2" s="1234"/>
      <c r="D2" s="1234"/>
      <c r="E2" s="1234"/>
      <c r="F2" s="1234"/>
      <c r="G2" s="1234"/>
      <c r="H2" s="537" t="str">
        <f>IF(COUNTIF(J14:J21,"×")&gt;=1,"未入力あり","入力済")</f>
        <v>入力済</v>
      </c>
      <c r="I2" s="1227"/>
      <c r="J2" s="598"/>
      <c r="K2" s="99"/>
    </row>
    <row r="3" spans="1:14" ht="14.25" thickTop="1">
      <c r="A3" s="913"/>
      <c r="B3" s="913"/>
      <c r="C3" s="913"/>
      <c r="D3" s="913"/>
      <c r="E3" s="913"/>
      <c r="F3" s="913"/>
      <c r="G3" s="913"/>
      <c r="H3" s="914"/>
      <c r="I3" s="1227"/>
      <c r="J3" s="598"/>
    </row>
    <row r="4" spans="1:14" ht="5.0999999999999996" customHeight="1">
      <c r="A4" s="915"/>
      <c r="B4" s="915"/>
      <c r="C4" s="915"/>
      <c r="D4" s="915"/>
      <c r="E4" s="915"/>
      <c r="F4" s="915"/>
      <c r="G4" s="915"/>
      <c r="H4" s="916"/>
      <c r="I4" s="1227"/>
      <c r="J4" s="598"/>
    </row>
    <row r="5" spans="1:14" s="903" customFormat="1" ht="20.100000000000001" customHeight="1">
      <c r="A5" s="917"/>
      <c r="B5" s="917"/>
      <c r="C5" s="917"/>
      <c r="D5" s="917"/>
      <c r="E5" s="918" t="s">
        <v>1891</v>
      </c>
      <c r="F5" s="1781" t="str">
        <f>表紙!E2</f>
        <v>大阪公立大学医学部附属病院</v>
      </c>
      <c r="G5" s="1782"/>
      <c r="H5" s="1783"/>
      <c r="I5" s="1227"/>
      <c r="J5" s="598"/>
      <c r="K5" s="819"/>
      <c r="L5" s="192" t="s">
        <v>185</v>
      </c>
    </row>
    <row r="6" spans="1:14" s="903" customFormat="1" ht="20.100000000000001" customHeight="1">
      <c r="A6" s="917"/>
      <c r="B6" s="917"/>
      <c r="C6" s="917"/>
      <c r="D6" s="917"/>
      <c r="E6" s="918" t="s">
        <v>1248</v>
      </c>
      <c r="F6" s="1053" t="str">
        <f>+'事務局使用（発出時は非表示にすること）'!B3</f>
        <v>令和６年９月１日時点</v>
      </c>
      <c r="G6" s="1053"/>
      <c r="H6" s="1053"/>
      <c r="I6" s="1227"/>
      <c r="J6" s="598"/>
      <c r="K6" s="819"/>
      <c r="L6" s="89"/>
    </row>
    <row r="7" spans="1:14" s="903" customFormat="1" ht="20.100000000000001" customHeight="1">
      <c r="A7" s="60" t="s">
        <v>1931</v>
      </c>
      <c r="B7" s="819"/>
      <c r="C7" s="819"/>
      <c r="D7" s="819"/>
      <c r="E7" s="771"/>
      <c r="F7" s="60"/>
      <c r="G7" s="819"/>
      <c r="H7" s="819"/>
      <c r="K7" s="819"/>
      <c r="L7" s="89"/>
    </row>
    <row r="8" spans="1:14" s="903" customFormat="1" ht="11.25" customHeight="1">
      <c r="A8" s="915"/>
      <c r="B8" s="917"/>
      <c r="C8" s="917"/>
      <c r="D8" s="917"/>
      <c r="E8" s="918"/>
      <c r="F8"/>
      <c r="K8" s="819"/>
      <c r="L8" s="89"/>
    </row>
    <row r="9" spans="1:14" ht="16.5" customHeight="1">
      <c r="A9" s="919"/>
      <c r="B9" s="1778" t="s">
        <v>1932</v>
      </c>
      <c r="C9" s="1778"/>
      <c r="D9" s="1778"/>
      <c r="E9" s="1778"/>
      <c r="F9" s="1778"/>
      <c r="G9" s="1778"/>
      <c r="H9" s="1778"/>
      <c r="L9" s="89"/>
    </row>
    <row r="10" spans="1:14" ht="16.5" customHeight="1">
      <c r="A10" s="919"/>
      <c r="B10" s="1778" t="s">
        <v>1933</v>
      </c>
      <c r="C10" s="1778"/>
      <c r="D10" s="1778"/>
      <c r="E10" s="1778"/>
      <c r="F10" s="1778"/>
      <c r="G10" s="1778"/>
      <c r="H10" s="1778"/>
      <c r="L10" s="89"/>
    </row>
    <row r="11" spans="1:14" ht="26.25" customHeight="1">
      <c r="A11" s="919"/>
      <c r="B11" s="1778" t="s">
        <v>1934</v>
      </c>
      <c r="C11" s="1778"/>
      <c r="D11" s="1778"/>
      <c r="E11" s="1778"/>
      <c r="F11" s="1778"/>
      <c r="G11" s="1778"/>
      <c r="H11" s="1778"/>
      <c r="L11" s="89"/>
    </row>
    <row r="12" spans="1:14" ht="24" customHeight="1">
      <c r="A12" s="919"/>
      <c r="B12" s="1778" t="s">
        <v>1935</v>
      </c>
      <c r="C12" s="1778"/>
      <c r="D12" s="1778"/>
      <c r="E12" s="1778"/>
      <c r="F12" s="1778"/>
      <c r="G12" s="1778"/>
      <c r="H12" s="1778"/>
      <c r="L12" s="89"/>
    </row>
    <row r="13" spans="1:14" ht="47.25" customHeight="1">
      <c r="A13" s="919"/>
      <c r="B13" s="1779" t="s">
        <v>1936</v>
      </c>
      <c r="C13" s="1779"/>
      <c r="D13" s="1779"/>
      <c r="E13" s="1779"/>
      <c r="F13" s="1779"/>
      <c r="G13" s="1779"/>
      <c r="H13" s="1779"/>
      <c r="L13" s="89"/>
    </row>
    <row r="14" spans="1:14" ht="13.9" customHeight="1" thickBot="1">
      <c r="A14" s="919"/>
      <c r="B14" s="920"/>
      <c r="C14" s="920"/>
      <c r="D14" s="920"/>
      <c r="E14" s="920"/>
      <c r="F14" s="920"/>
      <c r="G14" s="920"/>
      <c r="H14" s="920"/>
      <c r="K14" s="910"/>
      <c r="L14" s="89"/>
    </row>
    <row r="15" spans="1:14" s="903" customFormat="1" ht="20.100000000000001" customHeight="1" thickBot="1">
      <c r="A15" s="921"/>
      <c r="B15" s="1784" t="s">
        <v>1937</v>
      </c>
      <c r="C15" s="1784"/>
      <c r="D15" s="1784"/>
      <c r="E15" s="1784"/>
      <c r="F15" s="902"/>
      <c r="G15" s="342"/>
      <c r="H15" s="50" t="s">
        <v>592</v>
      </c>
      <c r="I15" s="60"/>
      <c r="J15" s="585" t="str">
        <f>IF(H15="","×","○")</f>
        <v>○</v>
      </c>
      <c r="K15" s="819"/>
      <c r="L15" s="89"/>
      <c r="M15"/>
      <c r="N15"/>
    </row>
    <row r="16" spans="1:14" s="903" customFormat="1" ht="20.100000000000001" customHeight="1">
      <c r="A16" s="904"/>
      <c r="B16" s="901"/>
      <c r="C16" s="901"/>
      <c r="D16" s="901"/>
      <c r="E16" s="901"/>
      <c r="F16" s="902"/>
      <c r="G16" s="342"/>
      <c r="H16" s="342"/>
      <c r="I16" s="60"/>
      <c r="J16" s="587"/>
      <c r="K16" s="819"/>
      <c r="L16" s="89"/>
      <c r="M16" s="62"/>
    </row>
    <row r="17" spans="1:14" ht="13.5">
      <c r="A17" s="921"/>
      <c r="B17" s="1785" t="s">
        <v>1938</v>
      </c>
      <c r="C17" s="1785"/>
      <c r="D17" s="1785"/>
      <c r="E17" s="1785"/>
      <c r="F17" s="921"/>
      <c r="G17" s="922"/>
      <c r="H17" s="922"/>
      <c r="J17" s="587"/>
      <c r="K17" s="910"/>
      <c r="L17" s="89"/>
    </row>
    <row r="18" spans="1:14" ht="27.95" customHeight="1">
      <c r="A18" s="923"/>
      <c r="B18" s="924" t="s">
        <v>1939</v>
      </c>
      <c r="C18" s="925" t="s">
        <v>1940</v>
      </c>
      <c r="D18" s="1786" t="s">
        <v>1941</v>
      </c>
      <c r="E18" s="1787"/>
      <c r="F18" s="1787"/>
      <c r="G18" s="1787"/>
      <c r="H18" s="1788"/>
      <c r="J18" s="587"/>
      <c r="K18" s="910"/>
      <c r="L18" s="89"/>
    </row>
    <row r="19" spans="1:14" ht="39.950000000000003" customHeight="1">
      <c r="A19" s="926" t="s">
        <v>1500</v>
      </c>
      <c r="B19" s="927" t="s">
        <v>1942</v>
      </c>
      <c r="C19" s="1136">
        <v>3</v>
      </c>
      <c r="D19" s="1789" t="s">
        <v>1943</v>
      </c>
      <c r="E19" s="1790"/>
      <c r="F19" s="1790"/>
      <c r="G19" s="1790"/>
      <c r="H19" s="1791"/>
      <c r="J19" s="587"/>
      <c r="L19" s="89"/>
    </row>
    <row r="20" spans="1:14" ht="39.950000000000003" customHeight="1">
      <c r="A20" s="926"/>
      <c r="B20" s="928" t="s">
        <v>1942</v>
      </c>
      <c r="C20" s="940">
        <v>3</v>
      </c>
      <c r="D20" s="1792" t="s">
        <v>1944</v>
      </c>
      <c r="E20" s="1793"/>
      <c r="F20" s="1793"/>
      <c r="G20" s="1793"/>
      <c r="H20" s="1794"/>
      <c r="I20" s="929" t="s">
        <v>1945</v>
      </c>
      <c r="J20" s="587"/>
      <c r="L20" s="89"/>
      <c r="M20" s="379">
        <v>0</v>
      </c>
      <c r="N20" s="380">
        <v>20</v>
      </c>
    </row>
    <row r="21" spans="1:14" ht="39.950000000000003" customHeight="1">
      <c r="A21" s="926"/>
      <c r="B21" s="930" t="s">
        <v>1946</v>
      </c>
      <c r="C21" s="940">
        <v>1</v>
      </c>
      <c r="D21" s="1795" t="s">
        <v>1947</v>
      </c>
      <c r="E21" s="1796"/>
      <c r="F21" s="1796"/>
      <c r="G21" s="1796"/>
      <c r="H21" s="1797"/>
      <c r="I21" s="929" t="s">
        <v>1945</v>
      </c>
      <c r="J21" s="587"/>
      <c r="L21" s="89"/>
      <c r="M21" s="379">
        <v>0</v>
      </c>
      <c r="N21" s="380">
        <v>20</v>
      </c>
    </row>
    <row r="22" spans="1:14" ht="20.100000000000001" customHeight="1">
      <c r="L22" s="89"/>
    </row>
    <row r="23" spans="1:14" ht="13.5">
      <c r="B23" s="1784" t="s">
        <v>1948</v>
      </c>
      <c r="C23" s="1784"/>
      <c r="D23" s="1784"/>
      <c r="E23" s="1784"/>
      <c r="F23" s="1784"/>
      <c r="G23" s="1784"/>
      <c r="H23" s="1784"/>
      <c r="L23" s="89"/>
    </row>
    <row r="24" spans="1:14" ht="39.950000000000003" customHeight="1" thickBot="1">
      <c r="A24" s="931"/>
      <c r="B24" s="932" t="s">
        <v>1949</v>
      </c>
      <c r="C24" s="1143" t="s">
        <v>1950</v>
      </c>
      <c r="D24" s="1143" t="s">
        <v>1951</v>
      </c>
      <c r="E24" s="1798" t="s">
        <v>1952</v>
      </c>
      <c r="F24" s="1799"/>
      <c r="G24" s="1799"/>
      <c r="H24" s="1800"/>
      <c r="L24" s="89"/>
    </row>
    <row r="25" spans="1:14" ht="39.950000000000003" customHeight="1" thickBot="1">
      <c r="A25" s="933">
        <v>1</v>
      </c>
      <c r="B25" s="934" t="s">
        <v>1953</v>
      </c>
      <c r="C25" s="935" t="s">
        <v>1505</v>
      </c>
      <c r="D25" s="936" t="s">
        <v>1954</v>
      </c>
      <c r="E25" s="1777" t="s">
        <v>1955</v>
      </c>
      <c r="F25" s="1777"/>
      <c r="G25" s="1777"/>
      <c r="H25" s="1777"/>
      <c r="I25" s="929" t="s">
        <v>1945</v>
      </c>
      <c r="J25" s="587"/>
      <c r="L25" s="179"/>
    </row>
    <row r="26" spans="1:14" ht="39.950000000000003" customHeight="1" thickBot="1">
      <c r="A26" s="933">
        <v>2</v>
      </c>
      <c r="B26" s="937" t="s">
        <v>1956</v>
      </c>
      <c r="C26" s="935" t="s">
        <v>1505</v>
      </c>
      <c r="D26" s="936" t="s">
        <v>1954</v>
      </c>
      <c r="E26" s="1777" t="s">
        <v>1519</v>
      </c>
      <c r="F26" s="1777"/>
      <c r="G26" s="1777"/>
      <c r="H26" s="1777"/>
      <c r="I26" s="1801" t="s">
        <v>1957</v>
      </c>
      <c r="J26" s="587"/>
      <c r="L26" s="167"/>
    </row>
    <row r="27" spans="1:14" ht="39.950000000000003" customHeight="1" thickBot="1">
      <c r="A27" s="933">
        <v>3</v>
      </c>
      <c r="B27" s="937" t="s">
        <v>1956</v>
      </c>
      <c r="C27" s="935" t="s">
        <v>1505</v>
      </c>
      <c r="D27" s="936" t="s">
        <v>1954</v>
      </c>
      <c r="E27" s="1777"/>
      <c r="F27" s="1777"/>
      <c r="G27" s="1777"/>
      <c r="H27" s="1777"/>
      <c r="I27" s="1801"/>
      <c r="J27" s="587"/>
      <c r="L27" s="89"/>
    </row>
    <row r="28" spans="1:14" ht="39.950000000000003" customHeight="1" thickBot="1">
      <c r="A28" s="933">
        <v>4</v>
      </c>
      <c r="B28" s="937" t="s">
        <v>1956</v>
      </c>
      <c r="C28" s="57" t="s">
        <v>1505</v>
      </c>
      <c r="D28" s="119" t="s">
        <v>1958</v>
      </c>
      <c r="E28" s="1777" t="s">
        <v>1959</v>
      </c>
      <c r="F28" s="1777"/>
      <c r="G28" s="1777"/>
      <c r="H28" s="1777"/>
      <c r="L28" s="89"/>
    </row>
    <row r="29" spans="1:14" ht="39.950000000000003" customHeight="1" thickBot="1">
      <c r="A29" s="933">
        <v>5</v>
      </c>
      <c r="B29" s="937" t="s">
        <v>1956</v>
      </c>
      <c r="C29" s="57"/>
      <c r="D29" s="119"/>
      <c r="E29" s="1777"/>
      <c r="F29" s="1777"/>
      <c r="G29" s="1777"/>
      <c r="H29" s="1777"/>
      <c r="L29" s="89"/>
    </row>
    <row r="30" spans="1:14" ht="39.950000000000003" customHeight="1" thickBot="1">
      <c r="A30" s="933">
        <v>6</v>
      </c>
      <c r="B30" s="937" t="s">
        <v>1956</v>
      </c>
      <c r="C30" s="57"/>
      <c r="D30" s="119"/>
      <c r="E30" s="1777"/>
      <c r="F30" s="1777"/>
      <c r="G30" s="1777"/>
      <c r="H30" s="1777"/>
      <c r="L30" s="89"/>
    </row>
    <row r="31" spans="1:14" ht="39.950000000000003" customHeight="1" thickBot="1">
      <c r="A31" s="933">
        <v>7</v>
      </c>
      <c r="B31" s="937" t="s">
        <v>1956</v>
      </c>
      <c r="C31" s="57"/>
      <c r="D31" s="119"/>
      <c r="E31" s="1777"/>
      <c r="F31" s="1777"/>
      <c r="G31" s="1777"/>
      <c r="H31" s="1777"/>
      <c r="L31" s="89"/>
    </row>
    <row r="32" spans="1:14" ht="20.100000000000001" customHeight="1">
      <c r="L32" s="89"/>
    </row>
    <row r="33" spans="1:12" ht="20.100000000000001" customHeight="1">
      <c r="B33" s="1784" t="s">
        <v>1960</v>
      </c>
      <c r="C33" s="1784"/>
      <c r="D33" s="1784"/>
      <c r="E33" s="1784"/>
      <c r="F33" s="1784"/>
      <c r="G33" s="1784"/>
      <c r="H33" s="1784"/>
      <c r="L33" s="89"/>
    </row>
    <row r="34" spans="1:12" ht="39.950000000000003" customHeight="1">
      <c r="A34" s="931"/>
      <c r="B34" s="932" t="s">
        <v>1949</v>
      </c>
      <c r="C34" s="1143" t="s">
        <v>1950</v>
      </c>
      <c r="D34" s="1143" t="s">
        <v>1951</v>
      </c>
      <c r="E34" s="1798" t="s">
        <v>1961</v>
      </c>
      <c r="F34" s="1799"/>
      <c r="G34" s="1799"/>
      <c r="H34" s="1800"/>
      <c r="L34" s="89"/>
    </row>
    <row r="35" spans="1:12" ht="39.950000000000003" customHeight="1" thickBot="1">
      <c r="A35" s="933">
        <v>1</v>
      </c>
      <c r="B35" s="934" t="s">
        <v>328</v>
      </c>
      <c r="C35" s="57" t="s">
        <v>1505</v>
      </c>
      <c r="D35" s="56" t="s">
        <v>1962</v>
      </c>
      <c r="E35" s="1777"/>
      <c r="F35" s="1777"/>
      <c r="G35" s="1777"/>
      <c r="H35" s="1777"/>
      <c r="I35" s="929" t="s">
        <v>1945</v>
      </c>
      <c r="J35" s="587"/>
      <c r="L35" s="89"/>
    </row>
    <row r="36" spans="1:12" ht="39.950000000000003" customHeight="1" thickBot="1">
      <c r="A36" s="933">
        <v>2</v>
      </c>
      <c r="B36" s="934" t="s">
        <v>328</v>
      </c>
      <c r="C36" s="57" t="s">
        <v>1505</v>
      </c>
      <c r="D36" s="56" t="s">
        <v>1962</v>
      </c>
      <c r="E36" s="1777"/>
      <c r="F36" s="1777"/>
      <c r="G36" s="1777"/>
      <c r="H36" s="1777"/>
      <c r="L36" s="89"/>
    </row>
    <row r="37" spans="1:12" ht="39.950000000000003" customHeight="1" thickBot="1">
      <c r="A37" s="933">
        <v>3</v>
      </c>
      <c r="B37" s="934" t="s">
        <v>328</v>
      </c>
      <c r="C37" s="57"/>
      <c r="D37" s="56"/>
      <c r="E37" s="1777"/>
      <c r="F37" s="1777"/>
      <c r="G37" s="1777"/>
      <c r="H37" s="1777"/>
      <c r="L37" s="89"/>
    </row>
    <row r="38" spans="1:12" ht="20.100000000000001" customHeight="1">
      <c r="L38" s="89"/>
    </row>
    <row r="39" spans="1:12" ht="13.5">
      <c r="B39" s="1784" t="s">
        <v>1963</v>
      </c>
      <c r="C39" s="1784"/>
      <c r="D39" s="1784"/>
      <c r="E39" s="1784"/>
      <c r="F39" s="1784"/>
      <c r="G39" s="1784"/>
      <c r="H39" s="1784"/>
      <c r="L39" s="89"/>
    </row>
    <row r="40" spans="1:12" ht="39.950000000000003" customHeight="1" thickBot="1">
      <c r="A40" s="931"/>
      <c r="B40" s="932" t="s">
        <v>1949</v>
      </c>
      <c r="C40" s="1143" t="s">
        <v>1950</v>
      </c>
      <c r="D40" s="1143" t="s">
        <v>1951</v>
      </c>
      <c r="E40" s="1798" t="s">
        <v>1964</v>
      </c>
      <c r="F40" s="1799"/>
      <c r="G40" s="1799"/>
      <c r="H40" s="1800"/>
      <c r="L40" s="89"/>
    </row>
    <row r="41" spans="1:12" ht="39.950000000000003" customHeight="1" thickBot="1">
      <c r="A41" s="933">
        <v>1</v>
      </c>
      <c r="B41" s="934" t="s">
        <v>1965</v>
      </c>
      <c r="C41" s="57" t="s">
        <v>1505</v>
      </c>
      <c r="D41" s="936" t="s">
        <v>1966</v>
      </c>
      <c r="E41" s="1777" t="s">
        <v>1967</v>
      </c>
      <c r="F41" s="1777"/>
      <c r="G41" s="1777"/>
      <c r="H41" s="1777"/>
      <c r="I41" s="929" t="s">
        <v>1945</v>
      </c>
      <c r="J41" s="587"/>
      <c r="L41" s="167"/>
    </row>
    <row r="42" spans="1:12" ht="39.950000000000003" customHeight="1" thickBot="1">
      <c r="A42" s="933">
        <v>2</v>
      </c>
      <c r="B42" s="934" t="s">
        <v>1965</v>
      </c>
      <c r="C42" s="57" t="s">
        <v>1517</v>
      </c>
      <c r="D42" s="119" t="s">
        <v>1958</v>
      </c>
      <c r="E42" s="1777" t="s">
        <v>1681</v>
      </c>
      <c r="F42" s="1777"/>
      <c r="G42" s="1777"/>
      <c r="H42" s="1777"/>
      <c r="L42" s="89"/>
    </row>
    <row r="43" spans="1:12" ht="39.950000000000003" customHeight="1" thickBot="1">
      <c r="A43" s="933">
        <v>3</v>
      </c>
      <c r="B43" s="934" t="s">
        <v>1965</v>
      </c>
      <c r="C43" s="57" t="s">
        <v>1517</v>
      </c>
      <c r="D43" s="119" t="s">
        <v>1958</v>
      </c>
      <c r="E43" s="1777" t="s">
        <v>1681</v>
      </c>
      <c r="F43" s="1777"/>
      <c r="G43" s="1777"/>
      <c r="H43" s="1777"/>
      <c r="L43" s="89"/>
    </row>
    <row r="44" spans="1:12" ht="20.100000000000001" customHeight="1">
      <c r="L44" s="89"/>
    </row>
    <row r="45" spans="1:12" ht="19.5" customHeight="1">
      <c r="A45" s="919"/>
      <c r="B45" s="1803" t="s">
        <v>1968</v>
      </c>
      <c r="C45" s="1803"/>
      <c r="D45" s="1803"/>
      <c r="E45" s="1803"/>
      <c r="F45" s="1803"/>
      <c r="G45" s="1803"/>
      <c r="H45" s="1803"/>
      <c r="L45" s="89"/>
    </row>
    <row r="46" spans="1:12" ht="39.950000000000003" customHeight="1" thickBot="1">
      <c r="A46" s="931"/>
      <c r="B46" s="938" t="s">
        <v>1969</v>
      </c>
      <c r="C46" s="1144" t="s">
        <v>1950</v>
      </c>
      <c r="D46" s="1144" t="s">
        <v>1951</v>
      </c>
      <c r="E46" s="1804" t="s">
        <v>1970</v>
      </c>
      <c r="F46" s="1799"/>
      <c r="G46" s="1799"/>
      <c r="H46" s="1800"/>
      <c r="L46" s="89"/>
    </row>
    <row r="47" spans="1:12" ht="39.950000000000003" customHeight="1" thickBot="1">
      <c r="A47" s="933">
        <v>8</v>
      </c>
      <c r="B47" s="120" t="s">
        <v>1685</v>
      </c>
      <c r="C47" s="55" t="s">
        <v>1517</v>
      </c>
      <c r="D47" s="119" t="s">
        <v>1962</v>
      </c>
      <c r="E47" s="1777" t="s">
        <v>1522</v>
      </c>
      <c r="F47" s="1777"/>
      <c r="G47" s="1777"/>
      <c r="H47" s="1777"/>
      <c r="L47" s="89"/>
    </row>
    <row r="48" spans="1:12" ht="39.950000000000003" customHeight="1" thickBot="1">
      <c r="A48" s="933">
        <v>9</v>
      </c>
      <c r="B48" s="120" t="s">
        <v>1971</v>
      </c>
      <c r="C48" s="55" t="s">
        <v>1505</v>
      </c>
      <c r="D48" s="119" t="s">
        <v>1958</v>
      </c>
      <c r="E48" s="1777" t="s">
        <v>1972</v>
      </c>
      <c r="F48" s="1777"/>
      <c r="G48" s="1777"/>
      <c r="H48" s="1777"/>
      <c r="L48" s="89"/>
    </row>
    <row r="49" spans="1:12" ht="39.950000000000003" customHeight="1" thickBot="1">
      <c r="A49" s="933">
        <v>10</v>
      </c>
      <c r="B49" s="120" t="s">
        <v>1971</v>
      </c>
      <c r="C49" s="55" t="s">
        <v>1505</v>
      </c>
      <c r="D49" s="119" t="s">
        <v>1958</v>
      </c>
      <c r="E49" s="1777" t="s">
        <v>1972</v>
      </c>
      <c r="F49" s="1777"/>
      <c r="G49" s="1777"/>
      <c r="H49" s="1777"/>
      <c r="L49" s="89"/>
    </row>
    <row r="50" spans="1:12" ht="39.950000000000003" customHeight="1" thickBot="1">
      <c r="A50" s="933">
        <v>11</v>
      </c>
      <c r="B50" s="120"/>
      <c r="C50" s="55"/>
      <c r="D50" s="119"/>
      <c r="E50" s="1777"/>
      <c r="F50" s="1777"/>
      <c r="G50" s="1777"/>
      <c r="H50" s="1777"/>
      <c r="L50" s="89"/>
    </row>
    <row r="51" spans="1:12" ht="39.950000000000003" customHeight="1" thickBot="1">
      <c r="A51" s="933">
        <v>12</v>
      </c>
      <c r="B51" s="120"/>
      <c r="C51" s="55"/>
      <c r="D51" s="119"/>
      <c r="E51" s="1777"/>
      <c r="F51" s="1777"/>
      <c r="G51" s="1777"/>
      <c r="H51" s="1777"/>
      <c r="L51" s="89"/>
    </row>
    <row r="52" spans="1:12" ht="39.950000000000003" customHeight="1" thickBot="1">
      <c r="A52" s="933">
        <v>13</v>
      </c>
      <c r="B52" s="120"/>
      <c r="C52" s="55"/>
      <c r="D52" s="119"/>
      <c r="E52" s="1777"/>
      <c r="F52" s="1777"/>
      <c r="G52" s="1777"/>
      <c r="H52" s="1777"/>
      <c r="L52" s="89"/>
    </row>
    <row r="53" spans="1:12" ht="39.950000000000003" customHeight="1" thickBot="1">
      <c r="A53" s="933">
        <v>14</v>
      </c>
      <c r="B53" s="120"/>
      <c r="C53" s="55"/>
      <c r="D53" s="119"/>
      <c r="E53" s="1777"/>
      <c r="F53" s="1777"/>
      <c r="G53" s="1777"/>
      <c r="H53" s="1777"/>
      <c r="L53" s="89"/>
    </row>
    <row r="54" spans="1:12" ht="39.950000000000003" customHeight="1" thickBot="1">
      <c r="A54" s="933">
        <v>15</v>
      </c>
      <c r="B54" s="120"/>
      <c r="C54" s="55"/>
      <c r="D54" s="119"/>
      <c r="E54" s="1777"/>
      <c r="F54" s="1777"/>
      <c r="G54" s="1777"/>
      <c r="H54" s="1777"/>
      <c r="L54" s="89"/>
    </row>
    <row r="55" spans="1:12" ht="39.950000000000003" customHeight="1" thickBot="1">
      <c r="A55" s="933">
        <v>16</v>
      </c>
      <c r="B55" s="120"/>
      <c r="C55" s="55"/>
      <c r="D55" s="119"/>
      <c r="E55" s="1777"/>
      <c r="F55" s="1777"/>
      <c r="G55" s="1777"/>
      <c r="H55" s="1777"/>
      <c r="L55" s="89"/>
    </row>
    <row r="56" spans="1:12" ht="39.950000000000003" customHeight="1" thickBot="1">
      <c r="A56" s="933">
        <v>17</v>
      </c>
      <c r="B56" s="120"/>
      <c r="C56" s="55"/>
      <c r="D56" s="119"/>
      <c r="E56" s="1777"/>
      <c r="F56" s="1777"/>
      <c r="G56" s="1777"/>
      <c r="H56" s="1777"/>
      <c r="L56" s="89"/>
    </row>
    <row r="57" spans="1:12" ht="20.100000000000001" customHeight="1">
      <c r="A57" s="1802"/>
      <c r="B57" s="1802"/>
      <c r="C57" s="1802"/>
      <c r="D57" s="1802"/>
      <c r="E57" s="1802"/>
      <c r="F57" s="1802"/>
      <c r="G57" s="1802"/>
      <c r="H57" s="1802"/>
      <c r="I57" s="816"/>
      <c r="J57" s="816"/>
      <c r="K57" s="939"/>
      <c r="L57" s="194"/>
    </row>
  </sheetData>
  <sheetProtection selectLockedCells="1"/>
  <mergeCells count="48">
    <mergeCell ref="I26:I27"/>
    <mergeCell ref="A57:H57"/>
    <mergeCell ref="E55:H55"/>
    <mergeCell ref="E56:H56"/>
    <mergeCell ref="I2:I6"/>
    <mergeCell ref="E54:H54"/>
    <mergeCell ref="E28:H28"/>
    <mergeCell ref="E50:H50"/>
    <mergeCell ref="E51:H51"/>
    <mergeCell ref="E52:H52"/>
    <mergeCell ref="E53:H53"/>
    <mergeCell ref="E48:H48"/>
    <mergeCell ref="E49:H49"/>
    <mergeCell ref="B45:H45"/>
    <mergeCell ref="E30:H30"/>
    <mergeCell ref="E46:H46"/>
    <mergeCell ref="E47:H47"/>
    <mergeCell ref="E29:H29"/>
    <mergeCell ref="E24:H24"/>
    <mergeCell ref="E25:H25"/>
    <mergeCell ref="E26:H26"/>
    <mergeCell ref="E27:H27"/>
    <mergeCell ref="E31:H31"/>
    <mergeCell ref="E34:H34"/>
    <mergeCell ref="E35:H35"/>
    <mergeCell ref="E36:H36"/>
    <mergeCell ref="E37:H37"/>
    <mergeCell ref="B33:H33"/>
    <mergeCell ref="B39:H39"/>
    <mergeCell ref="E40:H40"/>
    <mergeCell ref="E41:H41"/>
    <mergeCell ref="E42:H42"/>
    <mergeCell ref="E43:H43"/>
    <mergeCell ref="B12:H12"/>
    <mergeCell ref="B13:H13"/>
    <mergeCell ref="A1:H1"/>
    <mergeCell ref="A2:G2"/>
    <mergeCell ref="F5:H5"/>
    <mergeCell ref="B9:H9"/>
    <mergeCell ref="B10:H10"/>
    <mergeCell ref="B11:H11"/>
    <mergeCell ref="B15:E15"/>
    <mergeCell ref="B23:H23"/>
    <mergeCell ref="B17:E17"/>
    <mergeCell ref="D18:H18"/>
    <mergeCell ref="D19:H19"/>
    <mergeCell ref="D20:H20"/>
    <mergeCell ref="D21:H21"/>
  </mergeCells>
  <phoneticPr fontId="13"/>
  <dataValidations count="6">
    <dataValidation type="list" allowBlank="1" showInputMessage="1" showErrorMessage="1" sqref="B47:B56" xr:uid="{00000000-0002-0000-1B00-000000000000}">
      <formula1>"歯科医師,管理栄養士,医療心理に携わる者,理学療法士,歯科衛生士,その他"</formula1>
    </dataValidation>
    <dataValidation allowBlank="1" showInputMessage="1" showErrorMessage="1" prompt="表紙シートの病院名を反映" sqref="F5:H5" xr:uid="{00000000-0002-0000-1B00-000001000000}"/>
    <dataValidation type="list" allowBlank="1" showInputMessage="1" showErrorMessage="1" sqref="C47:C56 C28:C31 C35:C37 C41:C43" xr:uid="{00000000-0002-0000-1B00-000002000000}">
      <formula1>"常勤,非常勤"</formula1>
    </dataValidation>
    <dataValidation type="list" allowBlank="1" showInputMessage="1" showErrorMessage="1" sqref="D47:D56 D28:D31 D35:D37 D42:D43" xr:uid="{00000000-0002-0000-1B00-000003000000}">
      <formula1>"専従(8割以上),専任(5割以上8割未満),その他（5割未満）"</formula1>
    </dataValidation>
    <dataValidation type="list" allowBlank="1" showInputMessage="1" showErrorMessage="1" sqref="H15" xr:uid="{00000000-0002-0000-1B00-000004000000}">
      <formula1>"はい,いいえ"</formula1>
    </dataValidation>
    <dataValidation type="whole" errorStyle="warning" allowBlank="1" showInputMessage="1" showErrorMessage="1" errorTitle="入力値を要確認！" error="想定を超えた数値が入力されています。ご確認ください。" prompt="整数で入力" sqref="C20:C21" xr:uid="{00000000-0002-0000-1B00-000005000000}">
      <formula1>M20</formula1>
      <formula2>N20</formula2>
    </dataValidation>
  </dataValidations>
  <printOptions horizontalCentered="1"/>
  <pageMargins left="0.39370078740157483" right="0.39370078740157483" top="0.59055118110236227" bottom="0.59055118110236227" header="0.35433070866141736" footer="0.27559055118110237"/>
  <pageSetup paperSize="9" scale="68" fitToHeight="0" orientation="portrait" cellComments="asDisplayed" r:id="rId1"/>
  <headerFooter>
    <oddFooter>&amp;C&amp;P/&amp;N&amp;R&amp;A</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3">
    <tabColor theme="0"/>
    <pageSetUpPr fitToPage="1"/>
  </sheetPr>
  <dimension ref="A1:P54"/>
  <sheetViews>
    <sheetView showGridLines="0" view="pageBreakPreview" zoomScaleNormal="100" zoomScaleSheetLayoutView="100" workbookViewId="0">
      <selection activeCell="D7" sqref="D7"/>
    </sheetView>
  </sheetViews>
  <sheetFormatPr defaultColWidth="9" defaultRowHeight="13.5"/>
  <cols>
    <col min="1" max="1" width="7.875" customWidth="1"/>
    <col min="2" max="2" width="9.625" customWidth="1"/>
    <col min="3" max="3" width="5.625" customWidth="1"/>
    <col min="4" max="4" width="15.625" customWidth="1"/>
    <col min="5" max="5" width="5.625" customWidth="1"/>
    <col min="6" max="7" width="9.625" customWidth="1"/>
    <col min="8" max="8" width="24.25" customWidth="1"/>
    <col min="9" max="10" width="9.625" customWidth="1"/>
    <col min="11" max="11" width="2.625" customWidth="1"/>
    <col min="12" max="12" width="6" hidden="1" customWidth="1"/>
    <col min="13" max="13" width="2.25" style="60" hidden="1" customWidth="1"/>
    <col min="14" max="14" width="80.625" style="344" customWidth="1"/>
    <col min="15" max="16" width="0" hidden="1" customWidth="1"/>
  </cols>
  <sheetData>
    <row r="1" spans="1:16" ht="20.100000000000001" customHeight="1" thickBot="1">
      <c r="A1" s="1459" t="s">
        <v>1973</v>
      </c>
      <c r="B1" s="1459"/>
      <c r="C1" s="1459"/>
      <c r="D1" s="1459"/>
      <c r="E1" s="1459"/>
      <c r="F1" s="1459"/>
      <c r="G1" s="1459"/>
      <c r="H1" s="1459"/>
      <c r="I1" s="1459"/>
      <c r="J1" s="1459"/>
      <c r="M1" s="99"/>
    </row>
    <row r="2" spans="1:16" ht="24.95" customHeight="1" thickTop="1" thickBot="1">
      <c r="A2" s="1809" t="s">
        <v>1974</v>
      </c>
      <c r="B2" s="1809"/>
      <c r="C2" s="1809"/>
      <c r="D2" s="1809"/>
      <c r="E2" s="1809"/>
      <c r="F2" s="1809"/>
      <c r="G2" s="1809"/>
      <c r="H2" s="1809"/>
      <c r="I2" s="1810"/>
      <c r="J2" s="537" t="str">
        <f>IF('様式4（全般事項）'!G5&lt;&gt;"特定領域がん診療連携拠点病院","不要",IF(COUNTIF(L:L,"×")&gt;=1,"未入力あり","入力済"))</f>
        <v>不要</v>
      </c>
      <c r="K2" s="1227"/>
      <c r="L2" s="598"/>
      <c r="M2" s="99"/>
    </row>
    <row r="3" spans="1:16" ht="5.0999999999999996" customHeight="1" thickTop="1">
      <c r="K3" s="1227"/>
      <c r="L3" s="598"/>
    </row>
    <row r="4" spans="1:16" ht="20.100000000000001" customHeight="1">
      <c r="F4" s="941" t="s">
        <v>1247</v>
      </c>
      <c r="G4" s="1811" t="str">
        <f>表紙!E2</f>
        <v>大阪公立大学医学部附属病院</v>
      </c>
      <c r="H4" s="1812"/>
      <c r="I4" s="1812"/>
      <c r="J4" s="1813"/>
      <c r="K4" s="1227"/>
      <c r="L4" s="598"/>
    </row>
    <row r="5" spans="1:16" ht="20.100000000000001" customHeight="1">
      <c r="G5" s="942" t="s">
        <v>1975</v>
      </c>
      <c r="H5" s="942" t="str">
        <f>+'事務局使用（発出時は非表示にすること）'!$B$4</f>
        <v>令和５年１月１日～12月31日</v>
      </c>
      <c r="I5" s="663"/>
      <c r="J5" s="663"/>
      <c r="N5" s="192" t="s">
        <v>185</v>
      </c>
    </row>
    <row r="6" spans="1:16" ht="39.950000000000003" customHeight="1" thickBot="1">
      <c r="A6" s="1805" t="s">
        <v>1976</v>
      </c>
      <c r="B6" s="1805"/>
      <c r="C6" s="1805"/>
      <c r="D6" s="1805"/>
      <c r="E6" s="1805"/>
      <c r="F6" s="1805"/>
      <c r="G6" s="1805"/>
      <c r="H6" s="1805"/>
      <c r="I6" s="1805"/>
      <c r="J6" s="1805"/>
      <c r="N6" s="89"/>
    </row>
    <row r="7" spans="1:16" s="9" customFormat="1" ht="15" customHeight="1" thickBot="1">
      <c r="A7" s="943" t="s">
        <v>1977</v>
      </c>
      <c r="B7" s="606"/>
      <c r="D7" s="41"/>
      <c r="E7" s="9" t="s">
        <v>490</v>
      </c>
      <c r="L7" s="9" t="str">
        <f>IF(D7="","×","○")</f>
        <v>×</v>
      </c>
      <c r="M7" s="60"/>
      <c r="N7" s="89"/>
    </row>
    <row r="8" spans="1:16" s="9" customFormat="1" ht="15" customHeight="1" thickBot="1">
      <c r="A8" s="943" t="s">
        <v>1978</v>
      </c>
      <c r="D8" s="41"/>
      <c r="E8" s="944" t="s">
        <v>1979</v>
      </c>
      <c r="L8" s="9" t="str">
        <f>IF(AND(D7="あり",D8=""),"×","○")</f>
        <v>○</v>
      </c>
      <c r="M8" s="60"/>
      <c r="N8" s="89"/>
    </row>
    <row r="9" spans="1:16" s="9" customFormat="1" ht="15" customHeight="1" thickBot="1">
      <c r="A9" s="945" t="s">
        <v>1980</v>
      </c>
      <c r="F9" s="1806"/>
      <c r="G9" s="1807"/>
      <c r="H9" s="1808"/>
      <c r="L9" s="9" t="str">
        <f>IF(AND(D8="その他",F9=""),"×","○")</f>
        <v>○</v>
      </c>
      <c r="M9" s="60"/>
      <c r="N9" s="89"/>
    </row>
    <row r="10" spans="1:16" s="9" customFormat="1" ht="15" customHeight="1" thickBot="1">
      <c r="A10" s="945"/>
      <c r="F10" s="589"/>
      <c r="G10" s="589"/>
      <c r="H10" s="589"/>
      <c r="M10" s="60"/>
      <c r="N10" s="89"/>
    </row>
    <row r="11" spans="1:16" s="9" customFormat="1" ht="15" customHeight="1" thickBot="1">
      <c r="B11" s="9" t="s">
        <v>1981</v>
      </c>
      <c r="C11" s="606"/>
      <c r="D11" s="1814"/>
      <c r="E11" s="1815"/>
      <c r="F11" s="1815"/>
      <c r="G11" s="1815"/>
      <c r="H11" s="1815"/>
      <c r="I11" s="1816"/>
      <c r="J11" s="606"/>
      <c r="K11" s="1227"/>
      <c r="L11" s="946" t="str">
        <f>IF(D11="","×","○")</f>
        <v>×</v>
      </c>
      <c r="M11" s="60"/>
      <c r="N11" s="89"/>
    </row>
    <row r="12" spans="1:16" s="9" customFormat="1" ht="15" customHeight="1" thickBot="1">
      <c r="B12" s="943" t="s">
        <v>1982</v>
      </c>
      <c r="I12" s="339"/>
      <c r="J12" s="9" t="s">
        <v>436</v>
      </c>
      <c r="K12" s="1227"/>
      <c r="L12" s="946" t="str">
        <f>IF(AND($D$11&lt;&gt;"",I12=""),"×","○")</f>
        <v>○</v>
      </c>
      <c r="M12" s="60"/>
      <c r="N12" s="89"/>
      <c r="O12" s="628">
        <v>0</v>
      </c>
      <c r="P12" s="636">
        <v>100000</v>
      </c>
    </row>
    <row r="13" spans="1:16" s="9" customFormat="1" ht="15" customHeight="1" thickBot="1">
      <c r="C13" s="9" t="s">
        <v>1983</v>
      </c>
      <c r="E13" s="584"/>
      <c r="F13" s="584"/>
      <c r="G13" s="947"/>
      <c r="H13" s="947"/>
      <c r="I13" s="339"/>
      <c r="J13" s="9" t="s">
        <v>436</v>
      </c>
      <c r="K13" s="1227"/>
      <c r="L13" s="946" t="str">
        <f>IF(AND($D$11&lt;&gt;"",I13=""),"×","○")</f>
        <v>○</v>
      </c>
      <c r="M13" s="60"/>
      <c r="N13" s="89"/>
      <c r="O13" s="628">
        <v>0</v>
      </c>
      <c r="P13" s="636">
        <v>100000</v>
      </c>
    </row>
    <row r="14" spans="1:16" s="9" customFormat="1" ht="15" customHeight="1" thickBot="1">
      <c r="C14" s="9" t="s">
        <v>1984</v>
      </c>
      <c r="E14" s="584"/>
      <c r="F14" s="584"/>
      <c r="G14" s="589"/>
      <c r="I14" s="948" t="str">
        <f>IF(ISERROR(I13/I12*100),"",I13/I12*100)</f>
        <v/>
      </c>
      <c r="J14" s="9" t="s">
        <v>501</v>
      </c>
      <c r="K14" s="1227"/>
      <c r="L14" s="946"/>
      <c r="M14" s="60"/>
      <c r="N14" s="89"/>
    </row>
    <row r="15" spans="1:16" s="9" customFormat="1" ht="15" customHeight="1" thickBot="1">
      <c r="B15" s="943" t="s">
        <v>1985</v>
      </c>
      <c r="E15" s="584"/>
      <c r="F15" s="584"/>
      <c r="G15" s="947"/>
      <c r="H15" s="947"/>
      <c r="I15" s="339"/>
      <c r="J15" s="9" t="s">
        <v>436</v>
      </c>
      <c r="L15" s="946" t="str">
        <f>IF(AND($D$11&lt;&gt;"",I15=""),"×","○")</f>
        <v>○</v>
      </c>
      <c r="M15" s="60"/>
      <c r="N15" s="89"/>
    </row>
    <row r="16" spans="1:16" s="9" customFormat="1" ht="15" customHeight="1" thickBot="1">
      <c r="B16" s="943" t="s">
        <v>1986</v>
      </c>
      <c r="E16" s="584"/>
      <c r="F16" s="584"/>
      <c r="G16" s="947"/>
      <c r="H16" s="947"/>
      <c r="I16" s="339"/>
      <c r="J16" s="9" t="s">
        <v>436</v>
      </c>
      <c r="L16" s="946" t="str">
        <f>IF(AND($D$11&lt;&gt;"",I16=""),"×","○")</f>
        <v>○</v>
      </c>
      <c r="M16" s="60"/>
      <c r="N16" s="89"/>
      <c r="O16" s="628">
        <v>0</v>
      </c>
      <c r="P16" s="636">
        <v>1000</v>
      </c>
    </row>
    <row r="17" spans="2:16" s="9" customFormat="1" ht="15" customHeight="1" thickBot="1">
      <c r="B17" s="943" t="s">
        <v>1987</v>
      </c>
      <c r="E17" s="584"/>
      <c r="F17" s="584"/>
      <c r="G17" s="947"/>
      <c r="H17" s="947"/>
      <c r="I17" s="339"/>
      <c r="J17" s="9" t="s">
        <v>510</v>
      </c>
      <c r="L17" s="946" t="str">
        <f>IF(AND($D$11&lt;&gt;"",I17=""),"×","○")</f>
        <v>○</v>
      </c>
      <c r="M17" s="60"/>
      <c r="N17" s="89"/>
      <c r="O17" s="628">
        <v>0</v>
      </c>
      <c r="P17" s="636">
        <v>10000</v>
      </c>
    </row>
    <row r="18" spans="2:16" s="9" customFormat="1" ht="15" customHeight="1" thickBot="1">
      <c r="B18" s="943" t="s">
        <v>1988</v>
      </c>
      <c r="E18" s="584"/>
      <c r="F18" s="584"/>
      <c r="G18" s="947"/>
      <c r="H18" s="947"/>
      <c r="I18" s="339"/>
      <c r="J18" s="9" t="s">
        <v>510</v>
      </c>
      <c r="L18" s="946" t="str">
        <f>IF(AND($D$11&lt;&gt;"",I18=""),"×","○")</f>
        <v>○</v>
      </c>
      <c r="M18" s="60"/>
      <c r="N18" s="89"/>
      <c r="O18" s="628">
        <v>0</v>
      </c>
      <c r="P18" s="636">
        <v>100000</v>
      </c>
    </row>
    <row r="19" spans="2:16" s="9" customFormat="1" ht="31.5" customHeight="1" thickBot="1">
      <c r="B19" s="1805" t="s">
        <v>1989</v>
      </c>
      <c r="C19" s="1805"/>
      <c r="D19" s="1805"/>
      <c r="E19" s="1805"/>
      <c r="F19" s="1805"/>
      <c r="G19" s="1805"/>
      <c r="H19" s="1805"/>
      <c r="M19" s="60"/>
      <c r="N19" s="89"/>
    </row>
    <row r="20" spans="2:16" s="9" customFormat="1" ht="15" customHeight="1" thickBot="1">
      <c r="B20" s="943" t="s">
        <v>1990</v>
      </c>
      <c r="E20" s="584"/>
      <c r="F20" s="584"/>
      <c r="G20" s="947"/>
      <c r="H20" s="947"/>
      <c r="I20" s="339"/>
      <c r="J20" s="9" t="s">
        <v>510</v>
      </c>
      <c r="L20" s="946" t="str">
        <f>IF(AND($D$11&lt;&gt;"",I20=""),"×","○")</f>
        <v>○</v>
      </c>
      <c r="M20" s="60"/>
      <c r="N20" s="89"/>
      <c r="O20" s="628">
        <v>0</v>
      </c>
      <c r="P20" s="636">
        <v>10000</v>
      </c>
    </row>
    <row r="21" spans="2:16" s="9" customFormat="1" ht="20.25" customHeight="1">
      <c r="B21" s="1805" t="s">
        <v>1991</v>
      </c>
      <c r="C21" s="1805"/>
      <c r="D21" s="1805"/>
      <c r="E21" s="1805"/>
      <c r="F21" s="1805"/>
      <c r="G21" s="1805"/>
      <c r="H21" s="1805"/>
      <c r="M21" s="60"/>
      <c r="N21" s="89"/>
    </row>
    <row r="22" spans="2:16" s="9" customFormat="1" ht="15" customHeight="1" thickBot="1">
      <c r="E22" s="584"/>
      <c r="F22" s="584"/>
      <c r="G22" s="589"/>
      <c r="I22" s="949"/>
      <c r="M22" s="60"/>
      <c r="N22" s="89"/>
    </row>
    <row r="23" spans="2:16" s="9" customFormat="1" ht="15" customHeight="1" thickBot="1">
      <c r="B23" s="9" t="s">
        <v>1981</v>
      </c>
      <c r="C23" s="606"/>
      <c r="D23" s="1814"/>
      <c r="E23" s="1815"/>
      <c r="F23" s="1815"/>
      <c r="G23" s="1815"/>
      <c r="H23" s="1815"/>
      <c r="I23" s="1816"/>
      <c r="J23" s="606"/>
      <c r="K23" s="1227"/>
      <c r="L23" s="946"/>
      <c r="M23" s="60"/>
      <c r="N23" s="89"/>
    </row>
    <row r="24" spans="2:16" s="9" customFormat="1" ht="15" customHeight="1" thickBot="1">
      <c r="B24" s="943" t="s">
        <v>1982</v>
      </c>
      <c r="G24" s="947"/>
      <c r="H24" s="947"/>
      <c r="I24" s="339"/>
      <c r="J24" s="9" t="s">
        <v>436</v>
      </c>
      <c r="K24" s="1227"/>
      <c r="L24" s="946" t="str">
        <f>IF(AND($D$23&lt;&gt;"",I24=""),"×","○")</f>
        <v>○</v>
      </c>
      <c r="M24" s="60"/>
      <c r="N24" s="89"/>
      <c r="O24" s="628">
        <v>0</v>
      </c>
      <c r="P24" s="636">
        <v>100000</v>
      </c>
    </row>
    <row r="25" spans="2:16" s="9" customFormat="1" ht="15" customHeight="1" thickBot="1">
      <c r="C25" s="9" t="s">
        <v>1983</v>
      </c>
      <c r="E25" s="584"/>
      <c r="F25" s="584"/>
      <c r="G25" s="947"/>
      <c r="H25" s="947"/>
      <c r="I25" s="339"/>
      <c r="J25" s="9" t="s">
        <v>436</v>
      </c>
      <c r="K25" s="1227"/>
      <c r="L25" s="946" t="str">
        <f>IF(AND($D$23&lt;&gt;"",I25=""),"×","○")</f>
        <v>○</v>
      </c>
      <c r="M25" s="60"/>
      <c r="N25" s="89"/>
      <c r="O25" s="628">
        <v>0</v>
      </c>
      <c r="P25" s="636">
        <v>100000</v>
      </c>
    </row>
    <row r="26" spans="2:16" s="9" customFormat="1" ht="15" customHeight="1" thickBot="1">
      <c r="C26" s="9" t="s">
        <v>1984</v>
      </c>
      <c r="E26" s="584"/>
      <c r="F26" s="584"/>
      <c r="G26" s="589"/>
      <c r="I26" s="948" t="str">
        <f>IF(ISERROR(I25/I24*100),"",I25/I24*100)</f>
        <v/>
      </c>
      <c r="J26" s="9" t="s">
        <v>501</v>
      </c>
      <c r="K26" s="1227"/>
      <c r="L26" s="946"/>
      <c r="M26" s="60"/>
      <c r="N26" s="89"/>
    </row>
    <row r="27" spans="2:16" s="9" customFormat="1" ht="15" customHeight="1" thickBot="1">
      <c r="B27" s="943" t="s">
        <v>1985</v>
      </c>
      <c r="E27" s="584"/>
      <c r="F27" s="584"/>
      <c r="G27" s="947"/>
      <c r="H27" s="947"/>
      <c r="I27" s="339"/>
      <c r="J27" s="9" t="s">
        <v>436</v>
      </c>
      <c r="L27" s="9" t="str">
        <f>IF(AND($D$23&lt;&gt;"",I27=""),"×","○")</f>
        <v>○</v>
      </c>
      <c r="M27" s="60"/>
      <c r="N27" s="89"/>
    </row>
    <row r="28" spans="2:16" s="9" customFormat="1" ht="15" customHeight="1" thickBot="1">
      <c r="B28" s="943" t="s">
        <v>1986</v>
      </c>
      <c r="E28" s="584"/>
      <c r="F28" s="584"/>
      <c r="G28" s="947"/>
      <c r="H28" s="947"/>
      <c r="I28" s="339"/>
      <c r="J28" s="9" t="s">
        <v>436</v>
      </c>
      <c r="L28" s="9" t="str">
        <f>IF(AND($D$23&lt;&gt;"",I28=""),"×","○")</f>
        <v>○</v>
      </c>
      <c r="M28" s="60"/>
      <c r="N28" s="89"/>
      <c r="O28" s="628">
        <v>0</v>
      </c>
      <c r="P28" s="636">
        <v>1000</v>
      </c>
    </row>
    <row r="29" spans="2:16" s="9" customFormat="1" ht="15" customHeight="1" thickBot="1">
      <c r="B29" s="943" t="s">
        <v>1987</v>
      </c>
      <c r="E29" s="584"/>
      <c r="F29" s="584"/>
      <c r="G29" s="947"/>
      <c r="H29" s="947"/>
      <c r="I29" s="339"/>
      <c r="J29" s="9" t="s">
        <v>510</v>
      </c>
      <c r="L29" s="9" t="str">
        <f>IF(AND($D$23&lt;&gt;"",I29=""),"×","○")</f>
        <v>○</v>
      </c>
      <c r="M29" s="60"/>
      <c r="N29" s="89"/>
      <c r="O29" s="628">
        <v>0</v>
      </c>
      <c r="P29" s="636">
        <v>10000</v>
      </c>
    </row>
    <row r="30" spans="2:16" s="9" customFormat="1" ht="15" customHeight="1" thickBot="1">
      <c r="B30" s="943" t="s">
        <v>1988</v>
      </c>
      <c r="E30" s="584"/>
      <c r="F30" s="584"/>
      <c r="G30" s="947"/>
      <c r="H30" s="947"/>
      <c r="I30" s="339"/>
      <c r="J30" s="9" t="s">
        <v>510</v>
      </c>
      <c r="L30" s="9" t="str">
        <f>IF(AND($D$23&lt;&gt;"",I30=""),"×","○")</f>
        <v>○</v>
      </c>
      <c r="M30" s="60"/>
      <c r="N30" s="89"/>
      <c r="O30" s="628">
        <v>0</v>
      </c>
      <c r="P30" s="636">
        <v>100000</v>
      </c>
    </row>
    <row r="31" spans="2:16" s="9" customFormat="1" ht="31.5" customHeight="1" thickBot="1">
      <c r="B31" s="1805" t="s">
        <v>1989</v>
      </c>
      <c r="C31" s="1805"/>
      <c r="D31" s="1805"/>
      <c r="E31" s="1805"/>
      <c r="F31" s="1805"/>
      <c r="G31" s="1805"/>
      <c r="H31" s="1805"/>
      <c r="M31" s="60"/>
      <c r="N31" s="89"/>
    </row>
    <row r="32" spans="2:16" s="9" customFormat="1" ht="15" customHeight="1" thickBot="1">
      <c r="B32" s="943" t="s">
        <v>1990</v>
      </c>
      <c r="E32" s="584"/>
      <c r="F32" s="584"/>
      <c r="G32" s="947"/>
      <c r="H32" s="947"/>
      <c r="I32" s="339"/>
      <c r="J32" s="9" t="s">
        <v>510</v>
      </c>
      <c r="L32" s="9" t="str">
        <f>IF(AND($D$23&lt;&gt;"",I32=""),"×","○")</f>
        <v>○</v>
      </c>
      <c r="M32" s="60"/>
      <c r="N32" s="89"/>
      <c r="O32" s="628">
        <v>0</v>
      </c>
      <c r="P32" s="636">
        <v>10000</v>
      </c>
    </row>
    <row r="33" spans="2:16" s="9" customFormat="1" ht="20.25" customHeight="1">
      <c r="B33" s="1805" t="s">
        <v>1991</v>
      </c>
      <c r="C33" s="1805"/>
      <c r="D33" s="1805"/>
      <c r="E33" s="1805"/>
      <c r="F33" s="1805"/>
      <c r="G33" s="1805"/>
      <c r="H33" s="1805"/>
      <c r="M33" s="60"/>
      <c r="N33" s="89"/>
    </row>
    <row r="34" spans="2:16" s="9" customFormat="1" ht="15" customHeight="1" thickBot="1">
      <c r="E34" s="584"/>
      <c r="F34" s="584"/>
      <c r="G34" s="589"/>
      <c r="I34" s="949"/>
      <c r="M34" s="60"/>
      <c r="N34" s="89"/>
    </row>
    <row r="35" spans="2:16" s="9" customFormat="1" ht="15" customHeight="1" thickBot="1">
      <c r="B35" s="9" t="s">
        <v>1981</v>
      </c>
      <c r="C35" s="606"/>
      <c r="D35" s="1814"/>
      <c r="E35" s="1815"/>
      <c r="F35" s="1815"/>
      <c r="G35" s="1815"/>
      <c r="H35" s="1815"/>
      <c r="I35" s="1817"/>
      <c r="J35" s="606"/>
      <c r="K35" s="1227"/>
      <c r="L35" s="946"/>
      <c r="M35" s="60"/>
      <c r="N35" s="89"/>
    </row>
    <row r="36" spans="2:16" s="9" customFormat="1" ht="15" customHeight="1" thickBot="1">
      <c r="B36" s="943" t="s">
        <v>1982</v>
      </c>
      <c r="G36" s="947"/>
      <c r="H36" s="947"/>
      <c r="I36" s="339"/>
      <c r="J36" s="9" t="s">
        <v>436</v>
      </c>
      <c r="K36" s="1227"/>
      <c r="L36" s="946" t="str">
        <f>IF(AND($D$35&lt;&gt;"",I36=""),"×","○")</f>
        <v>○</v>
      </c>
      <c r="M36" s="60"/>
      <c r="N36" s="89"/>
      <c r="O36" s="628">
        <v>0</v>
      </c>
      <c r="P36" s="636">
        <v>100000</v>
      </c>
    </row>
    <row r="37" spans="2:16" s="9" customFormat="1" ht="15" customHeight="1" thickBot="1">
      <c r="C37" s="9" t="s">
        <v>1983</v>
      </c>
      <c r="E37" s="584"/>
      <c r="F37" s="584"/>
      <c r="G37" s="947"/>
      <c r="H37" s="947"/>
      <c r="I37" s="339"/>
      <c r="J37" s="9" t="s">
        <v>436</v>
      </c>
      <c r="K37" s="1227"/>
      <c r="L37" s="946" t="str">
        <f>IF(AND($D$35&lt;&gt;"",I37=""),"×","○")</f>
        <v>○</v>
      </c>
      <c r="M37" s="60"/>
      <c r="N37" s="89"/>
      <c r="O37" s="628">
        <v>0</v>
      </c>
      <c r="P37" s="636">
        <v>100000</v>
      </c>
    </row>
    <row r="38" spans="2:16" s="9" customFormat="1" ht="15" customHeight="1" thickBot="1">
      <c r="C38" s="9" t="s">
        <v>1984</v>
      </c>
      <c r="E38" s="584"/>
      <c r="F38" s="584"/>
      <c r="G38" s="589"/>
      <c r="I38" s="948" t="str">
        <f>IF(ISERROR(I37/I36*100),"",I37/I36*100)</f>
        <v/>
      </c>
      <c r="J38" s="9" t="s">
        <v>501</v>
      </c>
      <c r="K38" s="1227"/>
      <c r="L38" s="946"/>
      <c r="M38" s="60"/>
      <c r="N38" s="89"/>
    </row>
    <row r="39" spans="2:16" s="9" customFormat="1" ht="15" customHeight="1" thickBot="1">
      <c r="B39" s="943" t="s">
        <v>1985</v>
      </c>
      <c r="E39" s="584"/>
      <c r="F39" s="584"/>
      <c r="G39" s="947"/>
      <c r="H39" s="947"/>
      <c r="I39" s="339"/>
      <c r="J39" s="9" t="s">
        <v>436</v>
      </c>
      <c r="L39" s="9" t="str">
        <f>IF(AND($D$35&lt;&gt;"",I39=""),"×","○")</f>
        <v>○</v>
      </c>
      <c r="M39" s="60"/>
      <c r="N39" s="89"/>
    </row>
    <row r="40" spans="2:16" s="9" customFormat="1" ht="15" customHeight="1" thickBot="1">
      <c r="B40" s="943" t="s">
        <v>1986</v>
      </c>
      <c r="E40" s="584"/>
      <c r="F40" s="584"/>
      <c r="G40" s="947"/>
      <c r="H40" s="947"/>
      <c r="I40" s="339"/>
      <c r="J40" s="9" t="s">
        <v>436</v>
      </c>
      <c r="L40" s="9" t="str">
        <f>IF(AND($D$35&lt;&gt;"",I40=""),"×","○")</f>
        <v>○</v>
      </c>
      <c r="M40" s="60"/>
      <c r="N40" s="89"/>
      <c r="O40" s="628">
        <v>0</v>
      </c>
      <c r="P40" s="636">
        <v>1000</v>
      </c>
    </row>
    <row r="41" spans="2:16" s="9" customFormat="1" ht="15" customHeight="1" thickBot="1">
      <c r="B41" s="943" t="s">
        <v>1987</v>
      </c>
      <c r="E41" s="584"/>
      <c r="F41" s="584"/>
      <c r="G41" s="947"/>
      <c r="H41" s="947"/>
      <c r="I41" s="339"/>
      <c r="J41" s="9" t="s">
        <v>510</v>
      </c>
      <c r="L41" s="9" t="str">
        <f>IF(AND($D$35&lt;&gt;"",I41=""),"×","○")</f>
        <v>○</v>
      </c>
      <c r="M41" s="60"/>
      <c r="N41" s="89"/>
      <c r="O41" s="628">
        <v>0</v>
      </c>
      <c r="P41" s="636">
        <v>10000</v>
      </c>
    </row>
    <row r="42" spans="2:16" s="9" customFormat="1" ht="15" customHeight="1" thickBot="1">
      <c r="B42" s="943" t="s">
        <v>1988</v>
      </c>
      <c r="E42" s="584"/>
      <c r="F42" s="584"/>
      <c r="G42" s="947"/>
      <c r="H42" s="947"/>
      <c r="I42" s="339"/>
      <c r="J42" s="9" t="s">
        <v>510</v>
      </c>
      <c r="L42" s="9" t="str">
        <f>IF(AND($D$35&lt;&gt;"",I42=""),"×","○")</f>
        <v>○</v>
      </c>
      <c r="M42" s="60"/>
      <c r="N42" s="89"/>
      <c r="O42" s="628">
        <v>0</v>
      </c>
      <c r="P42" s="636">
        <v>100000</v>
      </c>
    </row>
    <row r="43" spans="2:16" s="9" customFormat="1" ht="27" customHeight="1" thickBot="1">
      <c r="B43" s="1805" t="s">
        <v>1989</v>
      </c>
      <c r="C43" s="1805"/>
      <c r="D43" s="1805"/>
      <c r="E43" s="1805"/>
      <c r="F43" s="1805"/>
      <c r="G43" s="1805"/>
      <c r="H43" s="1805"/>
      <c r="M43" s="60"/>
      <c r="N43" s="89"/>
    </row>
    <row r="44" spans="2:16" s="9" customFormat="1" ht="15" customHeight="1" thickBot="1">
      <c r="B44" s="943" t="s">
        <v>1990</v>
      </c>
      <c r="E44" s="584"/>
      <c r="F44" s="584"/>
      <c r="G44" s="947"/>
      <c r="H44" s="947"/>
      <c r="I44" s="339"/>
      <c r="J44" s="9" t="s">
        <v>510</v>
      </c>
      <c r="L44" s="9" t="str">
        <f>IF(AND($D$35&lt;&gt;"",I44=""),"×","○")</f>
        <v>○</v>
      </c>
      <c r="M44" s="60"/>
      <c r="N44" s="89"/>
      <c r="O44" s="628">
        <v>0</v>
      </c>
      <c r="P44" s="636">
        <v>10000</v>
      </c>
    </row>
    <row r="45" spans="2:16" s="9" customFormat="1" ht="20.25" customHeight="1">
      <c r="B45" s="1805" t="s">
        <v>1991</v>
      </c>
      <c r="C45" s="1805"/>
      <c r="D45" s="1805"/>
      <c r="E45" s="1805"/>
      <c r="F45" s="1805"/>
      <c r="G45" s="1805"/>
      <c r="H45" s="1805"/>
      <c r="M45" s="60"/>
      <c r="N45" s="89"/>
    </row>
    <row r="46" spans="2:16" s="9" customFormat="1" ht="15" customHeight="1">
      <c r="E46" s="584"/>
      <c r="F46" s="584"/>
      <c r="G46" s="589"/>
      <c r="I46" s="950"/>
      <c r="M46" s="60"/>
      <c r="N46" s="164"/>
    </row>
    <row r="47" spans="2:16" s="9" customFormat="1" ht="15" customHeight="1">
      <c r="E47" s="584"/>
      <c r="F47" s="584"/>
      <c r="G47" s="589"/>
      <c r="I47" s="950"/>
      <c r="M47" s="60"/>
      <c r="N47" s="194"/>
    </row>
    <row r="48" spans="2:16" s="9" customFormat="1" ht="15" customHeight="1">
      <c r="E48" s="584"/>
      <c r="F48" s="584"/>
      <c r="G48" s="589"/>
      <c r="I48" s="950"/>
      <c r="M48" s="60"/>
      <c r="N48" s="124"/>
    </row>
    <row r="49" spans="5:14" s="9" customFormat="1" ht="15" customHeight="1">
      <c r="E49" s="584"/>
      <c r="F49" s="584"/>
      <c r="G49" s="589"/>
      <c r="I49" s="950"/>
      <c r="M49" s="60"/>
      <c r="N49" s="124"/>
    </row>
    <row r="50" spans="5:14" s="9" customFormat="1" ht="15" customHeight="1">
      <c r="I50" s="951"/>
      <c r="M50" s="195"/>
      <c r="N50" s="124"/>
    </row>
    <row r="51" spans="5:14" s="9" customFormat="1">
      <c r="K51" s="627"/>
      <c r="L51" s="627"/>
      <c r="M51" s="60"/>
      <c r="N51" s="124"/>
    </row>
    <row r="52" spans="5:14" s="9" customFormat="1">
      <c r="M52" s="60"/>
      <c r="N52" s="124"/>
    </row>
    <row r="53" spans="5:14" s="9" customFormat="1">
      <c r="M53" s="60"/>
      <c r="N53" s="124"/>
    </row>
    <row r="54" spans="5:14" s="9" customFormat="1">
      <c r="M54" s="60"/>
      <c r="N54" s="124"/>
    </row>
  </sheetData>
  <sheetProtection selectLockedCells="1"/>
  <mergeCells count="18">
    <mergeCell ref="B45:H45"/>
    <mergeCell ref="K2:K4"/>
    <mergeCell ref="K11:K14"/>
    <mergeCell ref="D11:I11"/>
    <mergeCell ref="B19:H19"/>
    <mergeCell ref="B21:H21"/>
    <mergeCell ref="D23:I23"/>
    <mergeCell ref="K23:K26"/>
    <mergeCell ref="B31:H31"/>
    <mergeCell ref="B33:H33"/>
    <mergeCell ref="D35:I35"/>
    <mergeCell ref="K35:K38"/>
    <mergeCell ref="B43:H43"/>
    <mergeCell ref="A1:J1"/>
    <mergeCell ref="A6:J6"/>
    <mergeCell ref="F9:H9"/>
    <mergeCell ref="A2:I2"/>
    <mergeCell ref="G4:J4"/>
  </mergeCells>
  <phoneticPr fontId="13"/>
  <conditionalFormatting sqref="I14">
    <cfRule type="expression" dxfId="2" priority="11">
      <formula>I14&gt;100</formula>
    </cfRule>
  </conditionalFormatting>
  <conditionalFormatting sqref="I26">
    <cfRule type="expression" dxfId="1" priority="2">
      <formula>I26&gt;100</formula>
    </cfRule>
  </conditionalFormatting>
  <conditionalFormatting sqref="I38">
    <cfRule type="expression" dxfId="0" priority="1">
      <formula>I38&gt;100</formula>
    </cfRule>
  </conditionalFormatting>
  <dataValidations count="5">
    <dataValidation allowBlank="1" showInputMessage="1" showErrorMessage="1" prompt="表紙シートの病院名を反映" sqref="G4:J4" xr:uid="{00000000-0002-0000-1C00-000000000000}"/>
    <dataValidation allowBlank="1" showInputMessage="1" showErrorMessage="1" prompt="自動計算" sqref="I14 I26 I38" xr:uid="{00000000-0002-0000-1C00-000001000000}"/>
    <dataValidation type="list" allowBlank="1" showInputMessage="1" showErrorMessage="1" sqref="D7" xr:uid="{00000000-0002-0000-1C00-000002000000}">
      <formula1>"あり,なし"</formula1>
    </dataValidation>
    <dataValidation type="list" allowBlank="1" showInputMessage="1" showErrorMessage="1" sqref="D8" xr:uid="{00000000-0002-0000-1C00-000003000000}">
      <formula1>"ワード,エクセル,パワーポイント,その他"</formula1>
    </dataValidation>
    <dataValidation type="whole" errorStyle="warning" allowBlank="1" showInputMessage="1" showErrorMessage="1" errorTitle="入力値を要確認！" error="想定を超えた数値が入力されています。ご確認ください。" prompt="整数で入力" sqref="I12:I13 I15:I18 I20 I24:I25 I27:I30 I32 I36:I37 I39:I42 I44" xr:uid="{00000000-0002-0000-1C00-000004000000}">
      <formula1>O12</formula1>
      <formula2>P12</formula2>
    </dataValidation>
  </dataValidations>
  <printOptions horizontalCentered="1"/>
  <pageMargins left="0.39370078740157483" right="0.39370078740157483" top="0.59055118110236227" bottom="0.59055118110236227" header="0.35433070866141736" footer="0.27559055118110237"/>
  <pageSetup paperSize="9" scale="88" fitToHeight="0" orientation="portrait" cellComments="asDisplayed" r:id="rId1"/>
  <headerFooter>
    <oddFooter>&amp;C&amp;P/&amp;N&amp;R&amp;A</oddFooter>
  </headerFooter>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24">
    <tabColor theme="0"/>
    <pageSetUpPr fitToPage="1"/>
  </sheetPr>
  <dimension ref="A1:O69"/>
  <sheetViews>
    <sheetView showGridLines="0" view="pageBreakPreview" zoomScaleNormal="100" zoomScaleSheetLayoutView="100" workbookViewId="0">
      <selection activeCell="D7" sqref="D7"/>
    </sheetView>
  </sheetViews>
  <sheetFormatPr defaultColWidth="9" defaultRowHeight="13.5"/>
  <cols>
    <col min="1" max="2" width="8.625" customWidth="1"/>
    <col min="3" max="3" width="5.625" customWidth="1"/>
    <col min="4" max="4" width="15.625" customWidth="1"/>
    <col min="5" max="5" width="5.625" customWidth="1"/>
    <col min="6" max="11" width="8.625" customWidth="1"/>
    <col min="12" max="12" width="2.625" customWidth="1"/>
    <col min="13" max="13" width="6" hidden="1" customWidth="1"/>
    <col min="14" max="14" width="2.25" style="60" hidden="1" customWidth="1"/>
    <col min="15" max="15" width="80.625" style="344" customWidth="1"/>
  </cols>
  <sheetData>
    <row r="1" spans="1:15" ht="20.100000000000001" customHeight="1" thickBot="1">
      <c r="A1" s="1459" t="s">
        <v>1992</v>
      </c>
      <c r="B1" s="1459"/>
      <c r="C1" s="1459"/>
      <c r="D1" s="1459"/>
      <c r="E1" s="1459"/>
      <c r="F1" s="1459"/>
      <c r="G1" s="1459"/>
      <c r="H1" s="1459"/>
      <c r="I1" s="1459"/>
      <c r="J1" s="1459"/>
      <c r="K1" s="1459"/>
      <c r="N1" s="99"/>
    </row>
    <row r="2" spans="1:15" ht="24.95" customHeight="1" thickTop="1" thickBot="1">
      <c r="A2" s="1809" t="s">
        <v>1993</v>
      </c>
      <c r="B2" s="1809"/>
      <c r="C2" s="1809"/>
      <c r="D2" s="1809"/>
      <c r="E2" s="1809"/>
      <c r="F2" s="1809"/>
      <c r="G2" s="1809"/>
      <c r="H2" s="1809"/>
      <c r="I2" s="1809"/>
      <c r="J2" s="1810"/>
      <c r="K2" s="537" t="str">
        <f>IF('様式4（全般事項）'!G5&lt;&gt;"特定領域がん診療連携拠点病院","不要",IF(COUNTIF(M:M,"×")&gt;=1,"未入力あり","入力済"))</f>
        <v>不要</v>
      </c>
      <c r="L2" s="1227"/>
      <c r="M2" s="598"/>
      <c r="N2" s="99"/>
    </row>
    <row r="3" spans="1:15" ht="5.0999999999999996" customHeight="1" thickTop="1">
      <c r="L3" s="1227"/>
      <c r="M3" s="598"/>
    </row>
    <row r="4" spans="1:15" ht="20.100000000000001" customHeight="1">
      <c r="F4" s="941" t="s">
        <v>1247</v>
      </c>
      <c r="G4" s="1811" t="str">
        <f>表紙!E2</f>
        <v>大阪公立大学医学部附属病院</v>
      </c>
      <c r="H4" s="1812"/>
      <c r="I4" s="1812"/>
      <c r="J4" s="1812"/>
      <c r="K4" s="1813"/>
      <c r="L4" s="1227"/>
      <c r="M4" s="598"/>
      <c r="O4" s="192" t="s">
        <v>185</v>
      </c>
    </row>
    <row r="5" spans="1:15" ht="20.100000000000001" customHeight="1">
      <c r="F5" s="662" t="s">
        <v>1248</v>
      </c>
      <c r="G5" t="str">
        <f>+'事務局使用（発出時は非表示にすること）'!B3</f>
        <v>令和６年９月１日時点</v>
      </c>
      <c r="J5" s="663"/>
      <c r="K5" s="663"/>
      <c r="O5" s="89"/>
    </row>
    <row r="6" spans="1:15" s="9" customFormat="1" ht="39.950000000000003" customHeight="1" thickBot="1">
      <c r="A6" s="1805" t="s">
        <v>1994</v>
      </c>
      <c r="B6" s="1805"/>
      <c r="C6" s="1805"/>
      <c r="D6" s="1805"/>
      <c r="E6" s="1805"/>
      <c r="F6" s="1805"/>
      <c r="G6" s="1805"/>
      <c r="H6" s="1805"/>
      <c r="I6" s="1805"/>
      <c r="J6" s="1805"/>
      <c r="K6" s="1805"/>
      <c r="N6" s="60"/>
      <c r="O6" s="89"/>
    </row>
    <row r="7" spans="1:15" s="9" customFormat="1" ht="15" customHeight="1" thickBot="1">
      <c r="A7" s="943" t="s">
        <v>1977</v>
      </c>
      <c r="B7" s="606"/>
      <c r="D7" s="41"/>
      <c r="E7" s="606" t="s">
        <v>490</v>
      </c>
      <c r="M7" s="9" t="str">
        <f>IF(D7="","×","○")</f>
        <v>×</v>
      </c>
      <c r="N7" s="60"/>
      <c r="O7" s="89"/>
    </row>
    <row r="8" spans="1:15" s="9" customFormat="1" ht="15" customHeight="1" thickBot="1">
      <c r="A8" s="943" t="s">
        <v>1978</v>
      </c>
      <c r="D8" s="41"/>
      <c r="E8" s="952" t="s">
        <v>1979</v>
      </c>
      <c r="M8" s="9" t="str">
        <f>IF(AND(D7="あり",D8=""),"×","○")</f>
        <v>○</v>
      </c>
      <c r="N8" s="60"/>
      <c r="O8" s="89"/>
    </row>
    <row r="9" spans="1:15" s="9" customFormat="1" ht="15" customHeight="1" thickBot="1">
      <c r="A9" s="945" t="s">
        <v>1980</v>
      </c>
      <c r="F9" s="1806"/>
      <c r="G9" s="1807"/>
      <c r="H9" s="1808"/>
      <c r="M9" s="9" t="str">
        <f>IF(AND(D8="その他",F9=""),"×","○")</f>
        <v>○</v>
      </c>
      <c r="N9" s="60"/>
      <c r="O9" s="89"/>
    </row>
    <row r="10" spans="1:15" s="9" customFormat="1">
      <c r="A10" s="953"/>
      <c r="B10" s="953"/>
      <c r="C10" s="953"/>
      <c r="D10" s="953"/>
      <c r="E10" s="953"/>
      <c r="F10" s="953"/>
      <c r="G10" s="953"/>
      <c r="H10" s="953"/>
      <c r="I10" s="953"/>
      <c r="J10" s="953"/>
      <c r="K10" s="953"/>
      <c r="N10" s="60"/>
      <c r="O10" s="89"/>
    </row>
    <row r="11" spans="1:15" s="9" customFormat="1">
      <c r="A11" s="1818" t="s">
        <v>1995</v>
      </c>
      <c r="B11" s="1819"/>
      <c r="C11" s="1819"/>
      <c r="D11" s="1819"/>
      <c r="E11" s="1819"/>
      <c r="F11" s="1819"/>
      <c r="G11" s="1819"/>
      <c r="H11" s="1819"/>
      <c r="I11" s="1819"/>
      <c r="J11" s="1819"/>
      <c r="K11" s="1820"/>
      <c r="N11" s="60"/>
      <c r="O11" s="89"/>
    </row>
    <row r="12" spans="1:15" s="9" customFormat="1">
      <c r="A12" s="1821"/>
      <c r="B12" s="1822"/>
      <c r="C12" s="1822"/>
      <c r="D12" s="1822"/>
      <c r="E12" s="1822"/>
      <c r="F12" s="1822"/>
      <c r="G12" s="1822"/>
      <c r="H12" s="1822"/>
      <c r="I12" s="1822"/>
      <c r="J12" s="1822"/>
      <c r="K12" s="1823"/>
      <c r="N12" s="60"/>
      <c r="O12" s="89"/>
    </row>
    <row r="13" spans="1:15" s="9" customFormat="1">
      <c r="A13" s="1821"/>
      <c r="B13" s="1822"/>
      <c r="C13" s="1822"/>
      <c r="D13" s="1822"/>
      <c r="E13" s="1822"/>
      <c r="F13" s="1822"/>
      <c r="G13" s="1822"/>
      <c r="H13" s="1822"/>
      <c r="I13" s="1822"/>
      <c r="J13" s="1822"/>
      <c r="K13" s="1823"/>
      <c r="N13" s="60"/>
      <c r="O13" s="89"/>
    </row>
    <row r="14" spans="1:15" s="9" customFormat="1">
      <c r="A14" s="1821"/>
      <c r="B14" s="1822"/>
      <c r="C14" s="1822"/>
      <c r="D14" s="1822"/>
      <c r="E14" s="1822"/>
      <c r="F14" s="1822"/>
      <c r="G14" s="1822"/>
      <c r="H14" s="1822"/>
      <c r="I14" s="1822"/>
      <c r="J14" s="1822"/>
      <c r="K14" s="1823"/>
      <c r="N14" s="60"/>
      <c r="O14" s="89"/>
    </row>
    <row r="15" spans="1:15" s="9" customFormat="1">
      <c r="A15" s="1821"/>
      <c r="B15" s="1822"/>
      <c r="C15" s="1822"/>
      <c r="D15" s="1822"/>
      <c r="E15" s="1822"/>
      <c r="F15" s="1822"/>
      <c r="G15" s="1822"/>
      <c r="H15" s="1822"/>
      <c r="I15" s="1822"/>
      <c r="J15" s="1822"/>
      <c r="K15" s="1823"/>
      <c r="N15" s="60"/>
      <c r="O15" s="89"/>
    </row>
    <row r="16" spans="1:15" s="9" customFormat="1">
      <c r="A16" s="1821"/>
      <c r="B16" s="1822"/>
      <c r="C16" s="1822"/>
      <c r="D16" s="1822"/>
      <c r="E16" s="1822"/>
      <c r="F16" s="1822"/>
      <c r="G16" s="1822"/>
      <c r="H16" s="1822"/>
      <c r="I16" s="1822"/>
      <c r="J16" s="1822"/>
      <c r="K16" s="1823"/>
      <c r="N16" s="60"/>
      <c r="O16" s="89"/>
    </row>
    <row r="17" spans="1:15" s="9" customFormat="1">
      <c r="A17" s="1821"/>
      <c r="B17" s="1822"/>
      <c r="C17" s="1822"/>
      <c r="D17" s="1822"/>
      <c r="E17" s="1822"/>
      <c r="F17" s="1822"/>
      <c r="G17" s="1822"/>
      <c r="H17" s="1822"/>
      <c r="I17" s="1822"/>
      <c r="J17" s="1822"/>
      <c r="K17" s="1823"/>
      <c r="N17" s="60"/>
      <c r="O17" s="89"/>
    </row>
    <row r="18" spans="1:15" s="9" customFormat="1">
      <c r="A18" s="1821"/>
      <c r="B18" s="1822"/>
      <c r="C18" s="1822"/>
      <c r="D18" s="1822"/>
      <c r="E18" s="1822"/>
      <c r="F18" s="1822"/>
      <c r="G18" s="1822"/>
      <c r="H18" s="1822"/>
      <c r="I18" s="1822"/>
      <c r="J18" s="1822"/>
      <c r="K18" s="1823"/>
      <c r="N18" s="60"/>
      <c r="O18" s="89"/>
    </row>
    <row r="19" spans="1:15" s="9" customFormat="1">
      <c r="A19" s="1821"/>
      <c r="B19" s="1822"/>
      <c r="C19" s="1822"/>
      <c r="D19" s="1822"/>
      <c r="E19" s="1822"/>
      <c r="F19" s="1822"/>
      <c r="G19" s="1822"/>
      <c r="H19" s="1822"/>
      <c r="I19" s="1822"/>
      <c r="J19" s="1822"/>
      <c r="K19" s="1823"/>
      <c r="N19" s="60"/>
      <c r="O19" s="89"/>
    </row>
    <row r="20" spans="1:15" s="9" customFormat="1">
      <c r="A20" s="1821"/>
      <c r="B20" s="1822"/>
      <c r="C20" s="1822"/>
      <c r="D20" s="1822"/>
      <c r="E20" s="1822"/>
      <c r="F20" s="1822"/>
      <c r="G20" s="1822"/>
      <c r="H20" s="1822"/>
      <c r="I20" s="1822"/>
      <c r="J20" s="1822"/>
      <c r="K20" s="1823"/>
      <c r="N20" s="60"/>
      <c r="O20" s="89"/>
    </row>
    <row r="21" spans="1:15" s="9" customFormat="1">
      <c r="A21" s="1821"/>
      <c r="B21" s="1822"/>
      <c r="C21" s="1822"/>
      <c r="D21" s="1822"/>
      <c r="E21" s="1822"/>
      <c r="F21" s="1822"/>
      <c r="G21" s="1822"/>
      <c r="H21" s="1822"/>
      <c r="I21" s="1822"/>
      <c r="J21" s="1822"/>
      <c r="K21" s="1823"/>
      <c r="N21" s="60"/>
      <c r="O21" s="89"/>
    </row>
    <row r="22" spans="1:15" s="9" customFormat="1">
      <c r="A22" s="1821"/>
      <c r="B22" s="1822"/>
      <c r="C22" s="1822"/>
      <c r="D22" s="1822"/>
      <c r="E22" s="1822"/>
      <c r="F22" s="1822"/>
      <c r="G22" s="1822"/>
      <c r="H22" s="1822"/>
      <c r="I22" s="1822"/>
      <c r="J22" s="1822"/>
      <c r="K22" s="1823"/>
      <c r="N22" s="60"/>
      <c r="O22" s="89"/>
    </row>
    <row r="23" spans="1:15" s="9" customFormat="1">
      <c r="A23" s="1821"/>
      <c r="B23" s="1822"/>
      <c r="C23" s="1822"/>
      <c r="D23" s="1822"/>
      <c r="E23" s="1822"/>
      <c r="F23" s="1822"/>
      <c r="G23" s="1822"/>
      <c r="H23" s="1822"/>
      <c r="I23" s="1822"/>
      <c r="J23" s="1822"/>
      <c r="K23" s="1823"/>
      <c r="N23" s="60"/>
      <c r="O23" s="89"/>
    </row>
    <row r="24" spans="1:15" s="9" customFormat="1">
      <c r="A24" s="1821"/>
      <c r="B24" s="1822"/>
      <c r="C24" s="1822"/>
      <c r="D24" s="1822"/>
      <c r="E24" s="1822"/>
      <c r="F24" s="1822"/>
      <c r="G24" s="1822"/>
      <c r="H24" s="1822"/>
      <c r="I24" s="1822"/>
      <c r="J24" s="1822"/>
      <c r="K24" s="1823"/>
      <c r="N24" s="60"/>
      <c r="O24" s="89"/>
    </row>
    <row r="25" spans="1:15" s="9" customFormat="1">
      <c r="A25" s="1821"/>
      <c r="B25" s="1822"/>
      <c r="C25" s="1822"/>
      <c r="D25" s="1822"/>
      <c r="E25" s="1822"/>
      <c r="F25" s="1822"/>
      <c r="G25" s="1822"/>
      <c r="H25" s="1822"/>
      <c r="I25" s="1822"/>
      <c r="J25" s="1822"/>
      <c r="K25" s="1823"/>
      <c r="N25" s="60"/>
      <c r="O25" s="89"/>
    </row>
    <row r="26" spans="1:15" s="9" customFormat="1">
      <c r="A26" s="1821"/>
      <c r="B26" s="1822"/>
      <c r="C26" s="1822"/>
      <c r="D26" s="1822"/>
      <c r="E26" s="1822"/>
      <c r="F26" s="1822"/>
      <c r="G26" s="1822"/>
      <c r="H26" s="1822"/>
      <c r="I26" s="1822"/>
      <c r="J26" s="1822"/>
      <c r="K26" s="1823"/>
      <c r="N26" s="60"/>
      <c r="O26" s="89"/>
    </row>
    <row r="27" spans="1:15" s="9" customFormat="1">
      <c r="A27" s="1821"/>
      <c r="B27" s="1822"/>
      <c r="C27" s="1822"/>
      <c r="D27" s="1822"/>
      <c r="E27" s="1822"/>
      <c r="F27" s="1822"/>
      <c r="G27" s="1822"/>
      <c r="H27" s="1822"/>
      <c r="I27" s="1822"/>
      <c r="J27" s="1822"/>
      <c r="K27" s="1823"/>
      <c r="N27" s="60"/>
      <c r="O27" s="89"/>
    </row>
    <row r="28" spans="1:15" s="9" customFormat="1">
      <c r="A28" s="1821"/>
      <c r="B28" s="1822"/>
      <c r="C28" s="1822"/>
      <c r="D28" s="1822"/>
      <c r="E28" s="1822"/>
      <c r="F28" s="1822"/>
      <c r="G28" s="1822"/>
      <c r="H28" s="1822"/>
      <c r="I28" s="1822"/>
      <c r="J28" s="1822"/>
      <c r="K28" s="1823"/>
      <c r="N28" s="60"/>
      <c r="O28" s="89"/>
    </row>
    <row r="29" spans="1:15" s="9" customFormat="1">
      <c r="A29" s="1821"/>
      <c r="B29" s="1822"/>
      <c r="C29" s="1822"/>
      <c r="D29" s="1822"/>
      <c r="E29" s="1822"/>
      <c r="F29" s="1822"/>
      <c r="G29" s="1822"/>
      <c r="H29" s="1822"/>
      <c r="I29" s="1822"/>
      <c r="J29" s="1822"/>
      <c r="K29" s="1823"/>
      <c r="N29" s="60"/>
      <c r="O29" s="89"/>
    </row>
    <row r="30" spans="1:15" s="9" customFormat="1">
      <c r="A30" s="1821"/>
      <c r="B30" s="1822"/>
      <c r="C30" s="1822"/>
      <c r="D30" s="1822"/>
      <c r="E30" s="1822"/>
      <c r="F30" s="1822"/>
      <c r="G30" s="1822"/>
      <c r="H30" s="1822"/>
      <c r="I30" s="1822"/>
      <c r="J30" s="1822"/>
      <c r="K30" s="1823"/>
      <c r="N30" s="60"/>
      <c r="O30" s="89"/>
    </row>
    <row r="31" spans="1:15" s="9" customFormat="1">
      <c r="A31" s="1821"/>
      <c r="B31" s="1822"/>
      <c r="C31" s="1822"/>
      <c r="D31" s="1822"/>
      <c r="E31" s="1822"/>
      <c r="F31" s="1822"/>
      <c r="G31" s="1822"/>
      <c r="H31" s="1822"/>
      <c r="I31" s="1822"/>
      <c r="J31" s="1822"/>
      <c r="K31" s="1823"/>
      <c r="N31" s="60"/>
      <c r="O31" s="89"/>
    </row>
    <row r="32" spans="1:15" s="9" customFormat="1">
      <c r="A32" s="1821"/>
      <c r="B32" s="1822"/>
      <c r="C32" s="1822"/>
      <c r="D32" s="1822"/>
      <c r="E32" s="1822"/>
      <c r="F32" s="1822"/>
      <c r="G32" s="1822"/>
      <c r="H32" s="1822"/>
      <c r="I32" s="1822"/>
      <c r="J32" s="1822"/>
      <c r="K32" s="1823"/>
      <c r="N32" s="60"/>
      <c r="O32" s="89"/>
    </row>
    <row r="33" spans="1:15" s="9" customFormat="1">
      <c r="A33" s="1821"/>
      <c r="B33" s="1822"/>
      <c r="C33" s="1822"/>
      <c r="D33" s="1822"/>
      <c r="E33" s="1822"/>
      <c r="F33" s="1822"/>
      <c r="G33" s="1822"/>
      <c r="H33" s="1822"/>
      <c r="I33" s="1822"/>
      <c r="J33" s="1822"/>
      <c r="K33" s="1823"/>
      <c r="N33" s="60"/>
      <c r="O33" s="89"/>
    </row>
    <row r="34" spans="1:15" s="9" customFormat="1">
      <c r="A34" s="1821"/>
      <c r="B34" s="1822"/>
      <c r="C34" s="1822"/>
      <c r="D34" s="1822"/>
      <c r="E34" s="1822"/>
      <c r="F34" s="1822"/>
      <c r="G34" s="1822"/>
      <c r="H34" s="1822"/>
      <c r="I34" s="1822"/>
      <c r="J34" s="1822"/>
      <c r="K34" s="1823"/>
      <c r="N34" s="60"/>
      <c r="O34" s="89"/>
    </row>
    <row r="35" spans="1:15" s="9" customFormat="1">
      <c r="A35" s="1821"/>
      <c r="B35" s="1822"/>
      <c r="C35" s="1822"/>
      <c r="D35" s="1822"/>
      <c r="E35" s="1822"/>
      <c r="F35" s="1822"/>
      <c r="G35" s="1822"/>
      <c r="H35" s="1822"/>
      <c r="I35" s="1822"/>
      <c r="J35" s="1822"/>
      <c r="K35" s="1823"/>
      <c r="N35" s="60"/>
      <c r="O35" s="89"/>
    </row>
    <row r="36" spans="1:15" s="9" customFormat="1">
      <c r="A36" s="1821"/>
      <c r="B36" s="1822"/>
      <c r="C36" s="1822"/>
      <c r="D36" s="1822"/>
      <c r="E36" s="1822"/>
      <c r="F36" s="1822"/>
      <c r="G36" s="1822"/>
      <c r="H36" s="1822"/>
      <c r="I36" s="1822"/>
      <c r="J36" s="1822"/>
      <c r="K36" s="1823"/>
      <c r="N36" s="60"/>
      <c r="O36" s="89"/>
    </row>
    <row r="37" spans="1:15" s="9" customFormat="1">
      <c r="A37" s="1821"/>
      <c r="B37" s="1822"/>
      <c r="C37" s="1822"/>
      <c r="D37" s="1822"/>
      <c r="E37" s="1822"/>
      <c r="F37" s="1822"/>
      <c r="G37" s="1822"/>
      <c r="H37" s="1822"/>
      <c r="I37" s="1822"/>
      <c r="J37" s="1822"/>
      <c r="K37" s="1823"/>
      <c r="N37" s="60"/>
      <c r="O37" s="89"/>
    </row>
    <row r="38" spans="1:15" s="9" customFormat="1">
      <c r="A38" s="1821"/>
      <c r="B38" s="1822"/>
      <c r="C38" s="1822"/>
      <c r="D38" s="1822"/>
      <c r="E38" s="1822"/>
      <c r="F38" s="1822"/>
      <c r="G38" s="1822"/>
      <c r="H38" s="1822"/>
      <c r="I38" s="1822"/>
      <c r="J38" s="1822"/>
      <c r="K38" s="1823"/>
      <c r="N38" s="60"/>
      <c r="O38" s="89"/>
    </row>
    <row r="39" spans="1:15" s="9" customFormat="1">
      <c r="A39" s="1821"/>
      <c r="B39" s="1822"/>
      <c r="C39" s="1822"/>
      <c r="D39" s="1822"/>
      <c r="E39" s="1822"/>
      <c r="F39" s="1822"/>
      <c r="G39" s="1822"/>
      <c r="H39" s="1822"/>
      <c r="I39" s="1822"/>
      <c r="J39" s="1822"/>
      <c r="K39" s="1823"/>
      <c r="N39" s="60"/>
      <c r="O39" s="89"/>
    </row>
    <row r="40" spans="1:15" s="9" customFormat="1">
      <c r="A40" s="1821"/>
      <c r="B40" s="1822"/>
      <c r="C40" s="1822"/>
      <c r="D40" s="1822"/>
      <c r="E40" s="1822"/>
      <c r="F40" s="1822"/>
      <c r="G40" s="1822"/>
      <c r="H40" s="1822"/>
      <c r="I40" s="1822"/>
      <c r="J40" s="1822"/>
      <c r="K40" s="1823"/>
      <c r="N40" s="60"/>
      <c r="O40" s="89"/>
    </row>
    <row r="41" spans="1:15" s="9" customFormat="1">
      <c r="A41" s="1821"/>
      <c r="B41" s="1822"/>
      <c r="C41" s="1822"/>
      <c r="D41" s="1822"/>
      <c r="E41" s="1822"/>
      <c r="F41" s="1822"/>
      <c r="G41" s="1822"/>
      <c r="H41" s="1822"/>
      <c r="I41" s="1822"/>
      <c r="J41" s="1822"/>
      <c r="K41" s="1823"/>
      <c r="N41" s="60"/>
      <c r="O41" s="89"/>
    </row>
    <row r="42" spans="1:15" s="9" customFormat="1">
      <c r="A42" s="1821"/>
      <c r="B42" s="1822"/>
      <c r="C42" s="1822"/>
      <c r="D42" s="1822"/>
      <c r="E42" s="1822"/>
      <c r="F42" s="1822"/>
      <c r="G42" s="1822"/>
      <c r="H42" s="1822"/>
      <c r="I42" s="1822"/>
      <c r="J42" s="1822"/>
      <c r="K42" s="1823"/>
      <c r="N42" s="60"/>
      <c r="O42" s="89"/>
    </row>
    <row r="43" spans="1:15" s="9" customFormat="1">
      <c r="A43" s="1821"/>
      <c r="B43" s="1822"/>
      <c r="C43" s="1822"/>
      <c r="D43" s="1822"/>
      <c r="E43" s="1822"/>
      <c r="F43" s="1822"/>
      <c r="G43" s="1822"/>
      <c r="H43" s="1822"/>
      <c r="I43" s="1822"/>
      <c r="J43" s="1822"/>
      <c r="K43" s="1823"/>
      <c r="N43" s="60"/>
      <c r="O43" s="89"/>
    </row>
    <row r="44" spans="1:15" s="9" customFormat="1">
      <c r="A44" s="1821"/>
      <c r="B44" s="1822"/>
      <c r="C44" s="1822"/>
      <c r="D44" s="1822"/>
      <c r="E44" s="1822"/>
      <c r="F44" s="1822"/>
      <c r="G44" s="1822"/>
      <c r="H44" s="1822"/>
      <c r="I44" s="1822"/>
      <c r="J44" s="1822"/>
      <c r="K44" s="1823"/>
      <c r="N44" s="60"/>
      <c r="O44" s="89"/>
    </row>
    <row r="45" spans="1:15" s="9" customFormat="1">
      <c r="A45" s="1821"/>
      <c r="B45" s="1822"/>
      <c r="C45" s="1822"/>
      <c r="D45" s="1822"/>
      <c r="E45" s="1822"/>
      <c r="F45" s="1822"/>
      <c r="G45" s="1822"/>
      <c r="H45" s="1822"/>
      <c r="I45" s="1822"/>
      <c r="J45" s="1822"/>
      <c r="K45" s="1823"/>
      <c r="N45" s="60"/>
      <c r="O45" s="89"/>
    </row>
    <row r="46" spans="1:15" s="9" customFormat="1">
      <c r="A46" s="1821"/>
      <c r="B46" s="1822"/>
      <c r="C46" s="1822"/>
      <c r="D46" s="1822"/>
      <c r="E46" s="1822"/>
      <c r="F46" s="1822"/>
      <c r="G46" s="1822"/>
      <c r="H46" s="1822"/>
      <c r="I46" s="1822"/>
      <c r="J46" s="1822"/>
      <c r="K46" s="1823"/>
      <c r="N46" s="60"/>
      <c r="O46" s="89"/>
    </row>
    <row r="47" spans="1:15" s="9" customFormat="1">
      <c r="A47" s="1821"/>
      <c r="B47" s="1822"/>
      <c r="C47" s="1822"/>
      <c r="D47" s="1822"/>
      <c r="E47" s="1822"/>
      <c r="F47" s="1822"/>
      <c r="G47" s="1822"/>
      <c r="H47" s="1822"/>
      <c r="I47" s="1822"/>
      <c r="J47" s="1822"/>
      <c r="K47" s="1823"/>
      <c r="N47" s="60"/>
      <c r="O47" s="89"/>
    </row>
    <row r="48" spans="1:15" s="9" customFormat="1">
      <c r="A48" s="1821"/>
      <c r="B48" s="1822"/>
      <c r="C48" s="1822"/>
      <c r="D48" s="1822"/>
      <c r="E48" s="1822"/>
      <c r="F48" s="1822"/>
      <c r="G48" s="1822"/>
      <c r="H48" s="1822"/>
      <c r="I48" s="1822"/>
      <c r="J48" s="1822"/>
      <c r="K48" s="1823"/>
      <c r="N48" s="60"/>
      <c r="O48" s="89"/>
    </row>
    <row r="49" spans="1:15" s="9" customFormat="1">
      <c r="A49" s="1821"/>
      <c r="B49" s="1822"/>
      <c r="C49" s="1822"/>
      <c r="D49" s="1822"/>
      <c r="E49" s="1822"/>
      <c r="F49" s="1822"/>
      <c r="G49" s="1822"/>
      <c r="H49" s="1822"/>
      <c r="I49" s="1822"/>
      <c r="J49" s="1822"/>
      <c r="K49" s="1823"/>
      <c r="N49" s="60"/>
      <c r="O49" s="89"/>
    </row>
    <row r="50" spans="1:15" s="9" customFormat="1">
      <c r="A50" s="1821"/>
      <c r="B50" s="1822"/>
      <c r="C50" s="1822"/>
      <c r="D50" s="1822"/>
      <c r="E50" s="1822"/>
      <c r="F50" s="1822"/>
      <c r="G50" s="1822"/>
      <c r="H50" s="1822"/>
      <c r="I50" s="1822"/>
      <c r="J50" s="1822"/>
      <c r="K50" s="1823"/>
      <c r="N50" s="60"/>
      <c r="O50" s="89"/>
    </row>
    <row r="51" spans="1:15" s="9" customFormat="1">
      <c r="A51" s="1821"/>
      <c r="B51" s="1822"/>
      <c r="C51" s="1822"/>
      <c r="D51" s="1822"/>
      <c r="E51" s="1822"/>
      <c r="F51" s="1822"/>
      <c r="G51" s="1822"/>
      <c r="H51" s="1822"/>
      <c r="I51" s="1822"/>
      <c r="J51" s="1822"/>
      <c r="K51" s="1823"/>
      <c r="N51" s="60"/>
      <c r="O51" s="89"/>
    </row>
    <row r="52" spans="1:15" s="9" customFormat="1">
      <c r="A52" s="1821"/>
      <c r="B52" s="1822"/>
      <c r="C52" s="1822"/>
      <c r="D52" s="1822"/>
      <c r="E52" s="1822"/>
      <c r="F52" s="1822"/>
      <c r="G52" s="1822"/>
      <c r="H52" s="1822"/>
      <c r="I52" s="1822"/>
      <c r="J52" s="1822"/>
      <c r="K52" s="1823"/>
      <c r="N52" s="60"/>
      <c r="O52" s="89"/>
    </row>
    <row r="53" spans="1:15" s="9" customFormat="1">
      <c r="A53" s="1821"/>
      <c r="B53" s="1822"/>
      <c r="C53" s="1822"/>
      <c r="D53" s="1822"/>
      <c r="E53" s="1822"/>
      <c r="F53" s="1822"/>
      <c r="G53" s="1822"/>
      <c r="H53" s="1822"/>
      <c r="I53" s="1822"/>
      <c r="J53" s="1822"/>
      <c r="K53" s="1823"/>
      <c r="N53" s="60"/>
      <c r="O53" s="89"/>
    </row>
    <row r="54" spans="1:15" s="9" customFormat="1">
      <c r="A54" s="1821"/>
      <c r="B54" s="1822"/>
      <c r="C54" s="1822"/>
      <c r="D54" s="1822"/>
      <c r="E54" s="1822"/>
      <c r="F54" s="1822"/>
      <c r="G54" s="1822"/>
      <c r="H54" s="1822"/>
      <c r="I54" s="1822"/>
      <c r="J54" s="1822"/>
      <c r="K54" s="1823"/>
      <c r="N54" s="60"/>
      <c r="O54" s="89"/>
    </row>
    <row r="55" spans="1:15" s="9" customFormat="1" ht="12">
      <c r="A55" s="1821"/>
      <c r="B55" s="1822"/>
      <c r="C55" s="1822"/>
      <c r="D55" s="1822"/>
      <c r="E55" s="1822"/>
      <c r="F55" s="1822"/>
      <c r="G55" s="1822"/>
      <c r="H55" s="1822"/>
      <c r="I55" s="1822"/>
      <c r="J55" s="1822"/>
      <c r="K55" s="1823"/>
      <c r="N55" s="195"/>
      <c r="O55" s="89"/>
    </row>
    <row r="56" spans="1:15" s="9" customFormat="1">
      <c r="A56" s="1821"/>
      <c r="B56" s="1822"/>
      <c r="C56" s="1822"/>
      <c r="D56" s="1822"/>
      <c r="E56" s="1822"/>
      <c r="F56" s="1822"/>
      <c r="G56" s="1822"/>
      <c r="H56" s="1822"/>
      <c r="I56" s="1822"/>
      <c r="J56" s="1822"/>
      <c r="K56" s="1823"/>
      <c r="N56" s="60"/>
      <c r="O56" s="89"/>
    </row>
    <row r="57" spans="1:15" s="9" customFormat="1">
      <c r="A57" s="1821"/>
      <c r="B57" s="1822"/>
      <c r="C57" s="1822"/>
      <c r="D57" s="1822"/>
      <c r="E57" s="1822"/>
      <c r="F57" s="1822"/>
      <c r="G57" s="1822"/>
      <c r="H57" s="1822"/>
      <c r="I57" s="1822"/>
      <c r="J57" s="1822"/>
      <c r="K57" s="1823"/>
      <c r="N57" s="60"/>
      <c r="O57" s="89"/>
    </row>
    <row r="58" spans="1:15" s="9" customFormat="1">
      <c r="A58" s="1821"/>
      <c r="B58" s="1822"/>
      <c r="C58" s="1822"/>
      <c r="D58" s="1822"/>
      <c r="E58" s="1822"/>
      <c r="F58" s="1822"/>
      <c r="G58" s="1822"/>
      <c r="H58" s="1822"/>
      <c r="I58" s="1822"/>
      <c r="J58" s="1822"/>
      <c r="K58" s="1823"/>
      <c r="N58" s="60"/>
      <c r="O58" s="89"/>
    </row>
    <row r="59" spans="1:15" s="9" customFormat="1">
      <c r="A59" s="1824"/>
      <c r="B59" s="1825"/>
      <c r="C59" s="1825"/>
      <c r="D59" s="1825"/>
      <c r="E59" s="1825"/>
      <c r="F59" s="1825"/>
      <c r="G59" s="1825"/>
      <c r="H59" s="1825"/>
      <c r="I59" s="1825"/>
      <c r="J59" s="1825"/>
      <c r="K59" s="1826"/>
      <c r="N59" s="60"/>
      <c r="O59" s="164"/>
    </row>
    <row r="60" spans="1:15" s="9" customFormat="1">
      <c r="L60" s="627"/>
      <c r="M60" s="627"/>
      <c r="N60" s="60"/>
      <c r="O60" s="124"/>
    </row>
    <row r="61" spans="1:15" s="9" customFormat="1">
      <c r="N61" s="60"/>
      <c r="O61" s="124"/>
    </row>
    <row r="62" spans="1:15" s="9" customFormat="1">
      <c r="N62" s="60"/>
      <c r="O62" s="124"/>
    </row>
    <row r="63" spans="1:15" s="9" customFormat="1">
      <c r="N63" s="60"/>
      <c r="O63" s="124"/>
    </row>
    <row r="64" spans="1:15" s="9" customFormat="1">
      <c r="N64" s="60"/>
      <c r="O64" s="124"/>
    </row>
    <row r="65" spans="14:15" s="9" customFormat="1">
      <c r="N65" s="60"/>
      <c r="O65" s="124"/>
    </row>
    <row r="66" spans="14:15" s="9" customFormat="1">
      <c r="N66" s="60"/>
      <c r="O66" s="124"/>
    </row>
    <row r="67" spans="14:15" s="9" customFormat="1">
      <c r="N67" s="60"/>
      <c r="O67" s="124"/>
    </row>
    <row r="68" spans="14:15" s="9" customFormat="1">
      <c r="N68" s="60"/>
      <c r="O68" s="124"/>
    </row>
    <row r="69" spans="14:15" s="9" customFormat="1">
      <c r="N69" s="60"/>
      <c r="O69" s="124"/>
    </row>
  </sheetData>
  <sheetProtection selectLockedCells="1"/>
  <mergeCells count="7">
    <mergeCell ref="L2:L4"/>
    <mergeCell ref="A11:K59"/>
    <mergeCell ref="F9:H9"/>
    <mergeCell ref="A1:K1"/>
    <mergeCell ref="A6:K6"/>
    <mergeCell ref="A2:J2"/>
    <mergeCell ref="G4:K4"/>
  </mergeCells>
  <phoneticPr fontId="13"/>
  <dataValidations count="3">
    <dataValidation allowBlank="1" showInputMessage="1" showErrorMessage="1" prompt="表紙シートの病院名を反映" sqref="G4:K4" xr:uid="{00000000-0002-0000-1D00-000000000000}"/>
    <dataValidation type="list" allowBlank="1" showInputMessage="1" showErrorMessage="1" sqref="D7" xr:uid="{00000000-0002-0000-1D00-000001000000}">
      <formula1>"あり,なし"</formula1>
    </dataValidation>
    <dataValidation type="list" allowBlank="1" showInputMessage="1" showErrorMessage="1" sqref="D8" xr:uid="{00000000-0002-0000-1D00-000002000000}">
      <formula1>"ワード,エクセル,パワーポイント,その他"</formula1>
    </dataValidation>
  </dataValidations>
  <printOptions horizontalCentered="1"/>
  <pageMargins left="0.39370078740157483" right="0.39370078740157483" top="0.59055118110236227" bottom="0.59055118110236227" header="0.35433070866141736" footer="0.27559055118110237"/>
  <pageSetup paperSize="9" scale="98" fitToHeight="0" orientation="portrait" cellComments="asDisplayed" r:id="rId1"/>
  <headerFooter>
    <oddFooter>&amp;C&amp;P/&amp;N&amp;R&amp;A</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
    <tabColor theme="0"/>
    <pageSetUpPr fitToPage="1"/>
  </sheetPr>
  <dimension ref="A1:O54"/>
  <sheetViews>
    <sheetView showZeros="0" tabSelected="1" view="pageBreakPreview" zoomScale="89" zoomScaleNormal="115" zoomScaleSheetLayoutView="85" workbookViewId="0"/>
  </sheetViews>
  <sheetFormatPr defaultColWidth="9" defaultRowHeight="14.25"/>
  <cols>
    <col min="1" max="1" width="4.625" style="3" customWidth="1"/>
    <col min="2" max="3" width="8.625" style="3" customWidth="1"/>
    <col min="4" max="4" width="10.625" style="48" customWidth="1"/>
    <col min="5" max="5" width="36.125" style="48" customWidth="1"/>
    <col min="6" max="6" width="52.75" style="8" customWidth="1"/>
    <col min="7" max="7" width="3.75" style="37" customWidth="1"/>
    <col min="8" max="8" width="83.625" style="124" bestFit="1" customWidth="1"/>
    <col min="9" max="13" width="9" style="98"/>
    <col min="14" max="16384" width="9" style="3"/>
  </cols>
  <sheetData>
    <row r="1" spans="1:15" s="17" customFormat="1" ht="18" thickBot="1">
      <c r="B1" s="18" t="s">
        <v>188</v>
      </c>
      <c r="C1" s="18"/>
      <c r="D1" s="18"/>
      <c r="E1" s="18"/>
      <c r="G1" s="36"/>
      <c r="H1" s="163"/>
      <c r="I1" s="103"/>
      <c r="J1" s="103"/>
      <c r="K1" s="103"/>
      <c r="L1" s="103"/>
      <c r="M1" s="103"/>
      <c r="N1" s="103"/>
      <c r="O1" s="103"/>
    </row>
    <row r="2" spans="1:15" ht="24" customHeight="1" thickBot="1">
      <c r="D2" s="11" t="s">
        <v>189</v>
      </c>
      <c r="E2" s="1173" t="s">
        <v>190</v>
      </c>
      <c r="F2" s="1174"/>
      <c r="H2" s="88" t="s">
        <v>191</v>
      </c>
      <c r="I2" s="104"/>
      <c r="N2" s="98"/>
      <c r="O2" s="98"/>
    </row>
    <row r="3" spans="1:15" customFormat="1" ht="13.5" customHeight="1">
      <c r="G3" s="14"/>
      <c r="H3" s="89"/>
      <c r="I3" s="60"/>
      <c r="J3" s="60"/>
      <c r="K3" s="60"/>
      <c r="L3" s="60"/>
      <c r="M3" s="60"/>
      <c r="N3" s="60"/>
      <c r="O3" s="60"/>
    </row>
    <row r="4" spans="1:15" customFormat="1" ht="24" customHeight="1">
      <c r="A4" s="3"/>
      <c r="D4" s="662" t="s">
        <v>192</v>
      </c>
      <c r="E4" s="1176" t="str">
        <f>+'様式4（全般事項）'!G5</f>
        <v>地域がん診療連携拠点病院</v>
      </c>
      <c r="F4" s="1177"/>
      <c r="G4" s="14"/>
      <c r="H4" s="89"/>
      <c r="I4" s="60"/>
      <c r="J4" s="60"/>
      <c r="K4" s="60"/>
      <c r="L4" s="60"/>
      <c r="M4" s="60"/>
      <c r="N4" s="60"/>
      <c r="O4" s="60"/>
    </row>
    <row r="5" spans="1:15" ht="5.0999999999999996" customHeight="1">
      <c r="B5" s="19"/>
      <c r="C5" s="19"/>
      <c r="F5" s="20"/>
      <c r="H5" s="89"/>
    </row>
    <row r="6" spans="1:15" ht="5.0999999999999996" customHeight="1">
      <c r="A6" s="4"/>
      <c r="B6" s="4"/>
      <c r="C6" s="4"/>
      <c r="D6" s="21"/>
      <c r="E6" s="21"/>
      <c r="F6" s="22"/>
      <c r="H6" s="89"/>
    </row>
    <row r="7" spans="1:15" s="9" customFormat="1" ht="21">
      <c r="A7" s="5"/>
      <c r="B7" s="29" t="s">
        <v>193</v>
      </c>
      <c r="C7" s="5"/>
      <c r="D7" s="23" t="s">
        <v>194</v>
      </c>
      <c r="E7" s="24"/>
      <c r="F7" s="6"/>
      <c r="G7" s="15"/>
      <c r="H7" s="89"/>
      <c r="I7" s="62"/>
      <c r="J7" s="62"/>
      <c r="K7" s="62"/>
      <c r="L7" s="62"/>
      <c r="M7" s="62"/>
    </row>
    <row r="8" spans="1:15" s="28" customFormat="1" ht="15" customHeight="1">
      <c r="A8" s="25"/>
      <c r="B8" s="7" t="e">
        <f>IF(OR(#REF!="",#REF!="",#REF!="",#REF!="",#REF!="",#REF!=""),"未入力あり","入力済")</f>
        <v>#REF!</v>
      </c>
      <c r="C8" s="25"/>
      <c r="D8" s="26" t="s">
        <v>195</v>
      </c>
      <c r="E8" s="26"/>
      <c r="F8" s="27" t="s">
        <v>196</v>
      </c>
      <c r="G8" s="13"/>
      <c r="H8" s="89"/>
      <c r="I8" s="73"/>
      <c r="J8" s="105"/>
      <c r="K8" s="105"/>
      <c r="L8" s="105"/>
      <c r="M8" s="105"/>
    </row>
    <row r="9" spans="1:15" s="28" customFormat="1" ht="15" customHeight="1">
      <c r="A9" s="25"/>
      <c r="B9" s="39" t="str">
        <f>IF('様式4（全般事項）'!V1="✔チェック欄に未入力なし","入力済","未入力あり")</f>
        <v>入力済</v>
      </c>
      <c r="C9" s="25"/>
      <c r="D9" s="26" t="s">
        <v>197</v>
      </c>
      <c r="E9" s="26"/>
      <c r="F9" s="27" t="s">
        <v>198</v>
      </c>
      <c r="G9" s="13"/>
      <c r="H9" s="89"/>
      <c r="I9" s="106"/>
      <c r="J9" s="105"/>
      <c r="K9" s="105"/>
      <c r="L9" s="105"/>
      <c r="M9" s="105"/>
    </row>
    <row r="10" spans="1:15" s="28" customFormat="1" ht="15" customHeight="1">
      <c r="A10" s="25"/>
      <c r="B10" s="39" t="str">
        <f>IF('様式４(機能別)'!K2="未入力の必須要件があります。","未入力あり","入力済")</f>
        <v>入力済</v>
      </c>
      <c r="C10" s="25"/>
      <c r="D10" s="26" t="s">
        <v>197</v>
      </c>
      <c r="E10" s="26"/>
      <c r="F10" s="27" t="s">
        <v>199</v>
      </c>
      <c r="G10" s="13"/>
      <c r="H10" s="89"/>
      <c r="I10" s="105"/>
      <c r="J10" s="105"/>
      <c r="K10" s="105"/>
      <c r="L10" s="105"/>
      <c r="M10" s="105"/>
    </row>
    <row r="11" spans="1:15" customFormat="1" ht="5.0999999999999996" customHeight="1">
      <c r="A11" s="10"/>
      <c r="B11" s="10"/>
      <c r="C11" s="10"/>
      <c r="D11" s="16"/>
      <c r="E11" s="16"/>
      <c r="F11" s="45"/>
      <c r="G11" s="14"/>
      <c r="H11" s="89"/>
      <c r="I11" s="60"/>
      <c r="J11" s="60"/>
      <c r="K11" s="60"/>
      <c r="L11" s="60"/>
      <c r="M11" s="60"/>
    </row>
    <row r="12" spans="1:15" s="9" customFormat="1" ht="27.75" customHeight="1">
      <c r="A12" s="5"/>
      <c r="B12" s="5"/>
      <c r="C12" s="5"/>
      <c r="D12" s="23" t="s">
        <v>200</v>
      </c>
      <c r="E12" s="1175" t="s">
        <v>201</v>
      </c>
      <c r="F12" s="1175"/>
      <c r="G12" s="15"/>
      <c r="H12" s="89"/>
      <c r="I12" s="62"/>
      <c r="J12" s="62"/>
      <c r="K12" s="62"/>
      <c r="L12" s="62"/>
      <c r="M12" s="62"/>
    </row>
    <row r="13" spans="1:15" s="28" customFormat="1" ht="31.5">
      <c r="A13" s="7"/>
      <c r="B13" s="29" t="s">
        <v>202</v>
      </c>
      <c r="C13" s="30" t="s">
        <v>203</v>
      </c>
      <c r="D13" s="81" t="s">
        <v>204</v>
      </c>
      <c r="E13" s="26" t="s">
        <v>205</v>
      </c>
      <c r="F13" s="31" t="s">
        <v>206</v>
      </c>
      <c r="G13" s="13"/>
      <c r="H13" s="89"/>
      <c r="I13" s="105"/>
      <c r="J13" s="105"/>
      <c r="K13" s="105"/>
      <c r="L13" s="105"/>
      <c r="M13" s="105"/>
    </row>
    <row r="14" spans="1:15" s="28" customFormat="1" ht="31.5">
      <c r="A14" s="1178" t="s">
        <v>207</v>
      </c>
      <c r="B14" s="12" t="str">
        <f>IF(別紙1未充足要件!F2="","未入力",別紙1未充足要件!F2)</f>
        <v>不要</v>
      </c>
      <c r="C14" s="61"/>
      <c r="D14" s="7" t="s">
        <v>208</v>
      </c>
      <c r="E14" s="26" t="s">
        <v>209</v>
      </c>
      <c r="F14" s="27" t="s">
        <v>210</v>
      </c>
      <c r="G14" s="13"/>
      <c r="H14" s="89"/>
      <c r="I14" s="105"/>
      <c r="J14" s="105"/>
      <c r="K14" s="105"/>
      <c r="L14" s="105"/>
      <c r="M14" s="105"/>
    </row>
    <row r="15" spans="1:15" s="28" customFormat="1" ht="15" customHeight="1">
      <c r="A15" s="1179"/>
      <c r="B15" s="12" t="str">
        <f>IF(別紙2専門とするがんの診療状況!K2="","未入力",別紙2専門とするがんの診療状況!K2)</f>
        <v>入力済</v>
      </c>
      <c r="C15" s="61"/>
      <c r="D15" s="7" t="s">
        <v>211</v>
      </c>
      <c r="E15" s="26" t="s">
        <v>212</v>
      </c>
      <c r="F15" s="27" t="s">
        <v>213</v>
      </c>
      <c r="G15" s="13"/>
      <c r="H15" s="89"/>
      <c r="I15" s="105"/>
      <c r="J15" s="105"/>
      <c r="K15" s="105"/>
      <c r="L15" s="105"/>
      <c r="M15" s="105"/>
    </row>
    <row r="16" spans="1:15" s="28" customFormat="1" ht="15" customHeight="1">
      <c r="A16" s="1179"/>
      <c r="B16" s="12" t="str">
        <f>IF(別紙3自施設で対応しないもの!K2="","未入力",別紙3自施設で対応しないもの!K2)</f>
        <v>入力済</v>
      </c>
      <c r="C16" s="61"/>
      <c r="D16" s="7" t="s">
        <v>214</v>
      </c>
      <c r="E16" s="26" t="s">
        <v>212</v>
      </c>
      <c r="F16" s="27" t="s">
        <v>215</v>
      </c>
      <c r="G16" s="13"/>
      <c r="H16" s="89"/>
      <c r="I16" s="105"/>
      <c r="J16" s="105"/>
      <c r="K16" s="105"/>
      <c r="L16" s="105"/>
      <c r="M16" s="105"/>
    </row>
    <row r="17" spans="1:13" s="28" customFormat="1" ht="15" customHeight="1">
      <c r="A17" s="1179"/>
      <c r="B17" s="12" t="str">
        <f>IF(別紙4カンファレンス!G2="","未入力あり",別紙4カンファレンス!G2)</f>
        <v>入力済</v>
      </c>
      <c r="C17" s="61"/>
      <c r="D17" s="7" t="s">
        <v>216</v>
      </c>
      <c r="E17" s="26" t="s">
        <v>212</v>
      </c>
      <c r="F17" s="27" t="s">
        <v>217</v>
      </c>
      <c r="G17" s="13"/>
      <c r="H17" s="89"/>
      <c r="I17" s="105"/>
      <c r="J17" s="105"/>
      <c r="K17" s="105"/>
      <c r="L17" s="105"/>
      <c r="M17" s="105"/>
    </row>
    <row r="18" spans="1:13" s="28" customFormat="1" ht="15" customHeight="1">
      <c r="A18" s="1179"/>
      <c r="B18" s="12" t="str">
        <f>IF(別紙5緩和外来!X2="","未入力あり",別紙5緩和外来!X2)</f>
        <v>入力済</v>
      </c>
      <c r="C18" s="61"/>
      <c r="D18" s="7" t="s">
        <v>218</v>
      </c>
      <c r="E18" s="26" t="s">
        <v>212</v>
      </c>
      <c r="F18" s="27" t="s">
        <v>219</v>
      </c>
      <c r="G18" s="13"/>
      <c r="H18" s="89"/>
      <c r="I18" s="105"/>
      <c r="J18" s="105"/>
      <c r="K18" s="105"/>
      <c r="L18" s="105"/>
      <c r="M18" s="105"/>
    </row>
    <row r="19" spans="1:13" s="28" customFormat="1" ht="15" customHeight="1">
      <c r="A19" s="1179"/>
      <c r="B19" s="12" t="str">
        <f>IF(別紙6緩和病棟!Y2="","未入力あり",別紙6緩和病棟!Y2)</f>
        <v>入力済</v>
      </c>
      <c r="C19" s="61"/>
      <c r="D19" s="7" t="s">
        <v>220</v>
      </c>
      <c r="E19" s="90" t="s">
        <v>212</v>
      </c>
      <c r="F19" s="27" t="s">
        <v>221</v>
      </c>
      <c r="G19" s="13"/>
      <c r="H19" s="89"/>
      <c r="I19" s="105"/>
      <c r="J19" s="105"/>
      <c r="K19" s="105"/>
      <c r="L19" s="105"/>
      <c r="M19" s="105"/>
    </row>
    <row r="20" spans="1:13" s="28" customFormat="1" ht="15" customHeight="1">
      <c r="A20" s="1179"/>
      <c r="B20" s="12" t="str">
        <f>IF(別紙7地域緩和ケア連携体制!J2="","未入力",別紙7地域緩和ケア連携体制!J2)</f>
        <v>入力済</v>
      </c>
      <c r="C20" s="61"/>
      <c r="D20" s="7" t="s">
        <v>222</v>
      </c>
      <c r="E20" s="90" t="s">
        <v>212</v>
      </c>
      <c r="F20" s="27" t="s">
        <v>223</v>
      </c>
      <c r="G20" s="13"/>
      <c r="H20" s="89"/>
      <c r="I20" s="105"/>
      <c r="J20" s="105"/>
      <c r="K20" s="105"/>
      <c r="L20" s="105"/>
      <c r="M20" s="105"/>
    </row>
    <row r="21" spans="1:13" s="28" customFormat="1" ht="15" customHeight="1">
      <c r="A21" s="1179"/>
      <c r="B21" s="12" t="str">
        <f>IF(別紙8緩和ケアメンバーと活動!F3="","未入力",別紙8緩和ケアメンバーと活動!F3)</f>
        <v>入力済</v>
      </c>
      <c r="C21" s="61"/>
      <c r="D21" s="7" t="s">
        <v>224</v>
      </c>
      <c r="E21" s="90" t="s">
        <v>212</v>
      </c>
      <c r="F21" s="27" t="s">
        <v>225</v>
      </c>
      <c r="G21" s="13"/>
      <c r="H21" s="89"/>
      <c r="I21" s="105"/>
      <c r="J21" s="105"/>
      <c r="K21" s="105"/>
      <c r="L21" s="105"/>
      <c r="M21" s="105"/>
    </row>
    <row r="22" spans="1:13" s="28" customFormat="1" ht="15" customHeight="1">
      <c r="A22" s="1179"/>
      <c r="B22" s="12" t="str">
        <f>IF(別紙9インターネット環境!Y2="","未入力",別紙9インターネット環境!Y2)</f>
        <v>入力済</v>
      </c>
      <c r="C22" s="61"/>
      <c r="D22" s="7" t="s">
        <v>226</v>
      </c>
      <c r="E22" s="90" t="s">
        <v>212</v>
      </c>
      <c r="F22" s="27" t="s">
        <v>227</v>
      </c>
      <c r="G22" s="13"/>
      <c r="H22" s="89"/>
      <c r="I22" s="105"/>
      <c r="J22" s="105"/>
      <c r="K22" s="105"/>
      <c r="L22" s="105"/>
      <c r="M22" s="105"/>
    </row>
    <row r="23" spans="1:13" s="28" customFormat="1" ht="15" customHeight="1">
      <c r="A23" s="1179"/>
      <c r="B23" s="12" t="str">
        <f>IF(別紙10患者の特性に応じた支援!Y2="","未入力",別紙10患者の特性に応じた支援!Y2)</f>
        <v>入力済</v>
      </c>
      <c r="C23" s="61"/>
      <c r="D23" s="7" t="s">
        <v>228</v>
      </c>
      <c r="E23" s="90" t="s">
        <v>212</v>
      </c>
      <c r="F23" s="27" t="s">
        <v>229</v>
      </c>
      <c r="G23" s="13"/>
      <c r="H23" s="89"/>
      <c r="I23" s="105"/>
      <c r="J23" s="105"/>
      <c r="K23" s="105"/>
      <c r="L23" s="105"/>
      <c r="M23" s="105"/>
    </row>
    <row r="24" spans="1:13" s="28" customFormat="1" ht="15" customHeight="1">
      <c r="A24" s="1179"/>
      <c r="B24" s="12" t="str">
        <f>IF(別紙11相談内容!G2="","未入力",別紙11相談内容!G2)</f>
        <v>入力済</v>
      </c>
      <c r="C24" s="61"/>
      <c r="D24" s="7" t="s">
        <v>230</v>
      </c>
      <c r="E24" s="90" t="s">
        <v>212</v>
      </c>
      <c r="F24" s="33" t="s">
        <v>231</v>
      </c>
      <c r="G24" s="13"/>
      <c r="H24" s="89"/>
      <c r="I24" s="105"/>
      <c r="J24" s="105"/>
      <c r="K24" s="105"/>
      <c r="L24" s="105"/>
      <c r="M24" s="105"/>
    </row>
    <row r="25" spans="1:13" s="28" customFormat="1" ht="15" customHeight="1">
      <c r="A25" s="1179"/>
      <c r="B25" s="12" t="str">
        <f>IF(別紙12相談支援センター窓口等!W2="","未入力",別紙12相談支援センター窓口等!W2)</f>
        <v>入力済</v>
      </c>
      <c r="C25" s="61"/>
      <c r="D25" s="7" t="s">
        <v>232</v>
      </c>
      <c r="E25" s="90" t="s">
        <v>212</v>
      </c>
      <c r="F25" s="33" t="s">
        <v>233</v>
      </c>
      <c r="G25" s="13"/>
      <c r="H25" s="89"/>
      <c r="I25" s="105"/>
      <c r="J25" s="105"/>
      <c r="K25" s="105"/>
      <c r="L25" s="105"/>
      <c r="M25" s="105"/>
    </row>
    <row r="26" spans="1:13" s="28" customFormat="1" ht="15" customHeight="1">
      <c r="A26" s="1179"/>
      <c r="B26" s="12" t="str">
        <f>IF(別紙13相談支援センター体制!I2="","未入力",別紙13相談支援センター体制!I2)</f>
        <v>入力済</v>
      </c>
      <c r="C26" s="61"/>
      <c r="D26" s="7" t="s">
        <v>234</v>
      </c>
      <c r="E26" s="90" t="s">
        <v>212</v>
      </c>
      <c r="F26" s="33" t="s">
        <v>235</v>
      </c>
      <c r="G26" s="13"/>
      <c r="H26" s="89"/>
      <c r="I26" s="105"/>
      <c r="J26" s="105"/>
      <c r="K26" s="105"/>
      <c r="L26" s="105"/>
      <c r="M26" s="105"/>
    </row>
    <row r="27" spans="1:13" s="28" customFormat="1" ht="15" customHeight="1">
      <c r="A27" s="1179"/>
      <c r="B27" s="12" t="str">
        <f>IF(別紙14連携協力体制!H2="","未入力",別紙14連携協力体制!H2)</f>
        <v>入力済</v>
      </c>
      <c r="C27" s="61"/>
      <c r="D27" s="7" t="s">
        <v>236</v>
      </c>
      <c r="E27" s="90" t="s">
        <v>212</v>
      </c>
      <c r="F27" s="33" t="s">
        <v>237</v>
      </c>
      <c r="G27" s="13"/>
      <c r="H27" s="89"/>
      <c r="I27" s="105"/>
      <c r="J27" s="105"/>
      <c r="K27" s="105"/>
      <c r="L27" s="105"/>
      <c r="M27" s="105"/>
    </row>
    <row r="28" spans="1:13" s="28" customFormat="1" ht="15" customHeight="1">
      <c r="A28" s="1179"/>
      <c r="B28" s="12" t="str">
        <f>IF(別紙15専門外来!W2="","未入力",別紙15専門外来!W2)</f>
        <v>入力済</v>
      </c>
      <c r="C28" s="61"/>
      <c r="D28" s="7" t="s">
        <v>238</v>
      </c>
      <c r="E28" s="90" t="s">
        <v>212</v>
      </c>
      <c r="F28" s="33" t="s">
        <v>239</v>
      </c>
      <c r="G28" s="13"/>
      <c r="H28" s="89"/>
      <c r="I28" s="105"/>
      <c r="J28" s="105"/>
      <c r="K28" s="105"/>
      <c r="L28" s="105"/>
      <c r="M28" s="105"/>
    </row>
    <row r="29" spans="1:13" s="28" customFormat="1" ht="15" customHeight="1">
      <c r="A29" s="1179"/>
      <c r="B29" s="12" t="str">
        <f>IF(別紙16院内がん登録!G2="","未入力",別紙16院内がん登録!G2)</f>
        <v>入力済</v>
      </c>
      <c r="C29" s="61"/>
      <c r="D29" s="7" t="s">
        <v>240</v>
      </c>
      <c r="E29" s="90" t="s">
        <v>212</v>
      </c>
      <c r="F29" s="33" t="s">
        <v>241</v>
      </c>
      <c r="G29" s="13"/>
      <c r="H29" s="89"/>
      <c r="I29" s="105"/>
      <c r="J29" s="105"/>
      <c r="K29" s="105"/>
      <c r="L29" s="105"/>
      <c r="M29" s="105"/>
    </row>
    <row r="30" spans="1:13" s="28" customFormat="1" ht="15" customHeight="1">
      <c r="A30" s="1179"/>
      <c r="B30" s="12" t="str">
        <f>IF(別紙17臨床試験・治験!T2="","未入力",別紙17臨床試験・治験!T2)</f>
        <v>入力済</v>
      </c>
      <c r="C30" s="61"/>
      <c r="D30" s="7" t="s">
        <v>242</v>
      </c>
      <c r="E30" s="90" t="s">
        <v>212</v>
      </c>
      <c r="F30" s="33" t="s">
        <v>243</v>
      </c>
      <c r="G30" s="13"/>
      <c r="H30" s="89"/>
      <c r="I30" s="105"/>
      <c r="J30" s="105"/>
      <c r="K30" s="105"/>
      <c r="L30" s="105"/>
      <c r="M30" s="105"/>
    </row>
    <row r="31" spans="1:13" s="28" customFormat="1" ht="15" customHeight="1">
      <c r="A31" s="1179"/>
      <c r="B31" s="12" t="str">
        <f>IF(別紙18研究窓口!U2="","未入力",別紙18研究窓口!U2)</f>
        <v>入力済</v>
      </c>
      <c r="C31" s="78"/>
      <c r="D31" s="7" t="s">
        <v>244</v>
      </c>
      <c r="E31" s="90" t="s">
        <v>212</v>
      </c>
      <c r="F31" s="33" t="s">
        <v>245</v>
      </c>
      <c r="G31" s="13"/>
      <c r="H31" s="89"/>
      <c r="I31" s="105"/>
      <c r="J31" s="105"/>
      <c r="K31" s="105"/>
      <c r="L31" s="105"/>
      <c r="M31" s="105"/>
    </row>
    <row r="32" spans="1:13" s="28" customFormat="1" ht="15" customHeight="1">
      <c r="A32" s="1179"/>
      <c r="B32" s="12" t="str">
        <f>IF(別紙19チーム医療の提供体制!O2="","未入力",別紙19チーム医療の提供体制!O2)</f>
        <v>入力済</v>
      </c>
      <c r="C32" s="78"/>
      <c r="D32" s="7" t="s">
        <v>246</v>
      </c>
      <c r="E32" s="90" t="s">
        <v>212</v>
      </c>
      <c r="F32" s="33" t="s">
        <v>247</v>
      </c>
      <c r="G32" s="13"/>
      <c r="H32" s="89"/>
      <c r="I32" s="105"/>
      <c r="J32" s="105"/>
      <c r="K32" s="105"/>
      <c r="L32" s="105"/>
      <c r="M32" s="105"/>
    </row>
    <row r="33" spans="1:13" s="28" customFormat="1" ht="15" customHeight="1">
      <c r="A33" s="1179"/>
      <c r="B33" s="12" t="str">
        <f>IF(別紙20医療安全・第三者評価!I2="","未入力",別紙20医療安全・第三者評価!I2)</f>
        <v>入力済</v>
      </c>
      <c r="C33" s="78"/>
      <c r="D33" s="7" t="s">
        <v>248</v>
      </c>
      <c r="E33" s="90" t="s">
        <v>212</v>
      </c>
      <c r="F33" s="33" t="s">
        <v>249</v>
      </c>
      <c r="G33" s="13"/>
      <c r="H33" s="89"/>
      <c r="I33" s="105"/>
      <c r="J33" s="105"/>
      <c r="K33" s="105"/>
      <c r="L33" s="105"/>
      <c r="M33" s="105"/>
    </row>
    <row r="34" spans="1:13" s="34" customFormat="1" ht="15" customHeight="1">
      <c r="A34" s="1179"/>
      <c r="B34" s="12" t="str">
        <f>IF(別紙21PCCメンバー!H2="","未入力",別紙21PCCメンバー!H2)</f>
        <v>入力済</v>
      </c>
      <c r="C34" s="79"/>
      <c r="D34" s="7" t="s">
        <v>250</v>
      </c>
      <c r="E34" s="90" t="s">
        <v>212</v>
      </c>
      <c r="F34" s="27" t="s">
        <v>251</v>
      </c>
      <c r="G34" s="38"/>
      <c r="H34" s="89"/>
      <c r="I34" s="105"/>
      <c r="J34" s="105"/>
      <c r="K34" s="107"/>
      <c r="L34" s="107"/>
      <c r="M34" s="107"/>
    </row>
    <row r="35" spans="1:13" s="28" customFormat="1" ht="15" customHeight="1">
      <c r="A35" s="1179"/>
      <c r="B35" s="12" t="str">
        <f>IF(別紙22集学的治療提供体制!J2="","未入力",別紙22集学的治療提供体制!J2)</f>
        <v>不要</v>
      </c>
      <c r="C35" s="80">
        <f>+別紙22集学的治療提供体制!D7</f>
        <v>0</v>
      </c>
      <c r="D35" s="7" t="s">
        <v>252</v>
      </c>
      <c r="E35" s="90" t="s">
        <v>253</v>
      </c>
      <c r="F35" s="27" t="s">
        <v>254</v>
      </c>
      <c r="G35" s="13"/>
      <c r="H35" s="89"/>
      <c r="I35" s="105"/>
      <c r="J35" s="105"/>
      <c r="K35" s="105"/>
      <c r="L35" s="105"/>
      <c r="M35" s="105"/>
    </row>
    <row r="36" spans="1:13" s="34" customFormat="1" ht="15" customHeight="1">
      <c r="A36" s="1179"/>
      <c r="B36" s="12" t="str">
        <f>IF(別紙23連携診療体制!K2="","未入力",別紙23連携診療体制!K2)</f>
        <v>不要</v>
      </c>
      <c r="C36" s="80">
        <f>+別紙23連携診療体制!D7</f>
        <v>0</v>
      </c>
      <c r="D36" s="7" t="s">
        <v>255</v>
      </c>
      <c r="E36" s="90" t="s">
        <v>253</v>
      </c>
      <c r="F36" s="27" t="s">
        <v>256</v>
      </c>
      <c r="G36" s="38"/>
      <c r="H36" s="89"/>
      <c r="I36" s="105"/>
      <c r="J36" s="105"/>
      <c r="K36" s="107"/>
      <c r="L36" s="107"/>
      <c r="M36" s="107"/>
    </row>
    <row r="37" spans="1:13" s="28" customFormat="1" ht="15" customHeight="1">
      <c r="A37" s="1179"/>
      <c r="B37" s="12" t="str">
        <f>IF(別紙24特定領域人材交流!G2="","未入力",別紙24特定領域人材交流!G2)</f>
        <v>不要</v>
      </c>
      <c r="C37" s="32"/>
      <c r="D37" s="7" t="s">
        <v>257</v>
      </c>
      <c r="E37" s="90" t="s">
        <v>253</v>
      </c>
      <c r="F37" s="27" t="s">
        <v>258</v>
      </c>
      <c r="G37" s="13"/>
      <c r="H37" s="89"/>
      <c r="I37" s="105"/>
      <c r="J37" s="105"/>
      <c r="K37" s="105"/>
      <c r="L37" s="105"/>
      <c r="M37" s="105"/>
    </row>
    <row r="38" spans="1:13" s="34" customFormat="1" ht="15" customHeight="1">
      <c r="A38" s="1179"/>
      <c r="B38" s="12" t="str">
        <f>IF(別紙25グループ指定の状況!G2="","未入力",別紙25グループ指定の状況!G2)</f>
        <v>不要</v>
      </c>
      <c r="C38" s="79"/>
      <c r="D38" s="7" t="s">
        <v>259</v>
      </c>
      <c r="E38" s="90" t="s">
        <v>260</v>
      </c>
      <c r="F38" s="27" t="s">
        <v>261</v>
      </c>
      <c r="G38" s="38"/>
      <c r="H38" s="89"/>
      <c r="I38" s="105"/>
      <c r="J38" s="105"/>
      <c r="K38" s="107"/>
      <c r="L38" s="107"/>
      <c r="M38" s="107"/>
    </row>
    <row r="39" spans="1:13" s="28" customFormat="1" ht="15" customHeight="1">
      <c r="A39" s="1179"/>
      <c r="B39" s="12" t="str">
        <f>IF(別紙26グループ間の人材交流計画!F2="","未入力",別紙26グループ間の人材交流計画!F2)</f>
        <v>不要</v>
      </c>
      <c r="C39" s="79"/>
      <c r="D39" s="7" t="s">
        <v>262</v>
      </c>
      <c r="E39" s="90" t="s">
        <v>260</v>
      </c>
      <c r="F39" s="27" t="s">
        <v>263</v>
      </c>
      <c r="G39" s="13"/>
      <c r="H39" s="89"/>
      <c r="I39" s="105"/>
      <c r="J39" s="105"/>
      <c r="K39" s="105"/>
      <c r="L39" s="105"/>
      <c r="M39" s="105"/>
    </row>
    <row r="40" spans="1:13" s="28" customFormat="1" ht="15" customHeight="1">
      <c r="A40" s="1179"/>
      <c r="B40" s="12" t="str">
        <f>IF(別紙27グループ指定の状況!G2="","未入力",別紙27グループ指定の状況!G2)</f>
        <v>不要</v>
      </c>
      <c r="C40" s="79"/>
      <c r="D40" s="7" t="s">
        <v>264</v>
      </c>
      <c r="E40" s="90" t="s">
        <v>265</v>
      </c>
      <c r="F40" s="27" t="s">
        <v>261</v>
      </c>
      <c r="G40" s="13"/>
      <c r="H40" s="89"/>
      <c r="I40" s="105"/>
      <c r="J40" s="105"/>
      <c r="K40" s="105"/>
      <c r="L40" s="105"/>
      <c r="M40" s="105"/>
    </row>
    <row r="41" spans="1:13" s="34" customFormat="1" ht="15" customHeight="1">
      <c r="A41" s="1179"/>
      <c r="B41" s="12" t="str">
        <f>IF(別紙28都道府県協議会!H2="","未入力",別紙28都道府県協議会!H2)</f>
        <v>不要</v>
      </c>
      <c r="C41" s="79"/>
      <c r="D41" s="7" t="s">
        <v>266</v>
      </c>
      <c r="E41" s="90" t="s">
        <v>267</v>
      </c>
      <c r="F41" s="27" t="s">
        <v>268</v>
      </c>
      <c r="G41" s="38"/>
      <c r="H41" s="89"/>
      <c r="I41" s="105"/>
      <c r="J41" s="105"/>
      <c r="K41" s="107"/>
      <c r="L41" s="107"/>
      <c r="M41" s="107"/>
    </row>
    <row r="42" spans="1:13" s="34" customFormat="1" ht="15" customHeight="1">
      <c r="A42" s="102"/>
      <c r="B42" s="12" t="str">
        <f>IF(別紙29歯科との連携!I2="","未入力あり",別紙29歯科との連携!I2)</f>
        <v>入力済</v>
      </c>
      <c r="C42" s="79"/>
      <c r="D42" s="7" t="s">
        <v>269</v>
      </c>
      <c r="E42" s="90" t="s">
        <v>212</v>
      </c>
      <c r="F42" s="27" t="s">
        <v>270</v>
      </c>
      <c r="G42" s="38"/>
      <c r="H42" s="89"/>
      <c r="I42" s="105"/>
      <c r="J42" s="105"/>
      <c r="K42" s="107"/>
      <c r="L42" s="107"/>
      <c r="M42" s="107"/>
    </row>
    <row r="43" spans="1:13" s="28" customFormat="1" ht="15" customHeight="1">
      <c r="A43" s="82"/>
      <c r="B43" s="82"/>
      <c r="C43" s="82"/>
      <c r="D43" s="82"/>
      <c r="E43" s="83" t="s">
        <v>271</v>
      </c>
      <c r="F43" s="84"/>
      <c r="G43" s="13"/>
      <c r="H43" s="164"/>
      <c r="I43" s="105"/>
      <c r="J43" s="105"/>
      <c r="K43" s="105"/>
      <c r="L43" s="105"/>
      <c r="M43" s="105"/>
    </row>
    <row r="44" spans="1:13" s="34" customFormat="1" ht="15" customHeight="1">
      <c r="A44" s="85"/>
      <c r="B44" s="85"/>
      <c r="C44" s="85"/>
      <c r="D44" s="85"/>
      <c r="E44" s="86"/>
      <c r="F44" s="87"/>
      <c r="G44" s="38"/>
      <c r="H44" s="165"/>
      <c r="I44" s="105"/>
      <c r="J44" s="105"/>
      <c r="K44" s="107"/>
      <c r="L44" s="107"/>
      <c r="M44" s="107"/>
    </row>
    <row r="45" spans="1:13" s="28" customFormat="1" ht="15" customHeight="1">
      <c r="A45" s="85"/>
      <c r="B45" s="85"/>
      <c r="C45" s="85"/>
      <c r="D45" s="85"/>
      <c r="E45" s="86"/>
      <c r="F45" s="87"/>
      <c r="G45" s="13"/>
      <c r="H45" s="166"/>
      <c r="I45" s="105"/>
      <c r="J45" s="105"/>
      <c r="K45" s="105"/>
      <c r="L45" s="105"/>
      <c r="M45" s="105"/>
    </row>
    <row r="46" spans="1:13" s="28" customFormat="1" ht="15" customHeight="1">
      <c r="A46" s="85"/>
      <c r="B46" s="85"/>
      <c r="C46" s="85"/>
      <c r="D46" s="85"/>
      <c r="E46" s="86"/>
      <c r="F46" s="87"/>
      <c r="G46" s="13"/>
      <c r="H46" s="166"/>
      <c r="I46" s="105"/>
      <c r="J46" s="105"/>
      <c r="K46" s="105"/>
      <c r="L46" s="105"/>
      <c r="M46" s="105"/>
    </row>
    <row r="47" spans="1:13" ht="15" customHeight="1">
      <c r="A47" s="85"/>
      <c r="B47" s="85"/>
      <c r="C47" s="85"/>
      <c r="D47" s="85"/>
      <c r="E47" s="86"/>
      <c r="F47" s="87"/>
      <c r="H47" s="166"/>
      <c r="I47" s="105"/>
      <c r="J47" s="105"/>
    </row>
    <row r="48" spans="1:13" ht="15" customHeight="1">
      <c r="A48" s="85"/>
      <c r="B48" s="85"/>
      <c r="C48" s="85"/>
      <c r="D48" s="85"/>
      <c r="E48" s="86"/>
      <c r="F48" s="87"/>
      <c r="H48" s="166"/>
      <c r="I48" s="105"/>
      <c r="J48" s="105"/>
    </row>
    <row r="49" spans="1:13" s="34" customFormat="1" ht="15" customHeight="1">
      <c r="A49" s="85"/>
      <c r="B49" s="85"/>
      <c r="C49" s="85"/>
      <c r="D49" s="85"/>
      <c r="E49" s="86"/>
      <c r="F49" s="87"/>
      <c r="G49" s="38"/>
      <c r="H49" s="166"/>
      <c r="I49" s="105"/>
      <c r="J49" s="105"/>
      <c r="K49" s="107"/>
      <c r="L49" s="107"/>
      <c r="M49" s="107"/>
    </row>
    <row r="50" spans="1:13" s="28" customFormat="1" ht="15" customHeight="1">
      <c r="A50" s="85"/>
      <c r="B50" s="85"/>
      <c r="C50" s="85"/>
      <c r="D50" s="85"/>
      <c r="E50" s="86"/>
      <c r="F50" s="87"/>
      <c r="G50" s="13"/>
      <c r="H50" s="166"/>
      <c r="I50" s="105"/>
      <c r="J50" s="105"/>
      <c r="K50" s="105"/>
      <c r="L50" s="105"/>
      <c r="M50" s="105"/>
    </row>
    <row r="51" spans="1:13">
      <c r="A51" s="85"/>
      <c r="B51" s="85"/>
      <c r="C51" s="85"/>
      <c r="D51" s="85"/>
      <c r="E51" s="86"/>
      <c r="F51" s="87"/>
      <c r="H51" s="166"/>
      <c r="I51" s="105"/>
      <c r="J51" s="105"/>
    </row>
    <row r="52" spans="1:13">
      <c r="A52" s="85"/>
      <c r="B52" s="85"/>
      <c r="C52" s="85"/>
      <c r="D52" s="85"/>
      <c r="E52" s="86"/>
      <c r="F52" s="87"/>
      <c r="H52" s="166"/>
      <c r="I52" s="105"/>
      <c r="J52" s="105"/>
    </row>
    <row r="53" spans="1:13">
      <c r="B53"/>
      <c r="C53"/>
      <c r="D53" s="1"/>
      <c r="E53" s="1"/>
      <c r="F53" s="35"/>
    </row>
    <row r="54" spans="1:13">
      <c r="B54"/>
      <c r="C54"/>
      <c r="D54" s="1"/>
      <c r="E54" s="1"/>
      <c r="F54" s="35"/>
    </row>
  </sheetData>
  <sheetProtection selectLockedCells="1"/>
  <mergeCells count="4">
    <mergeCell ref="E2:F2"/>
    <mergeCell ref="E12:F12"/>
    <mergeCell ref="E4:F4"/>
    <mergeCell ref="A14:A41"/>
  </mergeCells>
  <phoneticPr fontId="13"/>
  <conditionalFormatting sqref="A43:C52">
    <cfRule type="cellIs" dxfId="32" priority="28" stopIfTrue="1" operator="equal">
      <formula>"未入力"</formula>
    </cfRule>
  </conditionalFormatting>
  <conditionalFormatting sqref="B8:B10">
    <cfRule type="cellIs" dxfId="31" priority="1" operator="equal">
      <formula>"未入力あり"</formula>
    </cfRule>
  </conditionalFormatting>
  <conditionalFormatting sqref="B14:B42">
    <cfRule type="cellIs" dxfId="30" priority="2" operator="equal">
      <formula>"未入力あり"</formula>
    </cfRule>
  </conditionalFormatting>
  <conditionalFormatting sqref="B14:C42">
    <cfRule type="cellIs" dxfId="29" priority="3" stopIfTrue="1" operator="equal">
      <formula>"未入力"</formula>
    </cfRule>
  </conditionalFormatting>
  <conditionalFormatting sqref="E4:F4">
    <cfRule type="containsText" dxfId="28" priority="79" stopIfTrue="1" operator="containsText" text="様式4（全般事項）の「１．推薦区分」を選択してください">
      <formula>NOT(ISERROR(SEARCH("様式4（全般事項）の「１．推薦区分」を選択してください",E4)))</formula>
    </cfRule>
  </conditionalFormatting>
  <dataValidations xWindow="574" yWindow="311" count="2">
    <dataValidation allowBlank="1" showInputMessage="1" showErrorMessage="1" prompt="指定通知書及び厚労省ホームページ上で公開するがん診療連携拠点病院等の一覧で使用する正式名称を入力して下さい。指定の検討会資料等でも使用します。なお、このセルの内容が他のシートに反映されます。" sqref="E2:F2" xr:uid="{00000000-0002-0000-0300-000000000000}"/>
    <dataValidation allowBlank="1" showInputMessage="1" showErrorMessage="1" prompt="このセルは様式４（全般事項）のG列５行目を入力すれば反映されます。" sqref="E4:F4" xr:uid="{00000000-0002-0000-0300-000001000000}"/>
  </dataValidations>
  <printOptions horizontalCentered="1"/>
  <pageMargins left="0.39370078740157483" right="0.39370078740157483" top="0.59055118110236227" bottom="0.59055118110236227" header="0.35433070866141736" footer="0.27559055118110237"/>
  <pageSetup paperSize="9" scale="77" fitToHeight="0" orientation="portrait" cellComments="asDisplayed" r:id="rId1"/>
  <headerFooter>
    <oddFooter>&amp;C&amp;P/&amp;N&amp;R&amp;A</oddFoot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26">
    <tabColor theme="0"/>
    <pageSetUpPr fitToPage="1"/>
  </sheetPr>
  <dimension ref="A1:K31"/>
  <sheetViews>
    <sheetView showGridLines="0" view="pageBreakPreview" zoomScaleNormal="100" zoomScaleSheetLayoutView="100" workbookViewId="0">
      <selection activeCell="B11" sqref="B11"/>
    </sheetView>
  </sheetViews>
  <sheetFormatPr defaultColWidth="9" defaultRowHeight="13.5"/>
  <cols>
    <col min="1" max="1" width="3.625" customWidth="1"/>
    <col min="2" max="2" width="10.625" customWidth="1"/>
    <col min="3" max="3" width="22.25" customWidth="1"/>
    <col min="4" max="4" width="16.625" customWidth="1"/>
    <col min="5" max="5" width="30.625" customWidth="1"/>
    <col min="6" max="6" width="24.625" customWidth="1"/>
    <col min="7" max="7" width="8.625" customWidth="1"/>
    <col min="8" max="8" width="2.625" customWidth="1"/>
    <col min="9" max="9" width="6" hidden="1" customWidth="1"/>
    <col min="10" max="10" width="2.25" style="60" hidden="1" customWidth="1"/>
    <col min="11" max="11" width="80.625" style="344" customWidth="1"/>
  </cols>
  <sheetData>
    <row r="1" spans="1:11" ht="20.100000000000001" customHeight="1" thickBot="1">
      <c r="A1" s="1232" t="s">
        <v>1996</v>
      </c>
      <c r="B1" s="1232"/>
      <c r="C1" s="1232"/>
      <c r="D1" s="1232"/>
      <c r="E1" s="1232"/>
      <c r="F1" s="1232"/>
      <c r="G1" s="1232"/>
      <c r="J1" s="99"/>
    </row>
    <row r="2" spans="1:11" ht="24.95" customHeight="1" thickTop="1" thickBot="1">
      <c r="A2" s="1234" t="s">
        <v>1974</v>
      </c>
      <c r="B2" s="1234"/>
      <c r="C2" s="1234"/>
      <c r="D2" s="1234"/>
      <c r="E2" s="1234"/>
      <c r="F2" s="1253"/>
      <c r="G2" s="537" t="str">
        <f>IF('様式4（全般事項）'!G5&lt;&gt;"特定領域がん診療連携拠点病院","不要",IF(COUNTIF(I:I,"×")&gt;=1,"未入力あり","入力済"))</f>
        <v>不要</v>
      </c>
      <c r="H2" s="1227"/>
      <c r="I2" s="598"/>
      <c r="J2" s="99"/>
    </row>
    <row r="3" spans="1:11" ht="5.0999999999999996" customHeight="1" thickTop="1">
      <c r="A3" s="536"/>
      <c r="B3" s="536"/>
      <c r="C3" s="536"/>
      <c r="D3" s="536"/>
      <c r="E3" s="536"/>
      <c r="F3" s="536"/>
      <c r="G3" s="536"/>
      <c r="H3" s="1227"/>
      <c r="I3" s="598"/>
    </row>
    <row r="4" spans="1:11" ht="20.100000000000001" customHeight="1">
      <c r="A4" s="536"/>
      <c r="B4" s="536"/>
      <c r="C4" s="536"/>
      <c r="D4" s="536"/>
      <c r="E4" s="540" t="s">
        <v>1247</v>
      </c>
      <c r="F4" s="1353" t="str">
        <f>表紙!E2</f>
        <v>大阪公立大学医学部附属病院</v>
      </c>
      <c r="G4" s="1355"/>
      <c r="H4" s="1227"/>
      <c r="I4" s="598"/>
      <c r="K4" s="192" t="s">
        <v>185</v>
      </c>
    </row>
    <row r="5" spans="1:11" ht="20.100000000000001" customHeight="1">
      <c r="A5" s="536"/>
      <c r="B5" s="536"/>
      <c r="C5" s="536"/>
      <c r="D5" s="536"/>
      <c r="E5" s="540" t="s">
        <v>1248</v>
      </c>
      <c r="F5" t="str">
        <f>+'事務局使用（発出時は非表示にすること）'!$B$4</f>
        <v>令和５年１月１日～12月31日</v>
      </c>
      <c r="G5" s="644"/>
      <c r="K5" s="89"/>
    </row>
    <row r="6" spans="1:11" s="9" customFormat="1" ht="18" customHeight="1">
      <c r="A6" s="585"/>
      <c r="B6" s="1289" t="s">
        <v>1997</v>
      </c>
      <c r="C6" s="1828"/>
      <c r="D6" s="1828"/>
      <c r="E6" s="1828"/>
      <c r="F6" s="1828"/>
      <c r="G6" s="585"/>
      <c r="J6" s="62"/>
      <c r="K6" s="89"/>
    </row>
    <row r="7" spans="1:11" s="9" customFormat="1" ht="18" customHeight="1">
      <c r="A7" s="585"/>
      <c r="B7" s="1827" t="s">
        <v>1998</v>
      </c>
      <c r="C7" s="1827"/>
      <c r="D7" s="1827"/>
      <c r="E7" s="1827"/>
      <c r="F7" s="1827"/>
      <c r="G7" s="585"/>
      <c r="J7" s="62"/>
      <c r="K7" s="89"/>
    </row>
    <row r="8" spans="1:11" s="9" customFormat="1" ht="20.100000000000001" customHeight="1" thickBot="1">
      <c r="A8" s="646"/>
      <c r="B8" s="954" t="s">
        <v>1999</v>
      </c>
      <c r="C8" s="955" t="s">
        <v>2000</v>
      </c>
      <c r="D8" s="955" t="s">
        <v>2001</v>
      </c>
      <c r="E8" s="955" t="s">
        <v>2002</v>
      </c>
      <c r="F8" s="1829" t="s">
        <v>2003</v>
      </c>
      <c r="G8" s="1830"/>
      <c r="J8" s="62"/>
      <c r="K8" s="89"/>
    </row>
    <row r="9" spans="1:11" s="9" customFormat="1" ht="33.950000000000003" customHeight="1">
      <c r="A9" s="549" t="s">
        <v>1253</v>
      </c>
      <c r="B9" s="956" t="s">
        <v>2004</v>
      </c>
      <c r="C9" s="957" t="s">
        <v>2005</v>
      </c>
      <c r="D9" s="957" t="s">
        <v>1681</v>
      </c>
      <c r="E9" s="547" t="s">
        <v>2006</v>
      </c>
      <c r="F9" s="1831" t="s">
        <v>2007</v>
      </c>
      <c r="G9" s="1831"/>
      <c r="H9" s="207"/>
      <c r="I9" s="207"/>
      <c r="J9" s="62"/>
      <c r="K9" s="89"/>
    </row>
    <row r="10" spans="1:11" s="9" customFormat="1" ht="33.950000000000003" customHeight="1">
      <c r="A10" s="549" t="s">
        <v>1253</v>
      </c>
      <c r="B10" s="956" t="s">
        <v>2008</v>
      </c>
      <c r="C10" s="957" t="s">
        <v>2009</v>
      </c>
      <c r="D10" s="957" t="s">
        <v>2010</v>
      </c>
      <c r="E10" s="547" t="s">
        <v>2011</v>
      </c>
      <c r="F10" s="1831" t="s">
        <v>2012</v>
      </c>
      <c r="G10" s="1831"/>
      <c r="H10" s="207"/>
      <c r="I10" s="207"/>
      <c r="J10" s="62"/>
      <c r="K10" s="89"/>
    </row>
    <row r="11" spans="1:11" s="9" customFormat="1" ht="33.950000000000003" customHeight="1" thickBot="1">
      <c r="A11" s="549">
        <v>1</v>
      </c>
      <c r="B11" s="40"/>
      <c r="C11" s="59"/>
      <c r="D11" s="59"/>
      <c r="E11" s="123"/>
      <c r="F11" s="1431"/>
      <c r="G11" s="1431"/>
      <c r="H11" s="207"/>
      <c r="I11" s="9" t="str">
        <f>IF(OR(B11="",C11="",D11="",E11="",F11=""),"×","○")</f>
        <v>×</v>
      </c>
      <c r="J11" s="62"/>
      <c r="K11" s="89"/>
    </row>
    <row r="12" spans="1:11" s="9" customFormat="1" ht="33.950000000000003" customHeight="1" thickBot="1">
      <c r="A12" s="549">
        <v>2</v>
      </c>
      <c r="B12" s="40"/>
      <c r="C12" s="58"/>
      <c r="D12" s="58"/>
      <c r="E12" s="123"/>
      <c r="F12" s="1431"/>
      <c r="G12" s="1431"/>
      <c r="H12" s="207"/>
      <c r="I12" s="207"/>
      <c r="J12" s="62"/>
      <c r="K12" s="89"/>
    </row>
    <row r="13" spans="1:11" s="9" customFormat="1" ht="33.950000000000003" customHeight="1" thickBot="1">
      <c r="A13" s="549">
        <v>3</v>
      </c>
      <c r="B13" s="40"/>
      <c r="C13" s="58"/>
      <c r="D13" s="58"/>
      <c r="E13" s="123"/>
      <c r="F13" s="1431"/>
      <c r="G13" s="1431"/>
      <c r="H13" s="207"/>
      <c r="I13" s="207"/>
      <c r="J13" s="62"/>
      <c r="K13" s="89"/>
    </row>
    <row r="14" spans="1:11" s="9" customFormat="1" ht="33.950000000000003" customHeight="1" thickBot="1">
      <c r="A14" s="549">
        <v>4</v>
      </c>
      <c r="B14" s="40"/>
      <c r="C14" s="58"/>
      <c r="D14" s="58"/>
      <c r="E14" s="123"/>
      <c r="F14" s="1431"/>
      <c r="G14" s="1431"/>
      <c r="H14" s="207"/>
      <c r="I14" s="207"/>
      <c r="J14" s="62"/>
      <c r="K14" s="89"/>
    </row>
    <row r="15" spans="1:11" s="9" customFormat="1" ht="33.950000000000003" customHeight="1" thickBot="1">
      <c r="A15" s="549">
        <v>5</v>
      </c>
      <c r="B15" s="40"/>
      <c r="C15" s="58"/>
      <c r="D15" s="58"/>
      <c r="E15" s="123"/>
      <c r="F15" s="1431"/>
      <c r="G15" s="1431"/>
      <c r="H15" s="207"/>
      <c r="I15" s="207"/>
      <c r="J15" s="62"/>
      <c r="K15" s="89"/>
    </row>
    <row r="16" spans="1:11" s="9" customFormat="1" ht="33.950000000000003" customHeight="1" thickBot="1">
      <c r="A16" s="549">
        <v>6</v>
      </c>
      <c r="B16" s="40"/>
      <c r="C16" s="58"/>
      <c r="D16" s="58"/>
      <c r="E16" s="123"/>
      <c r="F16" s="1431"/>
      <c r="G16" s="1431"/>
      <c r="H16" s="207"/>
      <c r="I16" s="207"/>
      <c r="J16" s="62"/>
      <c r="K16" s="89"/>
    </row>
    <row r="17" spans="1:11" s="9" customFormat="1" ht="33.950000000000003" customHeight="1" thickBot="1">
      <c r="A17" s="549">
        <v>7</v>
      </c>
      <c r="B17" s="40"/>
      <c r="C17" s="58"/>
      <c r="D17" s="58"/>
      <c r="E17" s="123"/>
      <c r="F17" s="1431"/>
      <c r="G17" s="1431"/>
      <c r="H17" s="207"/>
      <c r="I17" s="207"/>
      <c r="J17" s="62"/>
      <c r="K17" s="89"/>
    </row>
    <row r="18" spans="1:11" s="9" customFormat="1" ht="33.950000000000003" customHeight="1" thickBot="1">
      <c r="A18" s="549">
        <v>8</v>
      </c>
      <c r="B18" s="40"/>
      <c r="C18" s="58"/>
      <c r="D18" s="58"/>
      <c r="E18" s="123"/>
      <c r="F18" s="1431"/>
      <c r="G18" s="1431"/>
      <c r="J18" s="62"/>
      <c r="K18" s="89"/>
    </row>
    <row r="19" spans="1:11" s="9" customFormat="1" ht="33.950000000000003" customHeight="1" thickBot="1">
      <c r="A19" s="549">
        <v>9</v>
      </c>
      <c r="B19" s="40"/>
      <c r="C19" s="58"/>
      <c r="D19" s="58"/>
      <c r="E19" s="123"/>
      <c r="F19" s="1431"/>
      <c r="G19" s="1431"/>
      <c r="J19" s="62"/>
      <c r="K19" s="89"/>
    </row>
    <row r="20" spans="1:11" s="9" customFormat="1" ht="33.950000000000003" customHeight="1" thickBot="1">
      <c r="A20" s="549">
        <v>10</v>
      </c>
      <c r="B20" s="40"/>
      <c r="C20" s="58"/>
      <c r="D20" s="58"/>
      <c r="E20" s="123"/>
      <c r="F20" s="1431"/>
      <c r="G20" s="1431"/>
      <c r="J20" s="62"/>
      <c r="K20" s="89"/>
    </row>
    <row r="21" spans="1:11" s="9" customFormat="1" ht="33.950000000000003" customHeight="1" thickBot="1">
      <c r="A21" s="549">
        <v>11</v>
      </c>
      <c r="B21" s="40"/>
      <c r="C21" s="58"/>
      <c r="D21" s="58"/>
      <c r="E21" s="123"/>
      <c r="F21" s="1431"/>
      <c r="G21" s="1431"/>
      <c r="J21" s="62"/>
      <c r="K21" s="89"/>
    </row>
    <row r="22" spans="1:11" s="9" customFormat="1" ht="33.950000000000003" customHeight="1" thickBot="1">
      <c r="A22" s="549">
        <v>12</v>
      </c>
      <c r="B22" s="40"/>
      <c r="C22" s="58"/>
      <c r="D22" s="58"/>
      <c r="E22" s="123"/>
      <c r="F22" s="1431"/>
      <c r="G22" s="1431"/>
      <c r="J22" s="62"/>
      <c r="K22" s="89"/>
    </row>
    <row r="23" spans="1:11" s="9" customFormat="1" ht="33.950000000000003" customHeight="1" thickBot="1">
      <c r="A23" s="549">
        <v>13</v>
      </c>
      <c r="B23" s="40"/>
      <c r="C23" s="58"/>
      <c r="D23" s="58"/>
      <c r="E23" s="123"/>
      <c r="F23" s="1431"/>
      <c r="G23" s="1431"/>
      <c r="J23" s="62"/>
      <c r="K23" s="89"/>
    </row>
    <row r="24" spans="1:11" s="9" customFormat="1" ht="33.950000000000003" customHeight="1" thickBot="1">
      <c r="A24" s="549">
        <v>14</v>
      </c>
      <c r="B24" s="40"/>
      <c r="C24" s="58"/>
      <c r="D24" s="58"/>
      <c r="E24" s="123"/>
      <c r="F24" s="1431"/>
      <c r="G24" s="1431"/>
      <c r="J24" s="62"/>
      <c r="K24" s="89"/>
    </row>
    <row r="25" spans="1:11" s="9" customFormat="1" ht="33.950000000000003" customHeight="1" thickBot="1">
      <c r="A25" s="549">
        <v>15</v>
      </c>
      <c r="B25" s="40"/>
      <c r="C25" s="58"/>
      <c r="D25" s="58"/>
      <c r="E25" s="123"/>
      <c r="F25" s="1431"/>
      <c r="G25" s="1431"/>
      <c r="J25" s="62"/>
      <c r="K25" s="89"/>
    </row>
    <row r="26" spans="1:11" s="9" customFormat="1" ht="33.950000000000003" customHeight="1" thickBot="1">
      <c r="A26" s="549">
        <v>16</v>
      </c>
      <c r="B26" s="40"/>
      <c r="C26" s="58"/>
      <c r="D26" s="58"/>
      <c r="E26" s="123"/>
      <c r="F26" s="1431"/>
      <c r="G26" s="1431"/>
      <c r="J26" s="62"/>
      <c r="K26" s="89"/>
    </row>
    <row r="27" spans="1:11" s="9" customFormat="1" ht="33.950000000000003" customHeight="1" thickBot="1">
      <c r="A27" s="549">
        <v>17</v>
      </c>
      <c r="B27" s="40"/>
      <c r="C27" s="58"/>
      <c r="D27" s="58"/>
      <c r="E27" s="123"/>
      <c r="F27" s="1431"/>
      <c r="G27" s="1431"/>
      <c r="J27" s="62"/>
      <c r="K27" s="89"/>
    </row>
    <row r="28" spans="1:11" s="9" customFormat="1" ht="33.950000000000003" customHeight="1" thickBot="1">
      <c r="A28" s="549">
        <v>18</v>
      </c>
      <c r="B28" s="40"/>
      <c r="C28" s="58"/>
      <c r="D28" s="58"/>
      <c r="E28" s="123"/>
      <c r="F28" s="1431"/>
      <c r="G28" s="1431"/>
      <c r="J28" s="62"/>
      <c r="K28" s="89"/>
    </row>
    <row r="29" spans="1:11" s="9" customFormat="1" ht="33.950000000000003" customHeight="1" thickBot="1">
      <c r="A29" s="549">
        <v>19</v>
      </c>
      <c r="B29" s="40"/>
      <c r="C29" s="58"/>
      <c r="D29" s="58"/>
      <c r="E29" s="123"/>
      <c r="F29" s="1431"/>
      <c r="G29" s="1431"/>
      <c r="J29" s="62"/>
      <c r="K29" s="89"/>
    </row>
    <row r="30" spans="1:11" s="9" customFormat="1" ht="33.950000000000003" customHeight="1" thickBot="1">
      <c r="A30" s="549">
        <v>20</v>
      </c>
      <c r="B30" s="40"/>
      <c r="C30" s="58"/>
      <c r="D30" s="58"/>
      <c r="E30" s="123"/>
      <c r="F30" s="1431"/>
      <c r="G30" s="1431"/>
      <c r="J30" s="62"/>
      <c r="K30" s="164"/>
    </row>
    <row r="31" spans="1:11">
      <c r="H31" s="627"/>
      <c r="I31" s="627"/>
      <c r="J31" s="195"/>
    </row>
  </sheetData>
  <sheetProtection selectLockedCells="1"/>
  <mergeCells count="29">
    <mergeCell ref="F28:G28"/>
    <mergeCell ref="F29:G29"/>
    <mergeCell ref="F30:G30"/>
    <mergeCell ref="F9:G9"/>
    <mergeCell ref="F10:G10"/>
    <mergeCell ref="F22:G22"/>
    <mergeCell ref="F23:G23"/>
    <mergeCell ref="F24:G24"/>
    <mergeCell ref="F25:G25"/>
    <mergeCell ref="F26:G26"/>
    <mergeCell ref="F27:G27"/>
    <mergeCell ref="F16:G16"/>
    <mergeCell ref="F17:G17"/>
    <mergeCell ref="F18:G18"/>
    <mergeCell ref="F19:G19"/>
    <mergeCell ref="F20:G20"/>
    <mergeCell ref="F21:G21"/>
    <mergeCell ref="F8:G8"/>
    <mergeCell ref="F11:G11"/>
    <mergeCell ref="F12:G12"/>
    <mergeCell ref="F13:G13"/>
    <mergeCell ref="F14:G14"/>
    <mergeCell ref="F15:G15"/>
    <mergeCell ref="B7:F7"/>
    <mergeCell ref="A1:G1"/>
    <mergeCell ref="A2:F2"/>
    <mergeCell ref="H2:H4"/>
    <mergeCell ref="F4:G4"/>
    <mergeCell ref="B6:F6"/>
  </mergeCells>
  <phoneticPr fontId="13"/>
  <dataValidations count="2">
    <dataValidation allowBlank="1" showInputMessage="1" showErrorMessage="1" prompt="表紙シートの病院名を反映" sqref="F4:G4" xr:uid="{00000000-0002-0000-1E00-000000000000}"/>
    <dataValidation type="list" allowBlank="1" showInputMessage="1" showErrorMessage="1" sqref="B9:B30" xr:uid="{00000000-0002-0000-1E00-000001000000}">
      <formula1>"受入,派遣"</formula1>
    </dataValidation>
  </dataValidations>
  <printOptions horizontalCentered="1"/>
  <pageMargins left="0.39370078740157483" right="0.39370078740157483" top="0.59055118110236227" bottom="0.59055118110236227" header="0.35433070866141736" footer="0.27559055118110237"/>
  <pageSetup paperSize="9" scale="81" fitToHeight="0" orientation="portrait" cellComments="asDisplayed" r:id="rId1"/>
  <headerFooter>
    <oddFooter>&amp;C&amp;P/&amp;N&amp;R&amp;A</oddFooter>
  </headerFooter>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Sheet27">
    <tabColor theme="0"/>
    <pageSetUpPr fitToPage="1"/>
  </sheetPr>
  <dimension ref="A1:M36"/>
  <sheetViews>
    <sheetView showGridLines="0" view="pageBreakPreview" zoomScaleNormal="100" zoomScaleSheetLayoutView="100" workbookViewId="0">
      <selection activeCell="G7" sqref="G7"/>
    </sheetView>
  </sheetViews>
  <sheetFormatPr defaultColWidth="9" defaultRowHeight="13.5"/>
  <cols>
    <col min="1" max="1" width="3.625" customWidth="1"/>
    <col min="2" max="2" width="15.625" customWidth="1"/>
    <col min="3" max="3" width="30.625" customWidth="1"/>
    <col min="4" max="4" width="25.25" customWidth="1"/>
    <col min="5" max="5" width="20.625" customWidth="1"/>
    <col min="6" max="6" width="32.875" customWidth="1"/>
    <col min="7" max="7" width="25.625" customWidth="1"/>
    <col min="8" max="8" width="2.625" style="60" customWidth="1"/>
    <col min="9" max="9" width="6" style="60" hidden="1" customWidth="1"/>
    <col min="10" max="10" width="2.25" style="60" hidden="1" customWidth="1"/>
    <col min="11" max="11" width="80.625" style="344" customWidth="1"/>
    <col min="12" max="13" width="0" hidden="1" customWidth="1"/>
  </cols>
  <sheetData>
    <row r="1" spans="1:13" s="959" customFormat="1" ht="20.100000000000001" customHeight="1" thickBot="1">
      <c r="A1" s="1232" t="s">
        <v>261</v>
      </c>
      <c r="B1" s="1232"/>
      <c r="C1" s="1232"/>
      <c r="D1" s="1232"/>
      <c r="E1" s="1232"/>
      <c r="F1" s="1232"/>
      <c r="G1" s="1232"/>
      <c r="H1" s="888"/>
      <c r="I1" s="888"/>
      <c r="J1" s="99"/>
      <c r="K1" s="958"/>
    </row>
    <row r="2" spans="1:13" s="959" customFormat="1" ht="24.95" customHeight="1" thickTop="1" thickBot="1">
      <c r="A2" s="897"/>
      <c r="B2" s="960"/>
      <c r="C2" s="1234" t="s">
        <v>1974</v>
      </c>
      <c r="D2" s="1234"/>
      <c r="E2" s="1234"/>
      <c r="F2" s="1253"/>
      <c r="G2" s="537" t="str">
        <f>IF(AND('様式4（全般事項）'!G5&lt;&gt;"地域がん診療病院",'様式4（全般事項）'!G6&lt;&gt;"地域がん診療病院",'様式4（全般事項）'!G6&lt;&gt;"地域がん診療病院(特例型)"),"不要",IF(COUNTIF(I:I,"×")&gt;=1,"未入力あり","入力済"))</f>
        <v>不要</v>
      </c>
      <c r="H2" s="1744"/>
      <c r="I2" s="538"/>
      <c r="J2" s="99"/>
      <c r="K2" s="958"/>
    </row>
    <row r="3" spans="1:13" ht="5.0999999999999996" customHeight="1" thickTop="1">
      <c r="A3" s="536"/>
      <c r="B3" s="536"/>
      <c r="C3" s="536"/>
      <c r="D3" s="536"/>
      <c r="E3" s="536"/>
      <c r="F3" s="536"/>
      <c r="G3" s="536"/>
      <c r="H3" s="1744"/>
      <c r="I3" s="538"/>
    </row>
    <row r="4" spans="1:13" ht="20.100000000000001" customHeight="1">
      <c r="A4" s="961"/>
      <c r="B4" s="962"/>
      <c r="C4" s="536"/>
      <c r="D4" s="536"/>
      <c r="E4" s="561" t="s">
        <v>1261</v>
      </c>
      <c r="F4" s="1254" t="str">
        <f>表紙!E2</f>
        <v>大阪公立大学医学部附属病院</v>
      </c>
      <c r="G4" s="1256"/>
      <c r="H4" s="1744"/>
      <c r="I4" s="538"/>
      <c r="K4" s="192" t="s">
        <v>185</v>
      </c>
    </row>
    <row r="5" spans="1:13" ht="20.100000000000001" customHeight="1">
      <c r="A5" s="536"/>
      <c r="B5" s="963"/>
      <c r="C5" s="536"/>
      <c r="D5" s="536"/>
      <c r="E5" s="561"/>
      <c r="F5" s="60"/>
      <c r="G5" s="644"/>
      <c r="K5" s="89"/>
    </row>
    <row r="6" spans="1:13" ht="9.75" customHeight="1" thickBot="1">
      <c r="A6" s="536"/>
      <c r="B6" s="536"/>
      <c r="C6" s="536"/>
      <c r="D6" s="536"/>
      <c r="E6" s="561"/>
      <c r="F6" s="60"/>
      <c r="G6" s="644"/>
      <c r="K6" s="89"/>
    </row>
    <row r="7" spans="1:13" ht="20.100000000000001" customHeight="1" thickBot="1">
      <c r="A7" s="536" t="s">
        <v>2013</v>
      </c>
      <c r="B7" s="536"/>
      <c r="C7" s="536"/>
      <c r="D7" s="536"/>
      <c r="E7" s="561" t="s">
        <v>1975</v>
      </c>
      <c r="F7" s="60" t="str">
        <f>+'事務局使用（発出時は非表示にすること）'!B4</f>
        <v>令和５年１月１日～12月31日</v>
      </c>
      <c r="G7" s="339"/>
      <c r="I7" s="62" t="str">
        <f>IF(G7="","×","○")</f>
        <v>×</v>
      </c>
      <c r="K7" s="179"/>
      <c r="L7" s="379">
        <v>0</v>
      </c>
      <c r="M7" s="380">
        <v>100</v>
      </c>
    </row>
    <row r="8" spans="1:13" ht="13.5" customHeight="1">
      <c r="A8" s="536"/>
      <c r="B8" s="536"/>
      <c r="C8" s="536"/>
      <c r="D8" s="536"/>
      <c r="E8" s="561"/>
      <c r="F8" s="60"/>
      <c r="G8" s="644"/>
      <c r="K8" s="89"/>
    </row>
    <row r="9" spans="1:13" ht="19.5" customHeight="1">
      <c r="A9" s="536" t="s">
        <v>2014</v>
      </c>
      <c r="B9" s="536"/>
      <c r="C9" s="536"/>
      <c r="D9" s="536"/>
      <c r="E9" s="561" t="s">
        <v>2015</v>
      </c>
      <c r="F9" s="60" t="str">
        <f>+'事務局使用（発出時は非表示にすること）'!B3</f>
        <v>令和６年９月１日時点</v>
      </c>
      <c r="G9" s="644"/>
      <c r="K9" s="89"/>
    </row>
    <row r="10" spans="1:13" s="9" customFormat="1" ht="20.100000000000001" customHeight="1" thickBot="1">
      <c r="A10" s="542"/>
      <c r="B10" s="1103" t="s">
        <v>2016</v>
      </c>
      <c r="C10" s="955" t="s">
        <v>2017</v>
      </c>
      <c r="D10" s="1276" t="s">
        <v>2018</v>
      </c>
      <c r="E10" s="1368"/>
      <c r="F10" s="1368"/>
      <c r="G10" s="1368"/>
      <c r="H10" s="62"/>
      <c r="I10" s="62"/>
      <c r="J10" s="62"/>
      <c r="K10" s="89"/>
    </row>
    <row r="11" spans="1:13" s="9" customFormat="1" ht="44.1" customHeight="1" thickBot="1">
      <c r="A11" s="549">
        <v>1</v>
      </c>
      <c r="B11" s="58"/>
      <c r="C11" s="58"/>
      <c r="D11" s="1431"/>
      <c r="E11" s="1431"/>
      <c r="F11" s="1431"/>
      <c r="G11" s="1431"/>
      <c r="H11" s="964" t="str">
        <f>IF(AND(G2="あり",B11&lt;&gt;"",C11&lt;&gt;"",D11&lt;&gt;""),"OK",IF(G2&lt;&gt;"あり","",IF(OR(B11="",C11="",D11=""),"未記入あり","")))</f>
        <v/>
      </c>
      <c r="I11" s="62" t="str">
        <f>IF(OR(B11="",C11="",D11=""),"×","○")</f>
        <v>×</v>
      </c>
      <c r="J11" s="62"/>
      <c r="K11" s="89"/>
    </row>
    <row r="12" spans="1:13" s="9" customFormat="1" ht="44.1" customHeight="1" thickBot="1">
      <c r="A12" s="549">
        <v>2</v>
      </c>
      <c r="B12" s="58"/>
      <c r="C12" s="58"/>
      <c r="D12" s="1431"/>
      <c r="E12" s="1431"/>
      <c r="F12" s="1431"/>
      <c r="G12" s="1431"/>
      <c r="H12" s="62"/>
      <c r="I12" s="62"/>
      <c r="J12" s="62"/>
      <c r="K12" s="89"/>
    </row>
    <row r="13" spans="1:13" s="9" customFormat="1" ht="44.1" customHeight="1" thickBot="1">
      <c r="A13" s="549">
        <v>3</v>
      </c>
      <c r="B13" s="58"/>
      <c r="C13" s="58"/>
      <c r="D13" s="1431"/>
      <c r="E13" s="1431"/>
      <c r="F13" s="1431"/>
      <c r="G13" s="1431"/>
      <c r="H13" s="62"/>
      <c r="I13" s="62"/>
      <c r="J13" s="62"/>
      <c r="K13" s="89"/>
    </row>
    <row r="14" spans="1:13" s="9" customFormat="1" ht="44.1" customHeight="1" thickBot="1">
      <c r="A14" s="549">
        <v>4</v>
      </c>
      <c r="B14" s="58"/>
      <c r="C14" s="58"/>
      <c r="D14" s="1431"/>
      <c r="E14" s="1431"/>
      <c r="F14" s="1431"/>
      <c r="G14" s="1431"/>
      <c r="H14" s="62"/>
      <c r="I14" s="62"/>
      <c r="J14" s="62"/>
      <c r="K14" s="89"/>
    </row>
    <row r="15" spans="1:13" s="9" customFormat="1" ht="44.1" customHeight="1" thickBot="1">
      <c r="A15" s="549">
        <v>5</v>
      </c>
      <c r="B15" s="58"/>
      <c r="C15" s="58"/>
      <c r="D15" s="1431"/>
      <c r="E15" s="1431"/>
      <c r="F15" s="1431"/>
      <c r="G15" s="1431"/>
      <c r="H15" s="62"/>
      <c r="I15" s="62"/>
      <c r="J15" s="62"/>
      <c r="K15" s="89"/>
    </row>
    <row r="16" spans="1:13" s="9" customFormat="1" ht="44.1" customHeight="1" thickBot="1">
      <c r="A16" s="549">
        <v>6</v>
      </c>
      <c r="B16" s="58"/>
      <c r="C16" s="58"/>
      <c r="D16" s="1431"/>
      <c r="E16" s="1431"/>
      <c r="F16" s="1431"/>
      <c r="G16" s="1431"/>
      <c r="H16" s="62"/>
      <c r="I16" s="62"/>
      <c r="J16" s="62"/>
      <c r="K16" s="89"/>
    </row>
    <row r="17" spans="1:11" s="9" customFormat="1" ht="44.1" customHeight="1" thickBot="1">
      <c r="A17" s="549">
        <v>7</v>
      </c>
      <c r="B17" s="58"/>
      <c r="C17" s="58"/>
      <c r="D17" s="1431"/>
      <c r="E17" s="1431"/>
      <c r="F17" s="1431"/>
      <c r="G17" s="1431"/>
      <c r="H17" s="62"/>
      <c r="I17" s="62"/>
      <c r="J17" s="62"/>
      <c r="K17" s="89"/>
    </row>
    <row r="18" spans="1:11" s="9" customFormat="1" ht="44.1" customHeight="1" thickBot="1">
      <c r="A18" s="549">
        <v>8</v>
      </c>
      <c r="B18" s="58"/>
      <c r="C18" s="58"/>
      <c r="D18" s="1431"/>
      <c r="E18" s="1431"/>
      <c r="F18" s="1431"/>
      <c r="G18" s="1431"/>
      <c r="H18" s="62"/>
      <c r="I18" s="62"/>
      <c r="J18" s="62"/>
      <c r="K18" s="89"/>
    </row>
    <row r="19" spans="1:11" s="9" customFormat="1" ht="44.1" customHeight="1" thickBot="1">
      <c r="A19" s="549">
        <v>9</v>
      </c>
      <c r="B19" s="58"/>
      <c r="C19" s="58"/>
      <c r="D19" s="1431"/>
      <c r="E19" s="1431"/>
      <c r="F19" s="1431"/>
      <c r="G19" s="1431"/>
      <c r="H19" s="62"/>
      <c r="I19" s="62"/>
      <c r="J19" s="62"/>
      <c r="K19" s="89"/>
    </row>
    <row r="20" spans="1:11" s="9" customFormat="1" ht="44.1" customHeight="1" thickBot="1">
      <c r="A20" s="549">
        <v>10</v>
      </c>
      <c r="B20" s="58"/>
      <c r="C20" s="58"/>
      <c r="D20" s="1431"/>
      <c r="E20" s="1431"/>
      <c r="F20" s="1431"/>
      <c r="G20" s="1431"/>
      <c r="H20" s="62"/>
      <c r="I20" s="62"/>
      <c r="J20" s="62"/>
      <c r="K20" s="164"/>
    </row>
    <row r="21" spans="1:11" s="9" customFormat="1" ht="12">
      <c r="H21" s="195" t="s">
        <v>187</v>
      </c>
      <c r="I21" s="195"/>
      <c r="J21" s="195"/>
      <c r="K21" s="124"/>
    </row>
    <row r="22" spans="1:11" s="9" customFormat="1" ht="12">
      <c r="H22" s="62"/>
      <c r="I22" s="62"/>
      <c r="J22" s="62"/>
      <c r="K22" s="124"/>
    </row>
    <row r="23" spans="1:11" s="9" customFormat="1" ht="12">
      <c r="H23" s="62"/>
      <c r="I23" s="62"/>
      <c r="J23" s="62"/>
      <c r="K23" s="124"/>
    </row>
    <row r="24" spans="1:11" s="9" customFormat="1" ht="12">
      <c r="H24" s="62"/>
      <c r="I24" s="62"/>
      <c r="J24" s="62"/>
      <c r="K24" s="124"/>
    </row>
    <row r="25" spans="1:11" s="9" customFormat="1" ht="12">
      <c r="H25" s="62"/>
      <c r="I25" s="62"/>
      <c r="J25" s="62"/>
      <c r="K25" s="124"/>
    </row>
    <row r="26" spans="1:11" s="9" customFormat="1" ht="12">
      <c r="H26" s="62"/>
      <c r="I26" s="62"/>
      <c r="J26" s="62"/>
      <c r="K26" s="124"/>
    </row>
    <row r="27" spans="1:11" s="9" customFormat="1" ht="12">
      <c r="H27" s="62"/>
      <c r="I27" s="62"/>
      <c r="J27" s="62"/>
      <c r="K27" s="124"/>
    </row>
    <row r="28" spans="1:11" s="9" customFormat="1" ht="12">
      <c r="H28" s="62"/>
      <c r="I28" s="62"/>
      <c r="J28" s="62"/>
      <c r="K28" s="124"/>
    </row>
    <row r="29" spans="1:11" s="9" customFormat="1" ht="12">
      <c r="H29" s="62"/>
      <c r="I29" s="62"/>
      <c r="J29" s="62"/>
      <c r="K29" s="124"/>
    </row>
    <row r="30" spans="1:11" s="9" customFormat="1" ht="12">
      <c r="H30" s="62"/>
      <c r="I30" s="62"/>
      <c r="J30" s="62"/>
      <c r="K30" s="124"/>
    </row>
    <row r="31" spans="1:11" s="9" customFormat="1" ht="12">
      <c r="H31" s="62"/>
      <c r="I31" s="62"/>
      <c r="J31" s="62"/>
      <c r="K31" s="124"/>
    </row>
    <row r="32" spans="1:11" s="9" customFormat="1" ht="12">
      <c r="H32" s="62"/>
      <c r="I32" s="62"/>
      <c r="J32" s="62"/>
      <c r="K32" s="124"/>
    </row>
    <row r="33" spans="8:11" s="9" customFormat="1" ht="12">
      <c r="H33" s="62"/>
      <c r="I33" s="62"/>
      <c r="J33" s="62"/>
      <c r="K33" s="124"/>
    </row>
    <row r="34" spans="8:11" s="9" customFormat="1" ht="12">
      <c r="H34" s="62"/>
      <c r="I34" s="62"/>
      <c r="J34" s="62"/>
      <c r="K34" s="124"/>
    </row>
    <row r="35" spans="8:11" s="9" customFormat="1" ht="12">
      <c r="H35" s="62"/>
      <c r="I35" s="62"/>
      <c r="J35" s="62"/>
      <c r="K35" s="124"/>
    </row>
    <row r="36" spans="8:11" s="9" customFormat="1" ht="12">
      <c r="H36" s="62"/>
      <c r="I36" s="62"/>
      <c r="J36" s="62"/>
      <c r="K36" s="124"/>
    </row>
  </sheetData>
  <sheetProtection selectLockedCells="1"/>
  <mergeCells count="15">
    <mergeCell ref="H2:H4"/>
    <mergeCell ref="A1:G1"/>
    <mergeCell ref="D13:G13"/>
    <mergeCell ref="D14:G14"/>
    <mergeCell ref="F4:G4"/>
    <mergeCell ref="C2:F2"/>
    <mergeCell ref="D20:G20"/>
    <mergeCell ref="D10:G10"/>
    <mergeCell ref="D11:G11"/>
    <mergeCell ref="D12:G12"/>
    <mergeCell ref="D15:G15"/>
    <mergeCell ref="D16:G16"/>
    <mergeCell ref="D17:G17"/>
    <mergeCell ref="D18:G18"/>
    <mergeCell ref="D19:G19"/>
  </mergeCells>
  <phoneticPr fontId="13"/>
  <dataValidations count="2">
    <dataValidation allowBlank="1" showInputMessage="1" showErrorMessage="1" prompt="表紙シートの病院名を反映" sqref="F4:G4" xr:uid="{00000000-0002-0000-1F00-000000000000}"/>
    <dataValidation type="whole" errorStyle="warning" allowBlank="1" showInputMessage="1" showErrorMessage="1" errorTitle="入力値を要確認！" error="想定を超えた数値が入力されています。ご確認ください。" prompt="整数で入力" sqref="G7" xr:uid="{00000000-0002-0000-1F00-000001000000}">
      <formula1>L7</formula1>
      <formula2>M7</formula2>
    </dataValidation>
  </dataValidations>
  <printOptions horizontalCentered="1"/>
  <pageMargins left="0.39370078740157483" right="0.39370078740157483" top="0.59055118110236227" bottom="0.59055118110236227" header="0.35433070866141736" footer="0.27559055118110237"/>
  <pageSetup paperSize="9" scale="62" fitToHeight="0" orientation="portrait" cellComments="asDisplayed" r:id="rId1"/>
  <headerFooter>
    <oddFooter>&amp;C&amp;P/&amp;N&amp;R&amp;A</oddFooter>
  </headerFooter>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Sheet29">
    <tabColor theme="0"/>
    <pageSetUpPr fitToPage="1"/>
  </sheetPr>
  <dimension ref="A1:J30"/>
  <sheetViews>
    <sheetView showGridLines="0" view="pageBreakPreview" zoomScaleNormal="100" zoomScaleSheetLayoutView="100" workbookViewId="0">
      <selection activeCell="B10" sqref="B10"/>
    </sheetView>
  </sheetViews>
  <sheetFormatPr defaultColWidth="9" defaultRowHeight="13.5"/>
  <cols>
    <col min="1" max="1" width="3.625" customWidth="1"/>
    <col min="2" max="2" width="10.625" customWidth="1"/>
    <col min="3" max="3" width="24.375" customWidth="1"/>
    <col min="4" max="4" width="30.625" customWidth="1"/>
    <col min="5" max="5" width="24.625" customWidth="1"/>
    <col min="6" max="6" width="8.625" customWidth="1"/>
    <col min="7" max="7" width="2.625" customWidth="1"/>
    <col min="8" max="8" width="6" hidden="1" customWidth="1"/>
    <col min="9" max="9" width="2.25" style="60" hidden="1" customWidth="1"/>
    <col min="10" max="10" width="80.625" style="344" customWidth="1"/>
  </cols>
  <sheetData>
    <row r="1" spans="1:10" ht="20.100000000000001" customHeight="1" thickBot="1">
      <c r="A1" s="1232" t="s">
        <v>2019</v>
      </c>
      <c r="B1" s="1232"/>
      <c r="C1" s="1232"/>
      <c r="D1" s="1232"/>
      <c r="E1" s="1232"/>
      <c r="F1" s="1232"/>
      <c r="I1" s="99"/>
    </row>
    <row r="2" spans="1:10" ht="24.95" customHeight="1" thickTop="1" thickBot="1">
      <c r="A2" s="1234" t="s">
        <v>1974</v>
      </c>
      <c r="B2" s="1234"/>
      <c r="C2" s="1234"/>
      <c r="D2" s="1234"/>
      <c r="E2" s="1253"/>
      <c r="F2" s="537" t="str">
        <f>IF(AND('様式4（全般事項）'!G5&lt;&gt;"地域がん診療病院",'様式4（全般事項）'!G6&lt;&gt;"地域がん診療病院",'様式4（全般事項）'!G6&lt;&gt;"地域がん診療病院(特例型)"),"不要",IF(COUNTIF(H:H,"×")&gt;=1,"未入力あり","入力済"))</f>
        <v>不要</v>
      </c>
      <c r="G2" s="1227"/>
      <c r="H2" s="598"/>
      <c r="I2" s="99"/>
    </row>
    <row r="3" spans="1:10" ht="5.0999999999999996" customHeight="1" thickTop="1">
      <c r="A3" s="536"/>
      <c r="B3" s="536"/>
      <c r="C3" s="536"/>
      <c r="D3" s="536"/>
      <c r="E3" s="536"/>
      <c r="F3" s="536"/>
      <c r="G3" s="1227"/>
      <c r="H3" s="598"/>
    </row>
    <row r="4" spans="1:10" ht="20.100000000000001" customHeight="1">
      <c r="A4" s="536"/>
      <c r="B4" s="962"/>
      <c r="C4" s="536"/>
      <c r="D4" s="540" t="s">
        <v>1247</v>
      </c>
      <c r="E4" s="1353" t="str">
        <f>表紙!E2</f>
        <v>大阪公立大学医学部附属病院</v>
      </c>
      <c r="F4" s="1355"/>
      <c r="G4" s="1227"/>
      <c r="H4" s="598"/>
      <c r="J4" s="192" t="s">
        <v>185</v>
      </c>
    </row>
    <row r="5" spans="1:10" ht="20.100000000000001" customHeight="1">
      <c r="A5" s="536"/>
      <c r="B5" s="963"/>
      <c r="C5" s="536"/>
      <c r="D5" s="540" t="s">
        <v>1248</v>
      </c>
      <c r="E5" t="str">
        <f>+'事務局使用（発出時は非表示にすること）'!$B$4</f>
        <v>令和５年１月１日～12月31日</v>
      </c>
      <c r="F5" s="644"/>
      <c r="J5" s="89"/>
    </row>
    <row r="6" spans="1:10" s="9" customFormat="1" ht="18" customHeight="1">
      <c r="A6" s="585"/>
      <c r="B6" s="1289" t="s">
        <v>2020</v>
      </c>
      <c r="C6" s="1828"/>
      <c r="D6" s="1828"/>
      <c r="E6" s="1828"/>
      <c r="F6" s="585"/>
      <c r="I6" s="62"/>
      <c r="J6" s="89"/>
    </row>
    <row r="7" spans="1:10" s="9" customFormat="1" ht="18" customHeight="1">
      <c r="A7" s="585"/>
      <c r="B7" s="1827" t="s">
        <v>1998</v>
      </c>
      <c r="C7" s="1827"/>
      <c r="D7" s="1827"/>
      <c r="E7" s="1827"/>
      <c r="F7" s="585"/>
      <c r="I7" s="62"/>
      <c r="J7" s="89"/>
    </row>
    <row r="8" spans="1:10" s="9" customFormat="1" ht="20.100000000000001" customHeight="1" thickBot="1">
      <c r="A8" s="646"/>
      <c r="B8" s="954" t="s">
        <v>1999</v>
      </c>
      <c r="C8" s="955" t="s">
        <v>2000</v>
      </c>
      <c r="D8" s="955" t="s">
        <v>2002</v>
      </c>
      <c r="E8" s="1829" t="s">
        <v>2003</v>
      </c>
      <c r="F8" s="1830"/>
      <c r="I8" s="62"/>
      <c r="J8" s="179"/>
    </row>
    <row r="9" spans="1:10" s="9" customFormat="1" ht="32.25" customHeight="1">
      <c r="A9" s="965" t="s">
        <v>1253</v>
      </c>
      <c r="B9" s="956" t="s">
        <v>2004</v>
      </c>
      <c r="C9" s="957" t="s">
        <v>2021</v>
      </c>
      <c r="D9" s="547" t="s">
        <v>2006</v>
      </c>
      <c r="E9" s="1831" t="s">
        <v>2022</v>
      </c>
      <c r="F9" s="1831"/>
      <c r="I9" s="62"/>
      <c r="J9" s="89"/>
    </row>
    <row r="10" spans="1:10" s="9" customFormat="1" ht="33.950000000000003" customHeight="1" thickBot="1">
      <c r="A10" s="549">
        <v>1</v>
      </c>
      <c r="B10" s="40"/>
      <c r="C10" s="59"/>
      <c r="D10" s="123"/>
      <c r="E10" s="1431"/>
      <c r="F10" s="1431"/>
      <c r="G10" s="207"/>
      <c r="H10" s="9" t="str">
        <f>IF(OR(B10="",C10="",D10="",E10=""),"×","○")</f>
        <v>×</v>
      </c>
      <c r="I10" s="62"/>
      <c r="J10" s="89"/>
    </row>
    <row r="11" spans="1:10" s="9" customFormat="1" ht="33.950000000000003" customHeight="1" thickBot="1">
      <c r="A11" s="549">
        <v>2</v>
      </c>
      <c r="B11" s="40"/>
      <c r="C11" s="58"/>
      <c r="D11" s="123"/>
      <c r="E11" s="1431"/>
      <c r="F11" s="1431"/>
      <c r="I11" s="62"/>
      <c r="J11" s="89"/>
    </row>
    <row r="12" spans="1:10" s="9" customFormat="1" ht="33.950000000000003" customHeight="1" thickBot="1">
      <c r="A12" s="549">
        <v>3</v>
      </c>
      <c r="B12" s="40"/>
      <c r="C12" s="58"/>
      <c r="D12" s="123"/>
      <c r="E12" s="1431"/>
      <c r="F12" s="1431"/>
      <c r="I12" s="62"/>
      <c r="J12" s="89"/>
    </row>
    <row r="13" spans="1:10" s="9" customFormat="1" ht="33.950000000000003" customHeight="1" thickBot="1">
      <c r="A13" s="549">
        <v>4</v>
      </c>
      <c r="B13" s="40"/>
      <c r="C13" s="58"/>
      <c r="D13" s="123"/>
      <c r="E13" s="1431"/>
      <c r="F13" s="1431"/>
      <c r="I13" s="62"/>
      <c r="J13" s="89"/>
    </row>
    <row r="14" spans="1:10" s="9" customFormat="1" ht="33.950000000000003" customHeight="1" thickBot="1">
      <c r="A14" s="549">
        <v>5</v>
      </c>
      <c r="B14" s="40"/>
      <c r="C14" s="58"/>
      <c r="D14" s="123"/>
      <c r="E14" s="1431"/>
      <c r="F14" s="1431"/>
      <c r="I14" s="62"/>
      <c r="J14" s="89"/>
    </row>
    <row r="15" spans="1:10" s="9" customFormat="1" ht="33.950000000000003" customHeight="1" thickBot="1">
      <c r="A15" s="549">
        <v>6</v>
      </c>
      <c r="B15" s="40"/>
      <c r="C15" s="58"/>
      <c r="D15" s="123"/>
      <c r="E15" s="1431"/>
      <c r="F15" s="1431"/>
      <c r="I15" s="62"/>
      <c r="J15" s="89"/>
    </row>
    <row r="16" spans="1:10" s="9" customFormat="1" ht="33.950000000000003" customHeight="1" thickBot="1">
      <c r="A16" s="549">
        <v>7</v>
      </c>
      <c r="B16" s="40"/>
      <c r="C16" s="58"/>
      <c r="D16" s="123"/>
      <c r="E16" s="1431"/>
      <c r="F16" s="1431"/>
      <c r="I16" s="62"/>
      <c r="J16" s="89"/>
    </row>
    <row r="17" spans="1:10" s="9" customFormat="1" ht="33.950000000000003" customHeight="1" thickBot="1">
      <c r="A17" s="549">
        <v>8</v>
      </c>
      <c r="B17" s="40"/>
      <c r="C17" s="58"/>
      <c r="D17" s="123"/>
      <c r="E17" s="1431"/>
      <c r="F17" s="1431"/>
      <c r="I17" s="62"/>
      <c r="J17" s="89"/>
    </row>
    <row r="18" spans="1:10" s="9" customFormat="1" ht="33.950000000000003" customHeight="1" thickBot="1">
      <c r="A18" s="549">
        <v>9</v>
      </c>
      <c r="B18" s="40"/>
      <c r="C18" s="58"/>
      <c r="D18" s="123"/>
      <c r="E18" s="1431"/>
      <c r="F18" s="1431"/>
      <c r="I18" s="62"/>
      <c r="J18" s="89"/>
    </row>
    <row r="19" spans="1:10" s="9" customFormat="1" ht="33.950000000000003" customHeight="1" thickBot="1">
      <c r="A19" s="549">
        <v>10</v>
      </c>
      <c r="B19" s="40"/>
      <c r="C19" s="58"/>
      <c r="D19" s="123"/>
      <c r="E19" s="1431"/>
      <c r="F19" s="1431"/>
      <c r="I19" s="62"/>
      <c r="J19" s="89"/>
    </row>
    <row r="20" spans="1:10" s="9" customFormat="1" ht="33.950000000000003" customHeight="1" thickBot="1">
      <c r="A20" s="549">
        <v>11</v>
      </c>
      <c r="B20" s="40"/>
      <c r="C20" s="58"/>
      <c r="D20" s="123"/>
      <c r="E20" s="1431"/>
      <c r="F20" s="1431"/>
      <c r="I20" s="62"/>
      <c r="J20" s="89"/>
    </row>
    <row r="21" spans="1:10" s="9" customFormat="1" ht="33.950000000000003" customHeight="1" thickBot="1">
      <c r="A21" s="549">
        <v>12</v>
      </c>
      <c r="B21" s="40"/>
      <c r="C21" s="58"/>
      <c r="D21" s="123"/>
      <c r="E21" s="1431"/>
      <c r="F21" s="1431"/>
      <c r="I21" s="62"/>
      <c r="J21" s="89"/>
    </row>
    <row r="22" spans="1:10" s="9" customFormat="1" ht="33.950000000000003" customHeight="1" thickBot="1">
      <c r="A22" s="549">
        <v>13</v>
      </c>
      <c r="B22" s="40"/>
      <c r="C22" s="58"/>
      <c r="D22" s="123"/>
      <c r="E22" s="1431"/>
      <c r="F22" s="1431"/>
      <c r="I22" s="62"/>
      <c r="J22" s="89"/>
    </row>
    <row r="23" spans="1:10" s="9" customFormat="1" ht="33.950000000000003" customHeight="1" thickBot="1">
      <c r="A23" s="549">
        <v>14</v>
      </c>
      <c r="B23" s="40"/>
      <c r="C23" s="58"/>
      <c r="D23" s="123"/>
      <c r="E23" s="1431"/>
      <c r="F23" s="1431"/>
      <c r="I23" s="62"/>
      <c r="J23" s="89"/>
    </row>
    <row r="24" spans="1:10" s="9" customFormat="1" ht="33.950000000000003" customHeight="1" thickBot="1">
      <c r="A24" s="549">
        <v>15</v>
      </c>
      <c r="B24" s="40"/>
      <c r="C24" s="58"/>
      <c r="D24" s="123"/>
      <c r="E24" s="1431"/>
      <c r="F24" s="1431"/>
      <c r="I24" s="62"/>
      <c r="J24" s="89"/>
    </row>
    <row r="25" spans="1:10" s="9" customFormat="1" ht="33.950000000000003" customHeight="1" thickBot="1">
      <c r="A25" s="549">
        <v>16</v>
      </c>
      <c r="B25" s="40"/>
      <c r="C25" s="58"/>
      <c r="D25" s="123"/>
      <c r="E25" s="1431"/>
      <c r="F25" s="1431"/>
      <c r="I25" s="62"/>
      <c r="J25" s="89"/>
    </row>
    <row r="26" spans="1:10" s="9" customFormat="1" ht="33.950000000000003" customHeight="1" thickBot="1">
      <c r="A26" s="549">
        <v>17</v>
      </c>
      <c r="B26" s="40"/>
      <c r="C26" s="58"/>
      <c r="D26" s="123"/>
      <c r="E26" s="1431"/>
      <c r="F26" s="1431"/>
      <c r="I26" s="62"/>
      <c r="J26" s="89"/>
    </row>
    <row r="27" spans="1:10" s="9" customFormat="1" ht="33.950000000000003" customHeight="1" thickBot="1">
      <c r="A27" s="549">
        <v>18</v>
      </c>
      <c r="B27" s="40"/>
      <c r="C27" s="58"/>
      <c r="D27" s="123"/>
      <c r="E27" s="1431"/>
      <c r="F27" s="1431"/>
      <c r="I27" s="62"/>
      <c r="J27" s="89"/>
    </row>
    <row r="28" spans="1:10" s="9" customFormat="1" ht="33.950000000000003" customHeight="1" thickBot="1">
      <c r="A28" s="549">
        <v>19</v>
      </c>
      <c r="B28" s="40"/>
      <c r="C28" s="58"/>
      <c r="D28" s="123"/>
      <c r="E28" s="1431"/>
      <c r="F28" s="1431"/>
      <c r="I28" s="62"/>
      <c r="J28" s="89"/>
    </row>
    <row r="29" spans="1:10" s="9" customFormat="1" ht="33.950000000000003" customHeight="1" thickBot="1">
      <c r="A29" s="549">
        <v>20</v>
      </c>
      <c r="B29" s="40"/>
      <c r="C29" s="58"/>
      <c r="D29" s="123"/>
      <c r="E29" s="1431"/>
      <c r="F29" s="1431"/>
      <c r="I29" s="62"/>
      <c r="J29" s="164"/>
    </row>
    <row r="30" spans="1:10">
      <c r="G30" s="627" t="s">
        <v>187</v>
      </c>
      <c r="H30" s="627"/>
      <c r="I30" s="195"/>
    </row>
  </sheetData>
  <sheetProtection selectLockedCells="1"/>
  <mergeCells count="28">
    <mergeCell ref="G2:G4"/>
    <mergeCell ref="E11:F11"/>
    <mergeCell ref="E12:F12"/>
    <mergeCell ref="E13:F13"/>
    <mergeCell ref="A2:E2"/>
    <mergeCell ref="A1:F1"/>
    <mergeCell ref="E4:F4"/>
    <mergeCell ref="E8:F8"/>
    <mergeCell ref="E10:F10"/>
    <mergeCell ref="B6:E6"/>
    <mergeCell ref="B7:E7"/>
    <mergeCell ref="E9:F9"/>
    <mergeCell ref="E29:F29"/>
    <mergeCell ref="E22:F22"/>
    <mergeCell ref="E23:F23"/>
    <mergeCell ref="E24:F24"/>
    <mergeCell ref="E25:F25"/>
    <mergeCell ref="E26:F26"/>
    <mergeCell ref="E27:F27"/>
    <mergeCell ref="E14:F14"/>
    <mergeCell ref="E15:F15"/>
    <mergeCell ref="E16:F16"/>
    <mergeCell ref="E17:F17"/>
    <mergeCell ref="E28:F28"/>
    <mergeCell ref="E18:F18"/>
    <mergeCell ref="E19:F19"/>
    <mergeCell ref="E20:F20"/>
    <mergeCell ref="E21:F21"/>
  </mergeCells>
  <phoneticPr fontId="13"/>
  <dataValidations count="2">
    <dataValidation type="list" allowBlank="1" showInputMessage="1" showErrorMessage="1" sqref="B9:B29" xr:uid="{00000000-0002-0000-2000-000000000000}">
      <formula1>"受入,派遣"</formula1>
    </dataValidation>
    <dataValidation allowBlank="1" showInputMessage="1" showErrorMessage="1" prompt="表紙シートの病院名を反映" sqref="E4:F4" xr:uid="{00000000-0002-0000-2000-000001000000}"/>
  </dataValidations>
  <printOptions horizontalCentered="1"/>
  <pageMargins left="0.39370078740157483" right="0.39370078740157483" top="0.59055118110236227" bottom="0.59055118110236227" header="0.35433070866141736" footer="0.27559055118110237"/>
  <pageSetup paperSize="9" scale="92" fitToHeight="0" orientation="portrait" cellComments="asDisplayed" r:id="rId1"/>
  <headerFooter>
    <oddFooter>&amp;C&amp;P/&amp;N&amp;R&amp;A</oddFooter>
  </headerFooter>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Sheet30">
    <tabColor theme="0"/>
    <pageSetUpPr fitToPage="1"/>
  </sheetPr>
  <dimension ref="A1:K32"/>
  <sheetViews>
    <sheetView showGridLines="0" showWhiteSpace="0" view="pageBreakPreview" zoomScaleNormal="100" zoomScaleSheetLayoutView="100" workbookViewId="0">
      <selection activeCell="B7" sqref="B7"/>
    </sheetView>
  </sheetViews>
  <sheetFormatPr defaultColWidth="9" defaultRowHeight="13.5"/>
  <cols>
    <col min="1" max="1" width="3.625" customWidth="1"/>
    <col min="2" max="2" width="15.625" customWidth="1"/>
    <col min="3" max="3" width="30.625" customWidth="1"/>
    <col min="4" max="5" width="20.625" customWidth="1"/>
    <col min="6" max="7" width="25.625" customWidth="1"/>
    <col min="8" max="8" width="2.625" customWidth="1"/>
    <col min="9" max="9" width="6" hidden="1" customWidth="1"/>
    <col min="10" max="10" width="2.25" style="60" hidden="1" customWidth="1"/>
    <col min="11" max="11" width="80.625" style="344" customWidth="1"/>
  </cols>
  <sheetData>
    <row r="1" spans="1:11" s="959" customFormat="1" ht="20.100000000000001" customHeight="1" thickBot="1">
      <c r="A1" s="1232" t="s">
        <v>261</v>
      </c>
      <c r="B1" s="1232"/>
      <c r="C1" s="1232"/>
      <c r="D1" s="1232"/>
      <c r="E1" s="1232"/>
      <c r="F1" s="1232"/>
      <c r="G1" s="1232"/>
      <c r="J1" s="101"/>
      <c r="K1" s="958"/>
    </row>
    <row r="2" spans="1:11" s="959" customFormat="1" ht="24.95" customHeight="1" thickTop="1" thickBot="1">
      <c r="A2" s="897"/>
      <c r="B2" s="897"/>
      <c r="C2" s="1234" t="s">
        <v>1974</v>
      </c>
      <c r="D2" s="1234"/>
      <c r="E2" s="1234"/>
      <c r="F2" s="1253"/>
      <c r="G2" s="537" t="str">
        <f>IF(OR(AND('様式4（全般事項）'!G5="地域がん診療病院",OR('様式4（全般事項）'!G6="地域がん診療病院",'様式4（全般事項）'!G6="地域がん診療病院(特例型)",'様式4（全般事項）'!G6="新規指定推薦")),'様式４(機能別)'!J290="いいえ"),"不要",IF(OR('様式４(機能別)'!J290="",AND('様式４(機能別)'!J290="はい",COUNTIF(I:I,"×")&gt;=1)),"未入力あり","入力済"))</f>
        <v>不要</v>
      </c>
      <c r="H2" s="1227"/>
      <c r="I2" s="598"/>
      <c r="J2" s="888"/>
      <c r="K2" s="192" t="s">
        <v>185</v>
      </c>
    </row>
    <row r="3" spans="1:11" ht="5.0999999999999996" customHeight="1" thickTop="1">
      <c r="A3" s="536"/>
      <c r="B3" s="536"/>
      <c r="C3" s="536"/>
      <c r="D3" s="536"/>
      <c r="E3" s="536"/>
      <c r="F3" s="536"/>
      <c r="G3" s="536"/>
      <c r="H3" s="1227"/>
      <c r="I3" s="598"/>
      <c r="K3" s="193"/>
    </row>
    <row r="4" spans="1:11" ht="20.100000000000001" customHeight="1">
      <c r="A4" s="536"/>
      <c r="B4" s="536"/>
      <c r="C4" s="536"/>
      <c r="D4" s="536"/>
      <c r="E4" s="561" t="s">
        <v>1261</v>
      </c>
      <c r="F4" s="1254" t="str">
        <f>表紙!E2</f>
        <v>大阪公立大学医学部附属病院</v>
      </c>
      <c r="G4" s="1256"/>
      <c r="H4" s="1227"/>
      <c r="I4" s="598"/>
      <c r="K4" s="89"/>
    </row>
    <row r="5" spans="1:11" ht="20.100000000000001" customHeight="1">
      <c r="A5" s="536" t="s">
        <v>2023</v>
      </c>
      <c r="B5" s="536"/>
      <c r="C5" s="536"/>
      <c r="D5" s="536"/>
      <c r="E5" s="561" t="s">
        <v>2024</v>
      </c>
      <c r="F5" t="str">
        <f>+'事務局使用（発出時は非表示にすること）'!$B$3</f>
        <v>令和６年９月１日時点</v>
      </c>
      <c r="G5" s="644"/>
      <c r="K5" s="89"/>
    </row>
    <row r="6" spans="1:11" s="9" customFormat="1" ht="20.100000000000001" customHeight="1" thickBot="1">
      <c r="A6" s="542"/>
      <c r="B6" s="1103" t="s">
        <v>2016</v>
      </c>
      <c r="C6" s="955" t="s">
        <v>2017</v>
      </c>
      <c r="D6" s="1276" t="s">
        <v>2018</v>
      </c>
      <c r="E6" s="1368"/>
      <c r="F6" s="1368"/>
      <c r="G6" s="1368"/>
      <c r="J6" s="62"/>
      <c r="K6" s="179"/>
    </row>
    <row r="7" spans="1:11" s="9" customFormat="1" ht="44.1" customHeight="1" thickBot="1">
      <c r="A7" s="549">
        <v>1</v>
      </c>
      <c r="B7" s="123"/>
      <c r="C7" s="123"/>
      <c r="D7" s="1431"/>
      <c r="E7" s="1431"/>
      <c r="F7" s="1431"/>
      <c r="G7" s="1431"/>
      <c r="H7" s="207"/>
      <c r="I7" s="9" t="str">
        <f>IF(OR(B7="",C7="",D7=""),"×","○")</f>
        <v>×</v>
      </c>
      <c r="J7" s="62"/>
      <c r="K7" s="89"/>
    </row>
    <row r="8" spans="1:11" s="9" customFormat="1" ht="44.1" customHeight="1" thickBot="1">
      <c r="A8" s="549">
        <v>2</v>
      </c>
      <c r="B8" s="123"/>
      <c r="C8" s="123" ph="1"/>
      <c r="D8" s="1431"/>
      <c r="E8" s="1431"/>
      <c r="F8" s="1431"/>
      <c r="G8" s="1431"/>
      <c r="J8" s="62"/>
      <c r="K8" s="89"/>
    </row>
    <row r="9" spans="1:11" s="9" customFormat="1" ht="44.1" customHeight="1" thickBot="1">
      <c r="A9" s="549">
        <v>3</v>
      </c>
      <c r="B9" s="123"/>
      <c r="C9" s="123"/>
      <c r="D9" s="1431"/>
      <c r="E9" s="1431"/>
      <c r="F9" s="1431"/>
      <c r="G9" s="1431"/>
      <c r="J9" s="62"/>
      <c r="K9" s="89"/>
    </row>
    <row r="10" spans="1:11" s="9" customFormat="1" ht="44.1" customHeight="1" thickBot="1">
      <c r="A10" s="549">
        <v>4</v>
      </c>
      <c r="B10" s="123"/>
      <c r="C10" s="123"/>
      <c r="D10" s="1431"/>
      <c r="E10" s="1431"/>
      <c r="F10" s="1431"/>
      <c r="G10" s="1431"/>
      <c r="J10" s="62"/>
      <c r="K10" s="89"/>
    </row>
    <row r="11" spans="1:11" s="9" customFormat="1" ht="44.1" customHeight="1" thickBot="1">
      <c r="A11" s="549">
        <v>5</v>
      </c>
      <c r="B11" s="123"/>
      <c r="C11" s="123"/>
      <c r="D11" s="1431"/>
      <c r="E11" s="1431"/>
      <c r="F11" s="1431"/>
      <c r="G11" s="1431"/>
      <c r="J11" s="62"/>
      <c r="K11" s="89"/>
    </row>
    <row r="12" spans="1:11" s="9" customFormat="1" ht="44.1" customHeight="1" thickBot="1">
      <c r="A12" s="549">
        <v>6</v>
      </c>
      <c r="B12" s="123"/>
      <c r="C12" s="123"/>
      <c r="D12" s="1431"/>
      <c r="E12" s="1431"/>
      <c r="F12" s="1431"/>
      <c r="G12" s="1431"/>
      <c r="J12" s="62"/>
      <c r="K12" s="89"/>
    </row>
    <row r="13" spans="1:11" s="9" customFormat="1" ht="44.1" customHeight="1" thickBot="1">
      <c r="A13" s="549">
        <v>7</v>
      </c>
      <c r="B13" s="123"/>
      <c r="C13" s="123"/>
      <c r="D13" s="1431"/>
      <c r="E13" s="1431"/>
      <c r="F13" s="1431"/>
      <c r="G13" s="1431"/>
      <c r="J13" s="62"/>
      <c r="K13" s="89"/>
    </row>
    <row r="14" spans="1:11" s="9" customFormat="1" ht="44.1" customHeight="1" thickBot="1">
      <c r="A14" s="549">
        <v>8</v>
      </c>
      <c r="B14" s="123"/>
      <c r="C14" s="123"/>
      <c r="D14" s="1431"/>
      <c r="E14" s="1431"/>
      <c r="F14" s="1431"/>
      <c r="G14" s="1431"/>
      <c r="J14" s="62"/>
      <c r="K14" s="89"/>
    </row>
    <row r="15" spans="1:11" s="9" customFormat="1" ht="44.1" customHeight="1" thickBot="1">
      <c r="A15" s="549">
        <v>9</v>
      </c>
      <c r="B15" s="123"/>
      <c r="C15" s="123"/>
      <c r="D15" s="1431"/>
      <c r="E15" s="1431"/>
      <c r="F15" s="1431"/>
      <c r="G15" s="1431"/>
      <c r="J15" s="62"/>
      <c r="K15" s="89"/>
    </row>
    <row r="16" spans="1:11" s="9" customFormat="1" ht="44.1" customHeight="1" thickBot="1">
      <c r="A16" s="549">
        <v>10</v>
      </c>
      <c r="B16" s="123"/>
      <c r="C16" s="123"/>
      <c r="D16" s="1431"/>
      <c r="E16" s="1431"/>
      <c r="F16" s="1431"/>
      <c r="G16" s="1431"/>
      <c r="J16" s="62"/>
      <c r="K16" s="164"/>
    </row>
    <row r="17" spans="8:11" s="9" customFormat="1" ht="12">
      <c r="H17" s="627" t="s">
        <v>187</v>
      </c>
      <c r="I17" s="627"/>
      <c r="J17" s="195"/>
      <c r="K17" s="124"/>
    </row>
    <row r="18" spans="8:11" s="9" customFormat="1" ht="12">
      <c r="J18" s="62"/>
      <c r="K18" s="124"/>
    </row>
    <row r="19" spans="8:11" s="9" customFormat="1" ht="12">
      <c r="J19" s="62"/>
      <c r="K19" s="124"/>
    </row>
    <row r="20" spans="8:11" s="9" customFormat="1" ht="12">
      <c r="J20" s="62"/>
      <c r="K20" s="124"/>
    </row>
    <row r="21" spans="8:11" s="9" customFormat="1" ht="12">
      <c r="J21" s="62"/>
      <c r="K21" s="124"/>
    </row>
    <row r="22" spans="8:11" s="9" customFormat="1" ht="12">
      <c r="J22" s="62"/>
      <c r="K22" s="124"/>
    </row>
    <row r="23" spans="8:11" s="9" customFormat="1" ht="12">
      <c r="J23" s="62"/>
      <c r="K23" s="124"/>
    </row>
    <row r="24" spans="8:11" s="9" customFormat="1" ht="12">
      <c r="J24" s="62"/>
      <c r="K24" s="124"/>
    </row>
    <row r="25" spans="8:11" s="9" customFormat="1" ht="12">
      <c r="J25" s="62"/>
      <c r="K25" s="124"/>
    </row>
    <row r="26" spans="8:11" s="9" customFormat="1" ht="12">
      <c r="J26" s="62"/>
      <c r="K26" s="124"/>
    </row>
    <row r="27" spans="8:11" s="9" customFormat="1" ht="12">
      <c r="J27" s="62"/>
      <c r="K27" s="124"/>
    </row>
    <row r="28" spans="8:11" s="9" customFormat="1" ht="12">
      <c r="J28" s="62"/>
      <c r="K28" s="124"/>
    </row>
    <row r="29" spans="8:11" s="9" customFormat="1" ht="12">
      <c r="J29" s="62"/>
      <c r="K29" s="124"/>
    </row>
    <row r="30" spans="8:11" s="9" customFormat="1" ht="12">
      <c r="J30" s="62"/>
      <c r="K30" s="124"/>
    </row>
    <row r="31" spans="8:11" s="9" customFormat="1" ht="12">
      <c r="J31" s="62"/>
      <c r="K31" s="124"/>
    </row>
    <row r="32" spans="8:11" s="9" customFormat="1" ht="12">
      <c r="J32" s="62"/>
      <c r="K32" s="124"/>
    </row>
  </sheetData>
  <sheetProtection selectLockedCells="1"/>
  <mergeCells count="15">
    <mergeCell ref="H2:H4"/>
    <mergeCell ref="D8:G8"/>
    <mergeCell ref="A1:G1"/>
    <mergeCell ref="C2:F2"/>
    <mergeCell ref="F4:G4"/>
    <mergeCell ref="D6:G6"/>
    <mergeCell ref="D7:G7"/>
    <mergeCell ref="D15:G15"/>
    <mergeCell ref="D16:G16"/>
    <mergeCell ref="D9:G9"/>
    <mergeCell ref="D10:G10"/>
    <mergeCell ref="D11:G11"/>
    <mergeCell ref="D12:G12"/>
    <mergeCell ref="D13:G13"/>
    <mergeCell ref="D14:G14"/>
  </mergeCells>
  <phoneticPr fontId="13"/>
  <dataValidations count="1">
    <dataValidation allowBlank="1" showInputMessage="1" showErrorMessage="1" prompt="表紙シートの病院名を反映" sqref="F4:G4" xr:uid="{00000000-0002-0000-2100-000000000000}"/>
  </dataValidations>
  <printOptions horizontalCentered="1"/>
  <pageMargins left="0.39370078740157483" right="0.39370078740157483" top="0.59055118110236227" bottom="0.59055118110236227" header="0.35433070866141736" footer="0.27559055118110237"/>
  <pageSetup paperSize="9" scale="67" fitToHeight="0" orientation="portrait" cellComments="asDisplayed" r:id="rId1"/>
  <headerFooter scaleWithDoc="0" alignWithMargins="0"/>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Sheet32">
    <tabColor theme="0"/>
    <pageSetUpPr fitToPage="1"/>
  </sheetPr>
  <dimension ref="A1:L52"/>
  <sheetViews>
    <sheetView showGridLines="0" view="pageBreakPreview" zoomScaleNormal="100" zoomScaleSheetLayoutView="100" workbookViewId="0">
      <selection activeCell="H8" sqref="H8"/>
    </sheetView>
  </sheetViews>
  <sheetFormatPr defaultColWidth="9" defaultRowHeight="13.5"/>
  <cols>
    <col min="1" max="1" width="3.625" customWidth="1"/>
    <col min="2" max="2" width="28.125" customWidth="1"/>
    <col min="3" max="3" width="30.625" customWidth="1"/>
    <col min="4" max="6" width="20.625" customWidth="1"/>
    <col min="7" max="8" width="25.625" customWidth="1"/>
    <col min="9" max="9" width="2.625" customWidth="1"/>
    <col min="10" max="10" width="6" hidden="1" customWidth="1"/>
    <col min="11" max="11" width="2.25" style="60" hidden="1" customWidth="1"/>
    <col min="12" max="12" width="80.625" style="344" customWidth="1"/>
  </cols>
  <sheetData>
    <row r="1" spans="1:12" s="959" customFormat="1" ht="20.100000000000001" customHeight="1" thickBot="1">
      <c r="A1" s="1232" t="s">
        <v>2025</v>
      </c>
      <c r="B1" s="1232"/>
      <c r="C1" s="1232"/>
      <c r="D1" s="1232"/>
      <c r="E1" s="1232"/>
      <c r="F1" s="1232"/>
      <c r="G1" s="1232"/>
      <c r="H1" s="1232"/>
      <c r="K1" s="101"/>
      <c r="L1" s="958"/>
    </row>
    <row r="2" spans="1:12" s="959" customFormat="1" ht="24.95" customHeight="1" thickTop="1" thickBot="1">
      <c r="A2" s="897"/>
      <c r="B2" s="897"/>
      <c r="C2" s="1234" t="s">
        <v>1974</v>
      </c>
      <c r="D2" s="1234"/>
      <c r="E2" s="1234"/>
      <c r="F2" s="1234"/>
      <c r="G2" s="1253"/>
      <c r="H2" s="537" t="str">
        <f>IF(AND('様式4（全般事項）'!G5&lt;&gt;"都道府県がん診療連携拠点病院",'様式4（全般事項）'!G6&lt;&gt;"都道府県がん診療連携拠点病院",'様式4（全般事項）'!G6&lt;&gt;"都道府県がん診療連携拠点病院(特例型)"),"不要",IF(COUNTIF(J:J,"×")&gt;=1,"未入力あり","入力済"))</f>
        <v>不要</v>
      </c>
      <c r="I2" s="1227"/>
      <c r="J2" s="598"/>
      <c r="K2" s="888"/>
      <c r="L2" s="192" t="s">
        <v>185</v>
      </c>
    </row>
    <row r="3" spans="1:12" ht="5.0999999999999996" customHeight="1" thickTop="1">
      <c r="A3" s="536"/>
      <c r="B3" s="536"/>
      <c r="C3" s="536"/>
      <c r="D3" s="536"/>
      <c r="E3" s="536"/>
      <c r="F3" s="536"/>
      <c r="G3" s="536"/>
      <c r="H3" s="536"/>
      <c r="I3" s="1227"/>
      <c r="J3" s="598"/>
      <c r="L3" s="193"/>
    </row>
    <row r="4" spans="1:12" ht="20.100000000000001" customHeight="1">
      <c r="B4" s="536"/>
      <c r="C4" s="536"/>
      <c r="D4" s="536"/>
      <c r="E4" s="536"/>
      <c r="F4" s="561" t="s">
        <v>1261</v>
      </c>
      <c r="G4" s="1254" t="str">
        <f>表紙!E2</f>
        <v>大阪公立大学医学部附属病院</v>
      </c>
      <c r="H4" s="1256"/>
      <c r="I4" s="1227"/>
      <c r="J4" s="598"/>
      <c r="L4" s="89"/>
    </row>
    <row r="5" spans="1:12" ht="20.100000000000001" customHeight="1">
      <c r="A5" s="990"/>
      <c r="B5" s="990" t="s">
        <v>2026</v>
      </c>
      <c r="C5" s="536"/>
      <c r="D5" s="536"/>
      <c r="E5" s="536"/>
      <c r="F5" s="561" t="s">
        <v>2024</v>
      </c>
      <c r="G5" s="60" t="s">
        <v>2027</v>
      </c>
      <c r="H5" s="644"/>
      <c r="L5" s="167"/>
    </row>
    <row r="6" spans="1:12" ht="20.100000000000001" customHeight="1">
      <c r="A6" s="865"/>
      <c r="B6" s="536"/>
      <c r="C6" s="536"/>
      <c r="D6" s="536"/>
      <c r="E6" s="536"/>
      <c r="F6" s="561"/>
      <c r="G6" s="342"/>
      <c r="H6" s="644"/>
      <c r="L6" s="89"/>
    </row>
    <row r="7" spans="1:12" s="9" customFormat="1" ht="20.100000000000001" customHeight="1" thickBot="1">
      <c r="A7" s="536" t="s">
        <v>2028</v>
      </c>
      <c r="B7" s="536"/>
      <c r="C7" s="536"/>
      <c r="D7" s="536"/>
      <c r="E7" s="536"/>
      <c r="F7" s="536"/>
      <c r="G7" s="536"/>
      <c r="I7"/>
      <c r="J7"/>
      <c r="K7" s="62"/>
      <c r="L7" s="89"/>
    </row>
    <row r="8" spans="1:12" s="9" customFormat="1" ht="14.25" thickBot="1">
      <c r="A8" s="536" t="s">
        <v>2029</v>
      </c>
      <c r="B8" s="536"/>
      <c r="C8" s="536"/>
      <c r="D8" s="536"/>
      <c r="E8" s="536"/>
      <c r="F8" s="536"/>
      <c r="G8" s="536"/>
      <c r="H8" s="77"/>
      <c r="I8"/>
      <c r="J8" s="9" t="str">
        <f>IF(H8="","×","○")</f>
        <v>×</v>
      </c>
      <c r="K8" s="62"/>
      <c r="L8" s="167"/>
    </row>
    <row r="9" spans="1:12" s="9" customFormat="1" ht="14.25" thickBot="1">
      <c r="A9" s="536" t="s">
        <v>2030</v>
      </c>
      <c r="B9" s="536"/>
      <c r="C9" s="536"/>
      <c r="D9" s="536"/>
      <c r="E9" s="536"/>
      <c r="F9" s="536"/>
      <c r="G9" s="536"/>
      <c r="H9" s="536"/>
      <c r="I9"/>
      <c r="K9" s="62"/>
      <c r="L9" s="89"/>
    </row>
    <row r="10" spans="1:12" s="9" customFormat="1" ht="26.25" customHeight="1" thickBot="1">
      <c r="A10" s="536"/>
      <c r="B10" s="1833" t="s">
        <v>2031</v>
      </c>
      <c r="C10" s="1833"/>
      <c r="D10" s="1833"/>
      <c r="E10" s="1833"/>
      <c r="F10" s="1833"/>
      <c r="G10" s="1834"/>
      <c r="H10" s="77"/>
      <c r="I10"/>
      <c r="J10" s="9" t="str">
        <f t="shared" ref="J10:J23" si="0">IF(H10="","×","○")</f>
        <v>×</v>
      </c>
      <c r="K10" s="62"/>
      <c r="L10" s="89"/>
    </row>
    <row r="11" spans="1:12" s="9" customFormat="1" ht="14.25" customHeight="1" thickBot="1">
      <c r="A11" s="536"/>
      <c r="B11" s="966"/>
      <c r="C11" s="966"/>
      <c r="D11" s="966"/>
      <c r="E11" s="966"/>
      <c r="F11" s="966"/>
      <c r="G11" s="540" t="s">
        <v>2032</v>
      </c>
      <c r="H11" s="77"/>
      <c r="I11"/>
      <c r="J11" s="9" t="str">
        <f t="shared" si="0"/>
        <v>×</v>
      </c>
      <c r="K11" s="62"/>
      <c r="L11" s="89"/>
    </row>
    <row r="12" spans="1:12" s="9" customFormat="1" ht="14.25" thickBot="1">
      <c r="A12" s="536"/>
      <c r="B12" t="s">
        <v>2033</v>
      </c>
      <c r="C12" s="536"/>
      <c r="D12" s="536"/>
      <c r="E12" s="536"/>
      <c r="F12" s="536"/>
      <c r="G12" s="536"/>
      <c r="H12" s="77"/>
      <c r="I12"/>
      <c r="J12" s="9" t="str">
        <f t="shared" si="0"/>
        <v>×</v>
      </c>
      <c r="K12" s="62"/>
      <c r="L12" s="89"/>
    </row>
    <row r="13" spans="1:12" s="9" customFormat="1" ht="14.25" thickBot="1">
      <c r="A13" s="536"/>
      <c r="B13" t="s">
        <v>2034</v>
      </c>
      <c r="C13" s="536"/>
      <c r="D13" s="536"/>
      <c r="E13" s="536"/>
      <c r="F13" s="536"/>
      <c r="G13" s="536"/>
      <c r="H13" s="77"/>
      <c r="I13"/>
      <c r="J13" s="9" t="str">
        <f t="shared" si="0"/>
        <v>×</v>
      </c>
      <c r="K13" s="62"/>
      <c r="L13" s="89"/>
    </row>
    <row r="14" spans="1:12" s="9" customFormat="1" ht="14.25" thickBot="1">
      <c r="A14"/>
      <c r="B14" t="s">
        <v>2035</v>
      </c>
      <c r="C14"/>
      <c r="D14"/>
      <c r="E14"/>
      <c r="F14"/>
      <c r="G14"/>
      <c r="H14" s="77"/>
      <c r="I14"/>
      <c r="J14" s="9" t="str">
        <f t="shared" si="0"/>
        <v>×</v>
      </c>
      <c r="K14" s="62"/>
      <c r="L14" s="89"/>
    </row>
    <row r="15" spans="1:12" s="9" customFormat="1" ht="14.25" thickBot="1">
      <c r="A15"/>
      <c r="B15" t="s">
        <v>2036</v>
      </c>
      <c r="C15"/>
      <c r="D15"/>
      <c r="E15"/>
      <c r="F15"/>
      <c r="G15"/>
      <c r="H15" s="77"/>
      <c r="I15"/>
      <c r="J15" s="9" t="str">
        <f t="shared" si="0"/>
        <v>×</v>
      </c>
      <c r="K15" s="62"/>
      <c r="L15" s="89"/>
    </row>
    <row r="16" spans="1:12" s="9" customFormat="1" ht="14.25" thickBot="1">
      <c r="A16"/>
      <c r="B16" t="s">
        <v>2037</v>
      </c>
      <c r="C16"/>
      <c r="D16"/>
      <c r="E16"/>
      <c r="F16"/>
      <c r="G16"/>
      <c r="H16" s="77"/>
      <c r="I16"/>
      <c r="J16" s="9" t="str">
        <f t="shared" si="0"/>
        <v>×</v>
      </c>
      <c r="K16" s="62"/>
      <c r="L16" s="89"/>
    </row>
    <row r="17" spans="1:12" s="9" customFormat="1" ht="14.25" thickBot="1">
      <c r="A17"/>
      <c r="B17" t="s">
        <v>2038</v>
      </c>
      <c r="C17"/>
      <c r="D17"/>
      <c r="E17"/>
      <c r="F17"/>
      <c r="G17"/>
      <c r="H17" s="77"/>
      <c r="I17"/>
      <c r="J17" s="9" t="str">
        <f t="shared" si="0"/>
        <v>×</v>
      </c>
      <c r="K17" s="62"/>
      <c r="L17" s="89"/>
    </row>
    <row r="18" spans="1:12" s="9" customFormat="1" ht="30" customHeight="1" thickBot="1">
      <c r="A18"/>
      <c r="B18" s="1835" t="s">
        <v>2039</v>
      </c>
      <c r="C18" s="1835"/>
      <c r="D18" s="1835"/>
      <c r="E18" s="1835"/>
      <c r="F18" s="1835"/>
      <c r="G18" s="1550"/>
      <c r="H18" s="77"/>
      <c r="I18"/>
      <c r="J18" s="9" t="str">
        <f t="shared" si="0"/>
        <v>×</v>
      </c>
      <c r="K18" s="62"/>
      <c r="L18" s="89"/>
    </row>
    <row r="19" spans="1:12" s="9" customFormat="1" ht="27" customHeight="1" thickBot="1">
      <c r="A19"/>
      <c r="B19" s="1835" t="s">
        <v>2040</v>
      </c>
      <c r="C19" s="1835"/>
      <c r="D19" s="1835"/>
      <c r="E19" s="1835"/>
      <c r="F19" s="1835"/>
      <c r="G19" s="1550"/>
      <c r="H19" s="77"/>
      <c r="I19"/>
      <c r="J19" s="9" t="str">
        <f t="shared" si="0"/>
        <v>×</v>
      </c>
      <c r="K19" s="62"/>
      <c r="L19" s="89"/>
    </row>
    <row r="20" spans="1:12" s="9" customFormat="1" ht="14.25" thickBot="1">
      <c r="A20"/>
      <c r="B20" t="s">
        <v>2041</v>
      </c>
      <c r="C20"/>
      <c r="D20"/>
      <c r="E20"/>
      <c r="F20"/>
      <c r="G20"/>
      <c r="H20" s="77"/>
      <c r="I20"/>
      <c r="J20" s="9" t="str">
        <f t="shared" si="0"/>
        <v>×</v>
      </c>
      <c r="K20" s="62"/>
      <c r="L20" s="89"/>
    </row>
    <row r="21" spans="1:12" s="9" customFormat="1" ht="14.25" thickBot="1">
      <c r="A21"/>
      <c r="B21" t="s">
        <v>2042</v>
      </c>
      <c r="C21"/>
      <c r="D21"/>
      <c r="E21"/>
      <c r="F21"/>
      <c r="G21"/>
      <c r="H21" s="77"/>
      <c r="I21"/>
      <c r="J21" s="9" t="str">
        <f t="shared" si="0"/>
        <v>×</v>
      </c>
      <c r="K21" s="62"/>
      <c r="L21" s="89"/>
    </row>
    <row r="22" spans="1:12" s="9" customFormat="1" ht="14.25" thickBot="1">
      <c r="A22"/>
      <c r="B22" t="s">
        <v>2043</v>
      </c>
      <c r="C22"/>
      <c r="D22"/>
      <c r="E22"/>
      <c r="F22"/>
      <c r="G22"/>
      <c r="H22" s="77"/>
      <c r="I22"/>
      <c r="J22" s="9" t="str">
        <f t="shared" si="0"/>
        <v>×</v>
      </c>
      <c r="K22" s="62"/>
      <c r="L22" s="89"/>
    </row>
    <row r="23" spans="1:12" s="9" customFormat="1" ht="14.25" thickBot="1">
      <c r="A23"/>
      <c r="B23" t="s">
        <v>2044</v>
      </c>
      <c r="C23"/>
      <c r="D23"/>
      <c r="E23"/>
      <c r="F23"/>
      <c r="G23"/>
      <c r="H23" s="77"/>
      <c r="I23"/>
      <c r="J23" s="9" t="str">
        <f t="shared" si="0"/>
        <v>×</v>
      </c>
      <c r="K23" s="62"/>
      <c r="L23" s="89"/>
    </row>
    <row r="24" spans="1:12">
      <c r="L24" s="89"/>
    </row>
    <row r="25" spans="1:12">
      <c r="A25" t="s">
        <v>2045</v>
      </c>
      <c r="L25" s="89"/>
    </row>
    <row r="26" spans="1:12" ht="14.25" thickBot="1">
      <c r="A26" t="s">
        <v>2046</v>
      </c>
      <c r="L26" s="89"/>
    </row>
    <row r="27" spans="1:12" ht="14.25" thickBot="1">
      <c r="A27" t="s">
        <v>2047</v>
      </c>
      <c r="H27" s="77"/>
      <c r="J27" s="9" t="str">
        <f>IF(H27="","×","○")</f>
        <v>×</v>
      </c>
      <c r="L27" s="89"/>
    </row>
    <row r="28" spans="1:12" ht="14.25" thickBot="1">
      <c r="A28" t="s">
        <v>2048</v>
      </c>
      <c r="H28" s="77"/>
      <c r="J28" s="9" t="str">
        <f>IF(H28="","×","○")</f>
        <v>×</v>
      </c>
      <c r="L28" s="89"/>
    </row>
    <row r="29" spans="1:12" ht="14.25" thickBot="1">
      <c r="A29" t="s">
        <v>2049</v>
      </c>
      <c r="H29" s="77"/>
      <c r="J29" s="9" t="str">
        <f>IF(H29="","×","○")</f>
        <v>×</v>
      </c>
      <c r="L29" s="89"/>
    </row>
    <row r="30" spans="1:12" s="60" customFormat="1" ht="14.25" thickBot="1">
      <c r="A30" s="60" t="s">
        <v>2050</v>
      </c>
      <c r="H30" s="77"/>
      <c r="J30" s="62" t="str">
        <f>IF(H30="","×","○")</f>
        <v>×</v>
      </c>
      <c r="L30" s="89"/>
    </row>
    <row r="31" spans="1:12" ht="14.25" thickBot="1">
      <c r="A31" t="s">
        <v>2051</v>
      </c>
      <c r="H31" s="77"/>
      <c r="J31" s="9" t="str">
        <f>IF(H31="","×","○")</f>
        <v>×</v>
      </c>
      <c r="L31" s="89"/>
    </row>
    <row r="32" spans="1:12">
      <c r="L32" s="89"/>
    </row>
    <row r="33" spans="1:12" ht="14.25" thickBot="1">
      <c r="A33" t="s">
        <v>2052</v>
      </c>
      <c r="L33" s="89"/>
    </row>
    <row r="34" spans="1:12" ht="14.25" thickBot="1">
      <c r="A34" t="s">
        <v>2053</v>
      </c>
      <c r="H34" s="77"/>
      <c r="J34" s="9" t="str">
        <f>IF(H34="","×","○")</f>
        <v>×</v>
      </c>
      <c r="L34" s="89"/>
    </row>
    <row r="35" spans="1:12" ht="14.25" thickBot="1">
      <c r="A35" t="s">
        <v>2054</v>
      </c>
      <c r="H35" s="77"/>
      <c r="J35" s="9" t="str">
        <f>IF(H35="","×","○")</f>
        <v>×</v>
      </c>
      <c r="L35" s="89"/>
    </row>
    <row r="36" spans="1:12" ht="39" customHeight="1" thickBot="1">
      <c r="A36" t="s">
        <v>2055</v>
      </c>
      <c r="F36" s="1752"/>
      <c r="G36" s="1832"/>
      <c r="H36" s="1753"/>
      <c r="J36" t="str">
        <f>IF(AND(H34="はい",F36=""),"×","○")</f>
        <v>○</v>
      </c>
      <c r="L36" s="89"/>
    </row>
    <row r="37" spans="1:12">
      <c r="L37" s="89"/>
    </row>
    <row r="38" spans="1:12">
      <c r="A38" t="s">
        <v>2056</v>
      </c>
      <c r="L38" s="89"/>
    </row>
    <row r="39" spans="1:12">
      <c r="A39" s="967" t="s">
        <v>2057</v>
      </c>
      <c r="L39" s="89"/>
    </row>
    <row r="40" spans="1:12">
      <c r="L40" s="89"/>
    </row>
    <row r="41" spans="1:12">
      <c r="L41" s="89"/>
    </row>
    <row r="42" spans="1:12">
      <c r="A42" t="s">
        <v>2058</v>
      </c>
      <c r="L42" s="89"/>
    </row>
    <row r="43" spans="1:12" ht="14.25" thickBot="1">
      <c r="A43" t="s">
        <v>2059</v>
      </c>
      <c r="L43" s="89"/>
    </row>
    <row r="44" spans="1:12" ht="14.25" thickBot="1">
      <c r="B44" t="s">
        <v>2060</v>
      </c>
      <c r="H44" s="77"/>
      <c r="J44" s="9" t="str">
        <f>IF(H44="","×","○")</f>
        <v>×</v>
      </c>
      <c r="L44" s="89"/>
    </row>
    <row r="45" spans="1:12" ht="14.25" thickBot="1">
      <c r="B45" t="s">
        <v>2061</v>
      </c>
      <c r="H45" s="77"/>
      <c r="J45" s="9" t="str">
        <f t="shared" ref="J45:J52" si="1">IF(H45="","×","○")</f>
        <v>×</v>
      </c>
      <c r="L45" s="89"/>
    </row>
    <row r="46" spans="1:12" ht="14.25" thickBot="1">
      <c r="B46" t="s">
        <v>2062</v>
      </c>
      <c r="H46" s="77"/>
      <c r="J46" s="9" t="str">
        <f t="shared" si="1"/>
        <v>×</v>
      </c>
      <c r="L46" s="89"/>
    </row>
    <row r="47" spans="1:12" ht="14.25" thickBot="1">
      <c r="B47" t="s">
        <v>2063</v>
      </c>
      <c r="H47" s="77"/>
      <c r="J47" s="9" t="str">
        <f t="shared" si="1"/>
        <v>×</v>
      </c>
      <c r="L47" s="89"/>
    </row>
    <row r="48" spans="1:12" ht="14.25" thickBot="1">
      <c r="B48" t="s">
        <v>2064</v>
      </c>
      <c r="H48" s="77"/>
      <c r="J48" s="9" t="str">
        <f t="shared" si="1"/>
        <v>×</v>
      </c>
      <c r="L48" s="89"/>
    </row>
    <row r="49" spans="2:12" ht="14.25" thickBot="1">
      <c r="B49" t="s">
        <v>2065</v>
      </c>
      <c r="H49" s="77"/>
      <c r="J49" s="9" t="str">
        <f t="shared" si="1"/>
        <v>×</v>
      </c>
      <c r="L49" s="89"/>
    </row>
    <row r="50" spans="2:12" ht="14.25" thickBot="1">
      <c r="B50" t="s">
        <v>2066</v>
      </c>
      <c r="H50" s="77"/>
      <c r="J50" s="9" t="str">
        <f t="shared" si="1"/>
        <v>×</v>
      </c>
      <c r="L50" s="89"/>
    </row>
    <row r="51" spans="2:12" ht="14.25" thickBot="1">
      <c r="B51" t="s">
        <v>2067</v>
      </c>
      <c r="H51" s="77"/>
      <c r="J51" s="9" t="str">
        <f t="shared" si="1"/>
        <v>×</v>
      </c>
      <c r="L51" s="89"/>
    </row>
    <row r="52" spans="2:12" ht="14.25" thickBot="1">
      <c r="B52" t="s">
        <v>2068</v>
      </c>
      <c r="H52" s="77"/>
      <c r="J52" s="9" t="str">
        <f t="shared" si="1"/>
        <v>×</v>
      </c>
      <c r="L52" s="164"/>
    </row>
  </sheetData>
  <sheetProtection selectLockedCells="1"/>
  <mergeCells count="8">
    <mergeCell ref="A1:H1"/>
    <mergeCell ref="C2:G2"/>
    <mergeCell ref="I2:I4"/>
    <mergeCell ref="G4:H4"/>
    <mergeCell ref="F36:H36"/>
    <mergeCell ref="B10:G10"/>
    <mergeCell ref="B18:G18"/>
    <mergeCell ref="B19:G19"/>
  </mergeCells>
  <phoneticPr fontId="13"/>
  <dataValidations count="3">
    <dataValidation allowBlank="1" showInputMessage="1" showErrorMessage="1" prompt="表紙シートの病院名を反映" sqref="G4:H4" xr:uid="{00000000-0002-0000-2200-000000000000}"/>
    <dataValidation type="list" allowBlank="1" showInputMessage="1" showErrorMessage="1" error="選択肢から選んでください" sqref="H10:H23 H8 H34:H35 H27:H31" xr:uid="{00000000-0002-0000-2200-000001000000}">
      <formula1>"はい,いいえ"</formula1>
    </dataValidation>
    <dataValidation type="list" allowBlank="1" showInputMessage="1" showErrorMessage="1" error="選択肢から選んでください" sqref="H44:H52" xr:uid="{00000000-0002-0000-2200-000002000000}">
      <formula1>"議論・検討していない,議論・検討した,整理・明確化した,整理・明確化した内容を関係者間で共有するとともに広く周知した"</formula1>
    </dataValidation>
  </dataValidations>
  <printOptions horizontalCentered="1"/>
  <pageMargins left="0.39370078740157483" right="0.39370078740157483" top="0.59055118110236227" bottom="0.59055118110236227" header="0.35433070866141736" footer="0.27559055118110237"/>
  <pageSetup paperSize="9" scale="54" fitToHeight="0" orientation="portrait" cellComments="asDisplayed" r:id="rId1"/>
  <headerFooter>
    <oddFooter>&amp;C&amp;P/&amp;N&amp;R&amp;A</oddFooter>
  </headerFooter>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codeName="Sheet36">
    <tabColor theme="0"/>
    <pageSetUpPr fitToPage="1"/>
  </sheetPr>
  <dimension ref="A1:U52"/>
  <sheetViews>
    <sheetView view="pageBreakPreview" topLeftCell="B26" zoomScale="70" zoomScaleNormal="100" zoomScaleSheetLayoutView="70" workbookViewId="0">
      <selection activeCell="E25" sqref="E25:I25"/>
    </sheetView>
  </sheetViews>
  <sheetFormatPr defaultRowHeight="13.5"/>
  <cols>
    <col min="1" max="1" width="3.375" customWidth="1"/>
    <col min="2" max="2" width="4.375" customWidth="1"/>
    <col min="3" max="6" width="15.125" customWidth="1"/>
    <col min="7" max="7" width="41.125" customWidth="1"/>
    <col min="8" max="8" width="15.125" customWidth="1"/>
    <col min="9" max="9" width="21.625" customWidth="1"/>
    <col min="10" max="10" width="1.625" customWidth="1"/>
    <col min="11" max="11" width="6.875" hidden="1" customWidth="1"/>
    <col min="12" max="12" width="3.375" hidden="1" customWidth="1"/>
    <col min="13" max="13" width="82.75" style="1" bestFit="1" customWidth="1"/>
    <col min="14" max="15" width="0" hidden="1" customWidth="1"/>
  </cols>
  <sheetData>
    <row r="1" spans="1:21" ht="30" customHeight="1" thickBot="1">
      <c r="A1" s="1862" t="s">
        <v>2069</v>
      </c>
      <c r="B1" s="1862"/>
      <c r="C1" s="1862"/>
      <c r="D1" s="1862"/>
      <c r="E1" s="1862"/>
      <c r="F1" s="1862"/>
      <c r="G1" s="1862"/>
      <c r="H1" s="1862"/>
      <c r="I1" s="1862"/>
      <c r="J1" s="1862"/>
    </row>
    <row r="2" spans="1:21" ht="24.95" customHeight="1" thickBot="1">
      <c r="B2" s="1234" t="s">
        <v>2070</v>
      </c>
      <c r="C2" s="1234"/>
      <c r="D2" s="1234"/>
      <c r="E2" s="1234"/>
      <c r="F2" s="1234"/>
      <c r="G2" s="1234"/>
      <c r="H2" s="1234"/>
      <c r="I2" s="968" t="str">
        <f>IF(COUNTIF(K32:K36,"×")=0,"入力済","未入力あり")</f>
        <v>入力済</v>
      </c>
      <c r="M2" s="192" t="s">
        <v>185</v>
      </c>
    </row>
    <row r="3" spans="1:21" ht="24.95" customHeight="1">
      <c r="B3" s="1863"/>
      <c r="C3" s="1863"/>
      <c r="D3" s="1863"/>
      <c r="E3" s="1863"/>
      <c r="F3" s="1863"/>
      <c r="G3" s="1863"/>
      <c r="H3" s="1863"/>
      <c r="I3" s="536"/>
      <c r="M3" s="89"/>
    </row>
    <row r="4" spans="1:21" ht="24.95" customHeight="1">
      <c r="G4" s="941" t="s">
        <v>1247</v>
      </c>
      <c r="H4" s="1235" t="str">
        <f>表紙!E2</f>
        <v>大阪公立大学医学部附属病院</v>
      </c>
      <c r="I4" s="1236"/>
      <c r="M4" s="89"/>
    </row>
    <row r="5" spans="1:21" ht="20.100000000000001" customHeight="1">
      <c r="G5" s="662" t="s">
        <v>2015</v>
      </c>
      <c r="H5" t="str">
        <f>+'事務局使用（発出時は非表示にすること）'!$B$3</f>
        <v>令和６年９月１日時点</v>
      </c>
      <c r="M5" s="167"/>
    </row>
    <row r="6" spans="1:21" ht="11.25" customHeight="1">
      <c r="G6" s="662"/>
      <c r="M6" s="89"/>
    </row>
    <row r="7" spans="1:21" ht="9.9499999999999993" customHeight="1">
      <c r="G7" s="662"/>
      <c r="M7" s="89"/>
    </row>
    <row r="8" spans="1:21" ht="20.100000000000001" customHeight="1">
      <c r="A8" s="1864" t="s">
        <v>2071</v>
      </c>
      <c r="B8" s="1864"/>
      <c r="C8" s="1864"/>
      <c r="D8" s="1864"/>
      <c r="E8" s="1864"/>
      <c r="F8" s="1864"/>
      <c r="G8" s="1864"/>
      <c r="H8" s="1864"/>
      <c r="I8" s="1864"/>
      <c r="J8" s="1864"/>
      <c r="M8" s="167"/>
    </row>
    <row r="9" spans="1:21" ht="20.100000000000001" customHeight="1">
      <c r="A9" s="1864" t="s">
        <v>2072</v>
      </c>
      <c r="B9" s="1864"/>
      <c r="C9" s="1864"/>
      <c r="D9" s="1864"/>
      <c r="E9" s="1864"/>
      <c r="F9" s="1864"/>
      <c r="G9" s="1864"/>
      <c r="H9" s="1864"/>
      <c r="I9" s="1864"/>
      <c r="J9" s="1864"/>
      <c r="M9" s="89"/>
    </row>
    <row r="10" spans="1:21" ht="20.100000000000001" customHeight="1">
      <c r="A10" s="1"/>
      <c r="B10" s="1"/>
      <c r="C10" s="1"/>
      <c r="D10" s="1"/>
      <c r="E10" s="1"/>
      <c r="F10" s="1"/>
      <c r="G10" s="1"/>
      <c r="H10" s="1"/>
      <c r="I10" s="1"/>
      <c r="J10" s="1"/>
      <c r="M10" s="89"/>
    </row>
    <row r="11" spans="1:21" s="643" customFormat="1" ht="25.5" customHeight="1">
      <c r="A11" s="1865" t="s">
        <v>2073</v>
      </c>
      <c r="B11" s="1865"/>
      <c r="C11" s="1865"/>
      <c r="D11" s="1865"/>
      <c r="E11" s="1865"/>
      <c r="F11" s="1865"/>
      <c r="G11" s="1865"/>
      <c r="H11" s="1865"/>
      <c r="I11" s="1865"/>
      <c r="J11" s="1865"/>
      <c r="K11" s="969"/>
      <c r="L11" s="969"/>
      <c r="M11" s="89"/>
      <c r="N11" s="969"/>
      <c r="O11" s="969"/>
      <c r="P11" s="969"/>
      <c r="Q11" s="969"/>
      <c r="R11" s="969"/>
      <c r="S11" s="969"/>
      <c r="T11" s="969"/>
      <c r="U11" s="969"/>
    </row>
    <row r="12" spans="1:21" s="643" customFormat="1" ht="18" customHeight="1">
      <c r="A12" s="970"/>
      <c r="B12" s="970" t="s">
        <v>2074</v>
      </c>
      <c r="C12" s="970"/>
      <c r="D12" s="970"/>
      <c r="E12" s="970"/>
      <c r="F12" s="970"/>
      <c r="G12" s="970"/>
      <c r="H12" s="970"/>
      <c r="I12" s="970"/>
      <c r="J12" s="970"/>
      <c r="K12" s="969"/>
      <c r="L12" s="969"/>
      <c r="M12" s="89"/>
      <c r="N12" s="969"/>
      <c r="O12" s="969"/>
      <c r="P12" s="969"/>
      <c r="Q12" s="969"/>
      <c r="R12" s="969"/>
      <c r="S12" s="969"/>
      <c r="T12" s="969"/>
      <c r="U12" s="969"/>
    </row>
    <row r="13" spans="1:21" s="643" customFormat="1" ht="18" customHeight="1">
      <c r="B13" s="1864" t="s">
        <v>2075</v>
      </c>
      <c r="C13" s="1864"/>
      <c r="D13" s="1864"/>
      <c r="E13" s="1864"/>
      <c r="F13" s="1864"/>
      <c r="G13" s="1864"/>
      <c r="H13" s="1864"/>
      <c r="I13" s="1864"/>
      <c r="J13" s="1864"/>
      <c r="K13" s="969"/>
      <c r="L13" s="969"/>
      <c r="M13" s="89"/>
      <c r="N13" s="969"/>
      <c r="O13" s="969"/>
      <c r="P13" s="969"/>
      <c r="Q13" s="969"/>
      <c r="R13" s="969"/>
      <c r="S13" s="969"/>
      <c r="T13" s="969"/>
      <c r="U13" s="969"/>
    </row>
    <row r="14" spans="1:21" s="643" customFormat="1" ht="5.25" customHeight="1">
      <c r="B14" s="1"/>
      <c r="C14" s="1"/>
      <c r="D14" s="1"/>
      <c r="E14" s="1"/>
      <c r="F14" s="1"/>
      <c r="G14" s="1"/>
      <c r="H14" s="1"/>
      <c r="I14" s="1"/>
      <c r="J14" s="1"/>
      <c r="K14" s="969"/>
      <c r="L14" s="969"/>
      <c r="M14" s="89"/>
      <c r="N14" s="969"/>
      <c r="O14" s="969"/>
      <c r="P14" s="969"/>
      <c r="Q14" s="969"/>
      <c r="R14" s="969"/>
      <c r="S14" s="969"/>
      <c r="T14" s="969"/>
      <c r="U14" s="969"/>
    </row>
    <row r="15" spans="1:21" s="643" customFormat="1" ht="27.95" customHeight="1">
      <c r="B15" s="923"/>
      <c r="C15" s="1027" t="s">
        <v>2001</v>
      </c>
      <c r="D15" s="1028" t="s">
        <v>1940</v>
      </c>
      <c r="E15" s="1866" t="s">
        <v>2076</v>
      </c>
      <c r="F15" s="1867"/>
      <c r="G15" s="1867"/>
      <c r="H15" s="1867"/>
      <c r="I15" s="1868"/>
      <c r="K15" s="971"/>
      <c r="L15" s="969"/>
      <c r="M15" s="89"/>
      <c r="N15" s="969"/>
      <c r="O15" s="969"/>
      <c r="P15" s="969"/>
      <c r="Q15" s="969"/>
      <c r="R15" s="969"/>
      <c r="S15" s="969"/>
      <c r="T15" s="969"/>
      <c r="U15" s="969"/>
    </row>
    <row r="16" spans="1:21" s="643" customFormat="1" ht="27.95" customHeight="1">
      <c r="B16" s="1029" t="s">
        <v>1253</v>
      </c>
      <c r="C16" s="482" t="s">
        <v>2077</v>
      </c>
      <c r="D16" s="1137">
        <v>2</v>
      </c>
      <c r="E16" s="1869" t="s">
        <v>2078</v>
      </c>
      <c r="F16" s="1870"/>
      <c r="G16" s="1870"/>
      <c r="H16" s="1870"/>
      <c r="I16" s="1871"/>
      <c r="K16" s="969"/>
      <c r="L16" s="969"/>
      <c r="M16" s="89"/>
      <c r="N16" s="969"/>
      <c r="O16" s="969"/>
      <c r="P16" s="969"/>
      <c r="Q16" s="969"/>
      <c r="R16" s="969"/>
      <c r="S16" s="969"/>
      <c r="T16" s="969"/>
      <c r="U16" s="969"/>
    </row>
    <row r="17" spans="1:21" s="643" customFormat="1" ht="27.95" customHeight="1">
      <c r="B17" s="1029">
        <v>1</v>
      </c>
      <c r="C17" s="1030" t="s">
        <v>2079</v>
      </c>
      <c r="D17" s="940">
        <v>12</v>
      </c>
      <c r="E17" s="1872" t="s">
        <v>2080</v>
      </c>
      <c r="F17" s="1857"/>
      <c r="G17" s="1857"/>
      <c r="H17" s="1857"/>
      <c r="I17" s="1858"/>
      <c r="K17" s="969"/>
      <c r="L17" s="969"/>
      <c r="M17" s="89"/>
      <c r="N17" s="379">
        <v>0</v>
      </c>
      <c r="O17" s="380">
        <v>20</v>
      </c>
      <c r="P17" s="969"/>
      <c r="Q17" s="969"/>
      <c r="R17" s="969"/>
      <c r="S17" s="969"/>
      <c r="T17" s="969"/>
      <c r="U17" s="969"/>
    </row>
    <row r="18" spans="1:21" s="643" customFormat="1" ht="27.95" customHeight="1">
      <c r="B18" s="1029">
        <v>2</v>
      </c>
      <c r="C18" s="1031"/>
      <c r="D18" s="940"/>
      <c r="E18" s="1859"/>
      <c r="F18" s="1860"/>
      <c r="G18" s="1860"/>
      <c r="H18" s="1860"/>
      <c r="I18" s="1861"/>
      <c r="K18" s="969"/>
      <c r="L18" s="969"/>
      <c r="M18" s="89"/>
      <c r="N18" s="379">
        <v>0</v>
      </c>
      <c r="O18" s="380">
        <v>20</v>
      </c>
      <c r="P18" s="969"/>
      <c r="Q18" s="969"/>
      <c r="R18" s="969"/>
      <c r="S18" s="969"/>
      <c r="T18" s="969"/>
      <c r="U18" s="969"/>
    </row>
    <row r="19" spans="1:21" s="643" customFormat="1" ht="27.95" customHeight="1">
      <c r="B19" s="1032">
        <v>3</v>
      </c>
      <c r="C19" s="1031"/>
      <c r="D19" s="940"/>
      <c r="E19" s="1856"/>
      <c r="F19" s="1857"/>
      <c r="G19" s="1857"/>
      <c r="H19" s="1857"/>
      <c r="I19" s="1858"/>
      <c r="K19" s="971"/>
      <c r="L19" s="969"/>
      <c r="M19" s="89"/>
      <c r="N19" s="379">
        <v>0</v>
      </c>
      <c r="O19" s="380">
        <v>20</v>
      </c>
      <c r="P19" s="969"/>
      <c r="Q19" s="969"/>
      <c r="R19" s="969"/>
      <c r="S19" s="969"/>
      <c r="T19" s="969"/>
      <c r="U19" s="969"/>
    </row>
    <row r="20" spans="1:21" s="643" customFormat="1" ht="27.95" customHeight="1">
      <c r="B20" s="1029">
        <v>4</v>
      </c>
      <c r="C20" s="1031"/>
      <c r="D20" s="940"/>
      <c r="E20" s="1856"/>
      <c r="F20" s="1857"/>
      <c r="G20" s="1857"/>
      <c r="H20" s="1857"/>
      <c r="I20" s="1858"/>
      <c r="K20" s="969"/>
      <c r="L20" s="969"/>
      <c r="M20" s="89"/>
      <c r="N20" s="379">
        <v>0</v>
      </c>
      <c r="O20" s="380">
        <v>20</v>
      </c>
      <c r="P20" s="969"/>
      <c r="Q20" s="969"/>
      <c r="R20" s="969"/>
      <c r="S20" s="969"/>
      <c r="T20" s="969"/>
      <c r="U20" s="969"/>
    </row>
    <row r="21" spans="1:21" s="643" customFormat="1" ht="27.95" customHeight="1">
      <c r="B21" s="1029">
        <v>5</v>
      </c>
      <c r="C21" s="1031"/>
      <c r="D21" s="940"/>
      <c r="E21" s="1856"/>
      <c r="F21" s="1857"/>
      <c r="G21" s="1857"/>
      <c r="H21" s="1857"/>
      <c r="I21" s="1858"/>
      <c r="K21" s="969"/>
      <c r="L21" s="969"/>
      <c r="M21" s="89"/>
      <c r="N21" s="379">
        <v>0</v>
      </c>
      <c r="O21" s="380">
        <v>20</v>
      </c>
      <c r="P21" s="969"/>
      <c r="Q21" s="969"/>
      <c r="R21" s="969"/>
      <c r="S21" s="969"/>
      <c r="T21" s="969"/>
      <c r="U21" s="969"/>
    </row>
    <row r="22" spans="1:21" s="643" customFormat="1" ht="27.95" customHeight="1">
      <c r="B22" s="1029">
        <v>6</v>
      </c>
      <c r="C22" s="1031"/>
      <c r="D22" s="940"/>
      <c r="E22" s="1856"/>
      <c r="F22" s="1857"/>
      <c r="G22" s="1857"/>
      <c r="H22" s="1857"/>
      <c r="I22" s="1858"/>
      <c r="K22" s="969"/>
      <c r="L22" s="969"/>
      <c r="M22" s="89"/>
      <c r="N22" s="379">
        <v>0</v>
      </c>
      <c r="O22" s="380">
        <v>20</v>
      </c>
      <c r="P22" s="969"/>
      <c r="Q22" s="969"/>
      <c r="R22" s="969"/>
      <c r="S22" s="969"/>
      <c r="T22" s="969"/>
      <c r="U22" s="969"/>
    </row>
    <row r="23" spans="1:21" s="643" customFormat="1" ht="27.95" customHeight="1">
      <c r="B23" s="1029">
        <v>7</v>
      </c>
      <c r="C23" s="1031"/>
      <c r="D23" s="940"/>
      <c r="E23" s="1856"/>
      <c r="F23" s="1857"/>
      <c r="G23" s="1857"/>
      <c r="H23" s="1857"/>
      <c r="I23" s="1858"/>
      <c r="K23" s="971"/>
      <c r="L23" s="969"/>
      <c r="M23" s="89"/>
      <c r="N23" s="379">
        <v>0</v>
      </c>
      <c r="O23" s="380">
        <v>20</v>
      </c>
      <c r="P23" s="969"/>
      <c r="Q23" s="969"/>
      <c r="R23" s="969"/>
      <c r="S23" s="969"/>
      <c r="T23" s="969"/>
      <c r="U23" s="969"/>
    </row>
    <row r="24" spans="1:21" s="643" customFormat="1" ht="27.95" customHeight="1">
      <c r="B24" s="1029">
        <v>8</v>
      </c>
      <c r="C24" s="1031"/>
      <c r="D24" s="940"/>
      <c r="E24" s="1856"/>
      <c r="F24" s="1857"/>
      <c r="G24" s="1857"/>
      <c r="H24" s="1857"/>
      <c r="I24" s="1858"/>
      <c r="K24" s="969"/>
      <c r="L24" s="969"/>
      <c r="M24" s="89"/>
      <c r="N24" s="379">
        <v>0</v>
      </c>
      <c r="O24" s="380">
        <v>20</v>
      </c>
      <c r="P24" s="969"/>
      <c r="Q24" s="969"/>
      <c r="R24" s="969"/>
      <c r="S24" s="969"/>
      <c r="T24" s="969"/>
      <c r="U24" s="969"/>
    </row>
    <row r="25" spans="1:21" s="643" customFormat="1" ht="27.95" customHeight="1">
      <c r="B25" s="1029">
        <v>9</v>
      </c>
      <c r="C25" s="1031"/>
      <c r="D25" s="940"/>
      <c r="E25" s="1856"/>
      <c r="F25" s="1857"/>
      <c r="G25" s="1857"/>
      <c r="H25" s="1857"/>
      <c r="I25" s="1858"/>
      <c r="K25" s="969"/>
      <c r="L25" s="969"/>
      <c r="M25" s="89"/>
      <c r="N25" s="379">
        <v>0</v>
      </c>
      <c r="O25" s="380">
        <v>20</v>
      </c>
      <c r="P25" s="969"/>
      <c r="Q25" s="969"/>
      <c r="R25" s="969"/>
      <c r="S25" s="969"/>
      <c r="T25" s="969"/>
      <c r="U25" s="969"/>
    </row>
    <row r="26" spans="1:21" s="643" customFormat="1" ht="27.95" customHeight="1">
      <c r="B26" s="1029">
        <v>10</v>
      </c>
      <c r="C26" s="1031"/>
      <c r="D26" s="940"/>
      <c r="E26" s="1856"/>
      <c r="F26" s="1857"/>
      <c r="G26" s="1857"/>
      <c r="H26" s="1857"/>
      <c r="I26" s="1858"/>
      <c r="K26" s="969"/>
      <c r="L26" s="969"/>
      <c r="M26" s="89"/>
      <c r="N26" s="379">
        <v>0</v>
      </c>
      <c r="O26" s="380">
        <v>20</v>
      </c>
      <c r="P26" s="969"/>
      <c r="Q26" s="969"/>
      <c r="R26" s="969"/>
      <c r="S26" s="969"/>
      <c r="T26" s="969"/>
      <c r="U26" s="969"/>
    </row>
    <row r="27" spans="1:21" s="643" customFormat="1" ht="27.95" customHeight="1">
      <c r="B27" s="1029">
        <v>11</v>
      </c>
      <c r="C27" s="1031"/>
      <c r="D27" s="940"/>
      <c r="E27" s="1856"/>
      <c r="F27" s="1857"/>
      <c r="G27" s="1857"/>
      <c r="H27" s="1857"/>
      <c r="I27" s="1858"/>
      <c r="K27" s="971"/>
      <c r="L27" s="969"/>
      <c r="M27" s="89"/>
      <c r="N27" s="379">
        <v>0</v>
      </c>
      <c r="O27" s="380">
        <v>20</v>
      </c>
      <c r="P27" s="969"/>
      <c r="Q27" s="969"/>
      <c r="R27" s="969"/>
      <c r="S27" s="969"/>
      <c r="T27" s="969"/>
      <c r="U27" s="969"/>
    </row>
    <row r="28" spans="1:21" s="643" customFormat="1" ht="27.95" customHeight="1">
      <c r="B28" s="1029">
        <v>12</v>
      </c>
      <c r="C28" s="1031"/>
      <c r="D28" s="940"/>
      <c r="E28" s="1856"/>
      <c r="F28" s="1857"/>
      <c r="G28" s="1857"/>
      <c r="H28" s="1857"/>
      <c r="I28" s="1858"/>
      <c r="K28" s="969"/>
      <c r="L28" s="972"/>
      <c r="M28" s="89"/>
      <c r="N28" s="379">
        <v>0</v>
      </c>
      <c r="O28" s="380">
        <v>20</v>
      </c>
      <c r="P28" s="973"/>
      <c r="Q28" s="973"/>
      <c r="R28" s="973"/>
      <c r="S28" s="973"/>
      <c r="T28" s="973"/>
      <c r="U28" s="973"/>
    </row>
    <row r="29" spans="1:21" s="643" customFormat="1" ht="27.95" customHeight="1">
      <c r="B29" s="1029">
        <v>13</v>
      </c>
      <c r="C29" s="1031"/>
      <c r="D29" s="940"/>
      <c r="E29" s="1856"/>
      <c r="F29" s="1857"/>
      <c r="G29" s="1857"/>
      <c r="H29" s="1857"/>
      <c r="I29" s="1858"/>
      <c r="K29" s="969"/>
      <c r="L29" s="973"/>
      <c r="M29" s="89"/>
      <c r="N29" s="379">
        <v>0</v>
      </c>
      <c r="O29" s="380">
        <v>20</v>
      </c>
      <c r="P29" s="973"/>
      <c r="Q29" s="973"/>
      <c r="R29" s="973"/>
      <c r="S29" s="973"/>
      <c r="T29" s="973"/>
      <c r="U29" s="973"/>
    </row>
    <row r="30" spans="1:21">
      <c r="K30" s="969"/>
      <c r="L30" s="973"/>
      <c r="M30" s="89"/>
      <c r="N30" s="973"/>
      <c r="O30" s="973"/>
      <c r="P30" s="973"/>
      <c r="Q30" s="973"/>
      <c r="R30" s="973"/>
      <c r="S30" s="973"/>
      <c r="T30" s="973"/>
      <c r="U30" s="973"/>
    </row>
    <row r="31" spans="1:21" ht="25.5" customHeight="1">
      <c r="A31" t="s">
        <v>2081</v>
      </c>
      <c r="B31" s="974"/>
      <c r="C31" s="974"/>
      <c r="D31" s="974"/>
      <c r="E31" s="974"/>
      <c r="F31" s="974"/>
      <c r="G31" s="974"/>
      <c r="H31" s="974"/>
      <c r="I31" s="974"/>
      <c r="K31" s="969"/>
      <c r="L31" s="973"/>
      <c r="M31" s="89"/>
      <c r="N31" s="973"/>
      <c r="O31" s="973"/>
      <c r="P31" s="973"/>
      <c r="Q31" s="973"/>
      <c r="R31" s="973"/>
      <c r="S31" s="973"/>
      <c r="T31" s="973"/>
      <c r="U31" s="973"/>
    </row>
    <row r="32" spans="1:21" s="9" customFormat="1" ht="33" customHeight="1">
      <c r="A32" s="975"/>
      <c r="B32" s="1845" t="s">
        <v>2082</v>
      </c>
      <c r="C32" s="1845"/>
      <c r="D32" s="1845"/>
      <c r="E32" s="1845"/>
      <c r="F32" s="1845"/>
      <c r="G32" s="1845"/>
      <c r="H32" s="1855" t="s">
        <v>592</v>
      </c>
      <c r="I32" s="1855"/>
      <c r="K32" s="9" t="str">
        <f>IF(H32="","×","○")</f>
        <v>○</v>
      </c>
      <c r="M32" s="89"/>
      <c r="N32" s="973"/>
      <c r="O32" s="973"/>
      <c r="P32" s="973"/>
      <c r="Q32" s="973"/>
      <c r="R32" s="973"/>
      <c r="S32" s="973"/>
      <c r="T32" s="973"/>
      <c r="U32" s="973"/>
    </row>
    <row r="33" spans="1:21" s="9" customFormat="1" ht="33" customHeight="1">
      <c r="A33" s="975"/>
      <c r="B33" s="1845" t="s">
        <v>2083</v>
      </c>
      <c r="C33" s="1845"/>
      <c r="D33" s="1845"/>
      <c r="E33" s="1845"/>
      <c r="F33" s="1845"/>
      <c r="G33" s="1845"/>
      <c r="H33" s="1846" t="s">
        <v>2084</v>
      </c>
      <c r="I33" s="1847"/>
      <c r="K33" s="9" t="str">
        <f>IF(H33="","×","○")</f>
        <v>○</v>
      </c>
      <c r="L33" s="976"/>
      <c r="M33" s="89"/>
      <c r="N33" s="976"/>
      <c r="O33" s="976"/>
      <c r="P33" s="976"/>
      <c r="Q33" s="976"/>
      <c r="R33" s="976"/>
      <c r="S33" s="976"/>
      <c r="T33" s="976"/>
      <c r="U33" s="976"/>
    </row>
    <row r="34" spans="1:21" s="9" customFormat="1" ht="33" customHeight="1">
      <c r="A34" s="975"/>
      <c r="B34" s="1845" t="s">
        <v>2085</v>
      </c>
      <c r="C34" s="1845"/>
      <c r="D34" s="1845"/>
      <c r="E34" s="1845"/>
      <c r="F34" s="1845"/>
      <c r="G34" s="1845"/>
      <c r="H34" s="1846" t="s">
        <v>2086</v>
      </c>
      <c r="I34" s="1847"/>
      <c r="K34" s="9" t="str">
        <f>IF(H34="","×","○")</f>
        <v>○</v>
      </c>
      <c r="L34" s="976"/>
      <c r="M34" s="89"/>
      <c r="N34" s="976"/>
      <c r="O34" s="976"/>
      <c r="P34" s="976"/>
      <c r="Q34" s="976"/>
      <c r="R34" s="976"/>
      <c r="S34" s="976"/>
      <c r="T34" s="976"/>
      <c r="U34" s="976"/>
    </row>
    <row r="35" spans="1:21" s="9" customFormat="1" ht="33" customHeight="1">
      <c r="A35" s="975"/>
      <c r="B35" s="1845" t="s">
        <v>2087</v>
      </c>
      <c r="C35" s="1845"/>
      <c r="D35" s="1845"/>
      <c r="E35" s="1845"/>
      <c r="F35" s="1845"/>
      <c r="G35" s="1845"/>
      <c r="H35" s="1846" t="s">
        <v>2086</v>
      </c>
      <c r="I35" s="1847"/>
      <c r="K35" s="9" t="str">
        <f>IF(H35="","×","○")</f>
        <v>○</v>
      </c>
      <c r="L35" s="976"/>
      <c r="M35" s="89"/>
      <c r="N35" s="976"/>
      <c r="O35" s="976"/>
      <c r="P35" s="976"/>
      <c r="Q35" s="976"/>
      <c r="R35" s="976"/>
      <c r="S35" s="976"/>
      <c r="T35" s="976"/>
      <c r="U35" s="976"/>
    </row>
    <row r="36" spans="1:21" s="9" customFormat="1" ht="33" customHeight="1">
      <c r="A36" s="975"/>
      <c r="B36" s="1845" t="s">
        <v>2088</v>
      </c>
      <c r="C36" s="1845"/>
      <c r="D36" s="1845"/>
      <c r="E36" s="1845"/>
      <c r="F36" s="1845"/>
      <c r="G36" s="1845"/>
      <c r="H36" s="1846" t="s">
        <v>2086</v>
      </c>
      <c r="I36" s="1847"/>
      <c r="K36" s="9" t="str">
        <f>IF(H36="","×","○")</f>
        <v>○</v>
      </c>
      <c r="L36" s="976"/>
      <c r="M36" s="89"/>
      <c r="N36" s="976"/>
      <c r="O36" s="976"/>
      <c r="P36" s="976"/>
      <c r="Q36" s="976"/>
      <c r="R36" s="976"/>
      <c r="S36" s="976"/>
      <c r="T36" s="976"/>
      <c r="U36" s="976"/>
    </row>
    <row r="37" spans="1:21" s="9" customFormat="1" ht="33" customHeight="1">
      <c r="A37" s="975"/>
      <c r="B37" s="1848" t="s">
        <v>2089</v>
      </c>
      <c r="C37" s="1848"/>
      <c r="D37" s="1848"/>
      <c r="E37" s="1848"/>
      <c r="F37" s="1848"/>
      <c r="G37" s="1848"/>
      <c r="H37" s="940">
        <v>1</v>
      </c>
      <c r="I37" s="35" t="s">
        <v>2090</v>
      </c>
      <c r="K37" s="676"/>
      <c r="L37" s="976"/>
      <c r="M37" s="89"/>
      <c r="N37" s="379">
        <v>0</v>
      </c>
      <c r="O37" s="380">
        <v>20</v>
      </c>
      <c r="P37" s="976"/>
      <c r="Q37" s="976"/>
      <c r="R37" s="976"/>
      <c r="S37" s="976"/>
      <c r="T37" s="976"/>
      <c r="U37" s="976"/>
    </row>
    <row r="38" spans="1:21" ht="33" customHeight="1">
      <c r="B38" s="1849" t="s">
        <v>2091</v>
      </c>
      <c r="C38" s="1850"/>
      <c r="D38" s="1850"/>
      <c r="E38" s="1850"/>
      <c r="F38" s="1850"/>
      <c r="G38" s="1850"/>
      <c r="H38" s="1850"/>
      <c r="I38" s="1851"/>
      <c r="K38" s="969"/>
      <c r="L38" s="969"/>
      <c r="M38" s="89"/>
      <c r="N38" s="969"/>
      <c r="O38" s="969"/>
      <c r="P38" s="969"/>
      <c r="Q38" s="969"/>
      <c r="R38" s="969"/>
      <c r="S38" s="969"/>
      <c r="T38" s="969"/>
      <c r="U38" s="969"/>
    </row>
    <row r="39" spans="1:21" ht="23.1" customHeight="1">
      <c r="B39" s="1836" t="s">
        <v>2092</v>
      </c>
      <c r="C39" s="1837"/>
      <c r="D39" s="1837"/>
      <c r="E39" s="1837"/>
      <c r="F39" s="1837"/>
      <c r="G39" s="1837"/>
      <c r="H39" s="1837"/>
      <c r="I39" s="1838"/>
      <c r="K39" s="732"/>
      <c r="L39" s="969"/>
      <c r="M39" s="89"/>
      <c r="N39" s="969"/>
      <c r="O39" s="969"/>
      <c r="P39" s="969"/>
      <c r="Q39" s="969"/>
      <c r="R39" s="969"/>
      <c r="S39" s="969"/>
      <c r="T39" s="969"/>
      <c r="U39" s="969"/>
    </row>
    <row r="40" spans="1:21" ht="23.1" customHeight="1">
      <c r="B40" s="1839"/>
      <c r="C40" s="1840"/>
      <c r="D40" s="1840"/>
      <c r="E40" s="1840"/>
      <c r="F40" s="1840"/>
      <c r="G40" s="1840"/>
      <c r="H40" s="1840"/>
      <c r="I40" s="1841"/>
      <c r="K40" s="969"/>
      <c r="L40" s="969"/>
      <c r="M40" s="89"/>
      <c r="N40" s="969"/>
      <c r="O40" s="969"/>
      <c r="P40" s="969"/>
      <c r="Q40" s="969"/>
      <c r="R40" s="969"/>
      <c r="S40" s="969"/>
      <c r="T40" s="969"/>
      <c r="U40" s="969"/>
    </row>
    <row r="41" spans="1:21" ht="23.1" customHeight="1">
      <c r="B41" s="1839"/>
      <c r="C41" s="1840"/>
      <c r="D41" s="1840"/>
      <c r="E41" s="1840"/>
      <c r="F41" s="1840"/>
      <c r="G41" s="1840"/>
      <c r="H41" s="1840"/>
      <c r="I41" s="1841"/>
      <c r="K41" s="969"/>
      <c r="L41" s="969"/>
      <c r="M41" s="89"/>
      <c r="N41" s="969"/>
      <c r="O41" s="969"/>
      <c r="P41" s="969"/>
      <c r="Q41" s="969"/>
      <c r="R41" s="969"/>
      <c r="S41" s="969"/>
      <c r="T41" s="969"/>
      <c r="U41" s="969"/>
    </row>
    <row r="42" spans="1:21" ht="23.1" customHeight="1">
      <c r="B42" s="1839"/>
      <c r="C42" s="1840"/>
      <c r="D42" s="1840"/>
      <c r="E42" s="1840"/>
      <c r="F42" s="1840"/>
      <c r="G42" s="1840"/>
      <c r="H42" s="1840"/>
      <c r="I42" s="1841"/>
      <c r="K42" s="969"/>
      <c r="L42" s="969"/>
      <c r="M42" s="89"/>
      <c r="N42" s="969"/>
      <c r="O42" s="969"/>
      <c r="P42" s="969"/>
      <c r="Q42" s="969"/>
      <c r="R42" s="969"/>
      <c r="S42" s="969"/>
      <c r="T42" s="969"/>
      <c r="U42" s="969"/>
    </row>
    <row r="43" spans="1:21" ht="23.1" customHeight="1">
      <c r="B43" s="1842"/>
      <c r="C43" s="1843"/>
      <c r="D43" s="1843"/>
      <c r="E43" s="1843"/>
      <c r="F43" s="1843"/>
      <c r="G43" s="1843"/>
      <c r="H43" s="1843"/>
      <c r="I43" s="1844"/>
      <c r="K43" s="969"/>
      <c r="L43" s="969"/>
      <c r="M43" s="89"/>
      <c r="N43" s="969"/>
      <c r="O43" s="969"/>
      <c r="P43" s="969"/>
      <c r="Q43" s="969"/>
      <c r="R43" s="969"/>
      <c r="S43" s="969"/>
      <c r="T43" s="969"/>
      <c r="U43" s="969"/>
    </row>
    <row r="44" spans="1:21" ht="33" customHeight="1">
      <c r="B44" s="1852" t="s">
        <v>2093</v>
      </c>
      <c r="C44" s="1853"/>
      <c r="D44" s="1853"/>
      <c r="E44" s="1853"/>
      <c r="F44" s="1853"/>
      <c r="G44" s="1853"/>
      <c r="H44" s="1853"/>
      <c r="I44" s="1854"/>
      <c r="K44" s="969"/>
      <c r="L44" s="969"/>
      <c r="M44" s="89"/>
      <c r="N44" s="969"/>
      <c r="O44" s="969"/>
      <c r="P44" s="969"/>
      <c r="Q44" s="969"/>
      <c r="R44" s="969"/>
      <c r="S44" s="969"/>
      <c r="T44" s="969"/>
      <c r="U44" s="969"/>
    </row>
    <row r="45" spans="1:21" ht="23.1" customHeight="1">
      <c r="B45" s="1836"/>
      <c r="C45" s="1837"/>
      <c r="D45" s="1837"/>
      <c r="E45" s="1837"/>
      <c r="F45" s="1837"/>
      <c r="G45" s="1837"/>
      <c r="H45" s="1837"/>
      <c r="I45" s="1838"/>
      <c r="K45" s="969"/>
      <c r="L45" s="969"/>
      <c r="M45" s="89"/>
      <c r="N45" s="969"/>
      <c r="O45" s="969"/>
      <c r="P45" s="969"/>
      <c r="Q45" s="969"/>
      <c r="R45" s="969"/>
      <c r="S45" s="969"/>
      <c r="T45" s="969"/>
      <c r="U45" s="969"/>
    </row>
    <row r="46" spans="1:21" ht="23.1" customHeight="1">
      <c r="B46" s="1839"/>
      <c r="C46" s="1840"/>
      <c r="D46" s="1840"/>
      <c r="E46" s="1840"/>
      <c r="F46" s="1840"/>
      <c r="G46" s="1840"/>
      <c r="H46" s="1840"/>
      <c r="I46" s="1841"/>
      <c r="K46" s="969"/>
      <c r="L46" s="969"/>
      <c r="M46" s="89"/>
      <c r="N46" s="969"/>
      <c r="O46" s="969"/>
      <c r="P46" s="969"/>
      <c r="Q46" s="969"/>
      <c r="R46" s="969"/>
      <c r="S46" s="969"/>
      <c r="T46" s="969"/>
      <c r="U46" s="969"/>
    </row>
    <row r="47" spans="1:21" ht="23.1" customHeight="1">
      <c r="B47" s="1842"/>
      <c r="C47" s="1843"/>
      <c r="D47" s="1843"/>
      <c r="E47" s="1843"/>
      <c r="F47" s="1843"/>
      <c r="G47" s="1843"/>
      <c r="H47" s="1843"/>
      <c r="I47" s="1844"/>
      <c r="K47" s="969"/>
      <c r="L47" s="969"/>
      <c r="M47" s="89"/>
      <c r="N47" s="969"/>
      <c r="O47" s="969"/>
      <c r="P47" s="969"/>
      <c r="Q47" s="969"/>
      <c r="R47" s="969"/>
      <c r="S47" s="969"/>
      <c r="T47" s="969"/>
      <c r="U47" s="969"/>
    </row>
    <row r="48" spans="1:21" ht="9.9499999999999993" customHeight="1">
      <c r="M48" s="194"/>
    </row>
    <row r="49" spans="13:13">
      <c r="M49" s="124"/>
    </row>
    <row r="50" spans="13:13">
      <c r="M50" s="124"/>
    </row>
    <row r="51" spans="13:13">
      <c r="M51" s="124"/>
    </row>
    <row r="52" spans="13:13">
      <c r="M52" s="124"/>
    </row>
  </sheetData>
  <sheetProtection selectLockedCells="1"/>
  <mergeCells count="38">
    <mergeCell ref="E18:I18"/>
    <mergeCell ref="A1:J1"/>
    <mergeCell ref="B2:H2"/>
    <mergeCell ref="B3:H3"/>
    <mergeCell ref="H4:I4"/>
    <mergeCell ref="A8:J8"/>
    <mergeCell ref="A9:J9"/>
    <mergeCell ref="A11:J11"/>
    <mergeCell ref="B13:J13"/>
    <mergeCell ref="E15:I15"/>
    <mergeCell ref="E16:I16"/>
    <mergeCell ref="E17:I17"/>
    <mergeCell ref="B32:G32"/>
    <mergeCell ref="H32:I32"/>
    <mergeCell ref="E19:I19"/>
    <mergeCell ref="E20:I20"/>
    <mergeCell ref="E21:I21"/>
    <mergeCell ref="E22:I22"/>
    <mergeCell ref="E23:I23"/>
    <mergeCell ref="E24:I24"/>
    <mergeCell ref="E25:I25"/>
    <mergeCell ref="E26:I26"/>
    <mergeCell ref="E27:I27"/>
    <mergeCell ref="E28:I28"/>
    <mergeCell ref="E29:I29"/>
    <mergeCell ref="B33:G33"/>
    <mergeCell ref="H33:I33"/>
    <mergeCell ref="B34:G34"/>
    <mergeCell ref="H34:I34"/>
    <mergeCell ref="B35:G35"/>
    <mergeCell ref="H35:I35"/>
    <mergeCell ref="B45:I47"/>
    <mergeCell ref="B36:G36"/>
    <mergeCell ref="H36:I36"/>
    <mergeCell ref="B37:G37"/>
    <mergeCell ref="B38:I38"/>
    <mergeCell ref="B39:I43"/>
    <mergeCell ref="B44:I44"/>
  </mergeCells>
  <phoneticPr fontId="13"/>
  <dataValidations count="7">
    <dataValidation type="whole" allowBlank="1" showInputMessage="1" showErrorMessage="1" prompt="整数で入力" sqref="D16" xr:uid="{00000000-0002-0000-2300-000000000000}">
      <formula1>0</formula1>
      <formula2>999</formula2>
    </dataValidation>
    <dataValidation type="list" allowBlank="1" showInputMessage="1" showErrorMessage="1" sqref="H32:I32" xr:uid="{00000000-0002-0000-2300-000001000000}">
      <formula1>"はい,いいえ"</formula1>
    </dataValidation>
    <dataValidation allowBlank="1" showInputMessage="1" showErrorMessage="1" prompt="表紙シートの病院名を反映" sqref="H4:I4" xr:uid="{00000000-0002-0000-2300-000002000000}"/>
    <dataValidation type="list" allowBlank="1" showInputMessage="1" showErrorMessage="1" sqref="C17:C29" xr:uid="{00000000-0002-0000-2300-000003000000}">
      <formula1>"歯科医師(院内),歯科医師(院外),歯科衛生士(院内),歯科衛生士(院外),医師(院内),看護師(院内),薬剤師(院内),理学療法士(院内),言語聴覚士(院内),作業療法士(院内),管理栄養士(院内),介護職員(院内),事務職員(院内)"</formula1>
    </dataValidation>
    <dataValidation type="list" allowBlank="1" showInputMessage="1" showErrorMessage="1" sqref="H33:I36" xr:uid="{00000000-0002-0000-2300-000004000000}">
      <formula1>"院内の歯科医師と連携体制を構築,地域の歯科医師と連携体制を構築,院内及び地域の歯科医師と連携体制を構築,連携体制を構築していない"</formula1>
    </dataValidation>
    <dataValidation type="whole" errorStyle="warning" allowBlank="1" showInputMessage="1" showErrorMessage="1" errorTitle="入力値を要確認！" error="想定を超えた数値が入力されています。ご確認ください。" prompt="整数で入力" sqref="D17:D29" xr:uid="{00000000-0002-0000-2300-000005000000}">
      <formula1>N17</formula1>
      <formula2>O17</formula2>
    </dataValidation>
    <dataValidation type="whole" errorStyle="warning" allowBlank="1" showInputMessage="1" showErrorMessage="1" errorTitle="入力値を要確認！" error="想定を超えた数値が入力されています。ご確認ください。" prompt="整数で入力" sqref="H37" xr:uid="{00000000-0002-0000-2300-000006000000}">
      <formula1>N37</formula1>
      <formula2>O37</formula2>
    </dataValidation>
  </dataValidations>
  <printOptions horizontalCentered="1"/>
  <pageMargins left="0.70866141732283472" right="0.70866141732283472" top="0.74803149606299213" bottom="0.74803149606299213" header="0.31496062992125984" footer="0.31496062992125984"/>
  <pageSetup paperSize="9" scale="60" fitToHeight="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tabColor theme="0"/>
    <pageSetUpPr fitToPage="1"/>
  </sheetPr>
  <dimension ref="A1:AD335"/>
  <sheetViews>
    <sheetView view="pageBreakPreview" topLeftCell="A286" zoomScale="55" zoomScaleNormal="90" zoomScaleSheetLayoutView="55" workbookViewId="0">
      <selection activeCell="R299" sqref="R299"/>
    </sheetView>
  </sheetViews>
  <sheetFormatPr defaultColWidth="9" defaultRowHeight="20.100000000000001" customHeight="1"/>
  <cols>
    <col min="1" max="1" width="1.875" style="196" customWidth="1"/>
    <col min="2" max="2" width="3.375" style="196" customWidth="1"/>
    <col min="3" max="3" width="6" style="196" customWidth="1"/>
    <col min="4" max="4" width="2.625" style="196" customWidth="1"/>
    <col min="5" max="5" width="2.875" style="196" customWidth="1"/>
    <col min="6" max="6" width="14.75" style="3" customWidth="1"/>
    <col min="7" max="7" width="37.75" style="197" customWidth="1"/>
    <col min="8" max="8" width="37" style="8" customWidth="1"/>
    <col min="9" max="9" width="10.625" style="198" customWidth="1"/>
    <col min="10" max="10" width="5.625" style="9" customWidth="1"/>
    <col min="11" max="11" width="2.375" style="9" customWidth="1"/>
    <col min="12" max="13" width="5.625" style="9" customWidth="1"/>
    <col min="14" max="14" width="7" style="9" customWidth="1"/>
    <col min="15" max="17" width="5.625" style="9" customWidth="1"/>
    <col min="18" max="18" width="10.625" style="198" customWidth="1"/>
    <col min="19" max="19" width="5.625" style="9" customWidth="1"/>
    <col min="20" max="20" width="10.625" style="3" customWidth="1"/>
    <col min="21" max="21" width="7.875" style="9" customWidth="1"/>
    <col min="22" max="22" width="6.375" style="48" customWidth="1"/>
    <col min="23" max="23" width="12.875" style="198" customWidth="1"/>
    <col min="24" max="24" width="4.625" style="3" hidden="1" customWidth="1"/>
    <col min="25" max="25" width="94" style="200" customWidth="1"/>
    <col min="26" max="26" width="0" style="3" hidden="1" customWidth="1"/>
    <col min="27" max="27" width="11.75" style="3" hidden="1" customWidth="1"/>
    <col min="28" max="29" width="0" style="3" hidden="1" customWidth="1"/>
    <col min="30" max="30" width="9" style="3"/>
    <col min="31" max="16384" width="9" style="196"/>
  </cols>
  <sheetData>
    <row r="1" spans="1:30" ht="17.25" customHeight="1">
      <c r="A1" s="3"/>
      <c r="U1" s="199"/>
      <c r="V1" s="1187" t="str">
        <f>IF(COUNTIF((W5:W317),"未入力あり"),"※このシートには未入力があります。「未入力あり」の行を確認してください。↓","✔チェック欄に未入力なし")</f>
        <v>✔チェック欄に未入力なし</v>
      </c>
      <c r="W1" s="1187"/>
    </row>
    <row r="2" spans="1:30" ht="28.5" customHeight="1">
      <c r="A2" s="1197" t="s">
        <v>272</v>
      </c>
      <c r="B2" s="1197"/>
      <c r="C2" s="1197"/>
      <c r="D2" s="1197"/>
      <c r="E2" s="1197"/>
      <c r="F2" s="1197"/>
      <c r="G2" s="1197"/>
      <c r="H2" s="1197"/>
      <c r="I2" s="1197"/>
      <c r="J2" s="1197"/>
      <c r="K2" s="1197"/>
      <c r="L2" s="1197"/>
      <c r="M2" s="1197"/>
      <c r="N2" s="1197"/>
      <c r="O2" s="1197"/>
      <c r="P2" s="1197"/>
      <c r="Q2" s="1197"/>
      <c r="R2" s="1197"/>
      <c r="S2" s="1197"/>
      <c r="T2" s="1197"/>
      <c r="U2" s="1197"/>
      <c r="V2" s="1187"/>
      <c r="W2" s="1187"/>
      <c r="X2" s="196"/>
      <c r="Y2" s="201"/>
    </row>
    <row r="3" spans="1:30" ht="24.95" customHeight="1">
      <c r="A3" s="1204" t="str">
        <f>+'事務局使用（発出時は非表示にすること）'!B3&amp;"について記載"</f>
        <v>令和６年９月１日時点について記載</v>
      </c>
      <c r="B3" s="1204"/>
      <c r="C3" s="1204"/>
      <c r="D3" s="1204"/>
      <c r="E3" s="1204"/>
      <c r="F3" s="1204"/>
      <c r="G3" s="1204"/>
      <c r="H3" s="1204"/>
      <c r="I3" s="1204"/>
      <c r="J3" s="1204"/>
      <c r="K3" s="1204"/>
      <c r="L3" s="1204"/>
      <c r="M3" s="1204"/>
      <c r="N3" s="1204"/>
      <c r="O3" s="1204"/>
      <c r="P3" s="1204"/>
      <c r="Q3" s="1204"/>
      <c r="R3" s="1204"/>
      <c r="S3" s="1204"/>
      <c r="T3" s="1204"/>
      <c r="U3" s="1204"/>
      <c r="V3" s="1187"/>
      <c r="W3" s="1187"/>
      <c r="Y3" s="202" t="s">
        <v>273</v>
      </c>
    </row>
    <row r="4" spans="1:30" ht="9.75" customHeight="1" thickBot="1">
      <c r="V4" s="1187"/>
      <c r="W4" s="1187"/>
      <c r="Y4" s="168"/>
    </row>
    <row r="5" spans="1:30" ht="20.100000000000001" customHeight="1" thickBot="1">
      <c r="A5" s="196" t="s">
        <v>274</v>
      </c>
      <c r="G5" s="43" t="s">
        <v>275</v>
      </c>
      <c r="H5" s="1" t="str">
        <f>+IF(ISBLANK(G5),"令和７年４月１日以降指定を希望する類型を選択してください。","")</f>
        <v/>
      </c>
      <c r="I5" s="1"/>
      <c r="J5" s="1"/>
      <c r="K5" s="1215"/>
      <c r="L5" s="1216"/>
      <c r="M5" s="1216"/>
      <c r="N5" s="1217"/>
      <c r="O5" s="1" t="str">
        <f>+IF(ISBLANK(K5),"令和７年４月１日以降の指定更新を希望しない場合は選択してください。","")</f>
        <v>令和７年４月１日以降の指定更新を希望しない場合は選択してください。</v>
      </c>
      <c r="P5" s="1"/>
      <c r="Q5" s="1"/>
      <c r="R5"/>
      <c r="S5"/>
      <c r="T5"/>
      <c r="W5" s="203" t="str">
        <f>IF(G5="","未入力あり","✔")</f>
        <v>✔</v>
      </c>
      <c r="Y5" s="168"/>
    </row>
    <row r="6" spans="1:30" ht="19.5" customHeight="1" thickBot="1">
      <c r="F6" s="11" t="s">
        <v>276</v>
      </c>
      <c r="G6" s="43" t="s">
        <v>275</v>
      </c>
      <c r="H6" s="1" t="str">
        <f>+IF(ISBLANK(G6),"令和６年９月１日時点で指定を受けている類型を選択してください。","")</f>
        <v/>
      </c>
      <c r="I6" s="196"/>
      <c r="O6" s="1" t="str">
        <f>+IF(ISBLANK(K5),"また、その場合は推薦区分に現行の指定区分を便宜的に選択してください。","")</f>
        <v>また、その場合は推薦区分に現行の指定区分を便宜的に選択してください。</v>
      </c>
      <c r="R6" s="196"/>
      <c r="S6" s="196"/>
      <c r="T6" s="196"/>
      <c r="W6" s="203" t="str">
        <f>IF(G6="","未入力あり","✔")</f>
        <v>✔</v>
      </c>
      <c r="Y6" s="168"/>
    </row>
    <row r="7" spans="1:30" s="206" customFormat="1" ht="20.100000000000001" customHeight="1" thickBot="1">
      <c r="A7" s="196"/>
      <c r="B7" s="196"/>
      <c r="C7" s="196"/>
      <c r="D7" s="196"/>
      <c r="E7" s="196"/>
      <c r="F7" s="11" t="s">
        <v>277</v>
      </c>
      <c r="G7" s="64" t="s">
        <v>278</v>
      </c>
      <c r="H7" t="s">
        <v>279</v>
      </c>
      <c r="I7" s="196"/>
      <c r="J7" s="9"/>
      <c r="K7" s="9"/>
      <c r="L7" s="9"/>
      <c r="M7" s="9"/>
      <c r="N7" s="9"/>
      <c r="O7" s="9"/>
      <c r="P7" s="9"/>
      <c r="Q7" s="9"/>
      <c r="R7" s="196"/>
      <c r="S7" s="196"/>
      <c r="T7" s="196"/>
      <c r="U7" s="9"/>
      <c r="V7" s="204"/>
      <c r="W7" s="203" t="str">
        <f>IF(G7="","未入力あり","✔")</f>
        <v>✔</v>
      </c>
      <c r="X7" s="205"/>
      <c r="Y7" s="168"/>
      <c r="Z7" s="205"/>
      <c r="AA7" s="205"/>
      <c r="AB7" s="205"/>
      <c r="AC7" s="205"/>
      <c r="AD7" s="205"/>
    </row>
    <row r="8" spans="1:30" ht="20.100000000000001" customHeight="1" thickBot="1">
      <c r="F8" s="11" t="s">
        <v>280</v>
      </c>
      <c r="G8" s="49" t="s">
        <v>278</v>
      </c>
      <c r="H8" t="s">
        <v>279</v>
      </c>
      <c r="W8" s="203" t="str">
        <f>IF(G8="","未入力あり","✔")</f>
        <v>✔</v>
      </c>
      <c r="Y8" s="168"/>
    </row>
    <row r="9" spans="1:30" ht="20.100000000000001" customHeight="1">
      <c r="A9" s="207" t="s">
        <v>281</v>
      </c>
      <c r="I9" s="196"/>
      <c r="J9" s="196"/>
      <c r="K9" s="208"/>
      <c r="L9" s="207"/>
      <c r="T9" s="196"/>
      <c r="Y9" s="168"/>
    </row>
    <row r="10" spans="1:30" ht="20.100000000000001" customHeight="1">
      <c r="A10" s="207" t="s">
        <v>282</v>
      </c>
      <c r="I10" s="196"/>
      <c r="J10" s="196"/>
      <c r="K10" s="208"/>
      <c r="L10" s="207"/>
      <c r="T10" s="196"/>
      <c r="Y10" s="169"/>
    </row>
    <row r="11" spans="1:30" ht="20.100000000000001" customHeight="1">
      <c r="A11" s="207"/>
      <c r="L11" s="196"/>
      <c r="M11" s="196"/>
      <c r="N11" s="196"/>
      <c r="O11" s="196"/>
      <c r="P11" s="196"/>
      <c r="Q11" s="196"/>
      <c r="R11" s="196"/>
      <c r="S11" s="196"/>
      <c r="Y11" s="168"/>
    </row>
    <row r="12" spans="1:30" ht="20.100000000000001" customHeight="1">
      <c r="A12" s="196" t="s">
        <v>283</v>
      </c>
      <c r="T12" s="198"/>
      <c r="U12" s="209"/>
      <c r="W12" s="196"/>
      <c r="Y12" s="168"/>
    </row>
    <row r="13" spans="1:30" ht="21.75" customHeight="1">
      <c r="A13" s="1054" t="s">
        <v>284</v>
      </c>
      <c r="B13" s="1055"/>
      <c r="C13" s="1055"/>
      <c r="D13" s="1055"/>
      <c r="E13" s="1055"/>
      <c r="F13" s="1056"/>
      <c r="G13" s="1057"/>
      <c r="H13" s="1198" t="str">
        <f>表紙!E2</f>
        <v>大阪公立大学医学部附属病院</v>
      </c>
      <c r="I13" s="1199"/>
      <c r="J13" s="1199"/>
      <c r="K13" s="1199"/>
      <c r="L13" s="1199"/>
      <c r="M13" s="1199"/>
      <c r="N13" s="1199"/>
      <c r="O13" s="1199"/>
      <c r="P13" s="1199"/>
      <c r="Q13" s="1199"/>
      <c r="R13" s="1199"/>
      <c r="S13" s="1199"/>
      <c r="T13" s="1200"/>
      <c r="U13" s="1058"/>
      <c r="V13" s="48">
        <f>+ROW()</f>
        <v>13</v>
      </c>
      <c r="Y13" s="168"/>
    </row>
    <row r="14" spans="1:30" ht="18" thickBot="1">
      <c r="A14" s="210"/>
      <c r="B14" s="211"/>
      <c r="C14" s="211"/>
      <c r="D14" s="211"/>
      <c r="E14" s="211"/>
      <c r="F14" s="212"/>
      <c r="G14" s="213"/>
      <c r="H14" s="214"/>
      <c r="I14" s="215"/>
      <c r="J14" s="215"/>
      <c r="K14" s="215"/>
      <c r="L14" s="215"/>
      <c r="M14" s="215"/>
      <c r="N14" s="215"/>
      <c r="O14" s="215"/>
      <c r="P14" s="215"/>
      <c r="Q14" s="215"/>
      <c r="R14" s="215"/>
      <c r="S14" s="215"/>
      <c r="T14" s="216"/>
      <c r="U14" s="217"/>
      <c r="V14" s="48">
        <f t="shared" ref="V14:V80" si="0">+ROW()</f>
        <v>14</v>
      </c>
      <c r="Y14" s="168"/>
    </row>
    <row r="15" spans="1:30" ht="20.100000000000001" customHeight="1" thickBot="1">
      <c r="A15" s="218"/>
      <c r="B15" s="219" t="s">
        <v>285</v>
      </c>
      <c r="C15" s="219"/>
      <c r="D15" s="219"/>
      <c r="E15" s="219"/>
      <c r="F15" s="220"/>
      <c r="G15" s="221"/>
      <c r="H15" s="1205" t="s">
        <v>286</v>
      </c>
      <c r="I15" s="1206"/>
      <c r="J15" s="1206"/>
      <c r="K15" s="1206"/>
      <c r="L15" s="1206"/>
      <c r="M15" s="1206"/>
      <c r="N15" s="1206"/>
      <c r="O15" s="1206"/>
      <c r="P15" s="1206"/>
      <c r="Q15" s="1206"/>
      <c r="R15" s="1206"/>
      <c r="S15" s="1206"/>
      <c r="T15" s="1207"/>
      <c r="U15" s="222"/>
      <c r="V15" s="48">
        <f t="shared" si="0"/>
        <v>15</v>
      </c>
      <c r="W15" s="1033" t="str">
        <f>IF(H15="","未入力あり","✔")</f>
        <v>✔</v>
      </c>
      <c r="Y15" s="168"/>
    </row>
    <row r="16" spans="1:30" ht="20.100000000000001" customHeight="1">
      <c r="A16" s="223"/>
      <c r="B16" s="219"/>
      <c r="C16" s="219"/>
      <c r="D16" s="219"/>
      <c r="E16" s="219"/>
      <c r="F16" s="220"/>
      <c r="G16" s="221"/>
      <c r="H16" s="224"/>
      <c r="I16" s="224"/>
      <c r="J16" s="224"/>
      <c r="K16" s="224"/>
      <c r="L16" s="224"/>
      <c r="M16" s="224"/>
      <c r="N16" s="224"/>
      <c r="O16" s="224"/>
      <c r="P16" s="224"/>
      <c r="Q16" s="224"/>
      <c r="R16" s="224"/>
      <c r="S16" s="224"/>
      <c r="T16" s="224"/>
      <c r="U16" s="222"/>
      <c r="V16" s="48">
        <f t="shared" si="0"/>
        <v>16</v>
      </c>
      <c r="W16" s="1034"/>
      <c r="Y16" s="168"/>
    </row>
    <row r="17" spans="1:30" ht="20.100000000000001" customHeight="1" thickBot="1">
      <c r="A17" s="218" t="s">
        <v>287</v>
      </c>
      <c r="B17" s="219"/>
      <c r="C17" s="219"/>
      <c r="D17" s="219"/>
      <c r="E17" s="219"/>
      <c r="F17" s="220"/>
      <c r="G17" s="221"/>
      <c r="H17" s="225"/>
      <c r="I17" s="220"/>
      <c r="J17" s="220"/>
      <c r="K17" s="220"/>
      <c r="L17" s="220"/>
      <c r="M17" s="220"/>
      <c r="N17" s="220"/>
      <c r="O17" s="220"/>
      <c r="P17" s="220"/>
      <c r="Q17" s="220"/>
      <c r="R17" s="220"/>
      <c r="S17" s="220"/>
      <c r="T17" s="220"/>
      <c r="U17" s="226"/>
      <c r="V17" s="48">
        <f t="shared" si="0"/>
        <v>17</v>
      </c>
      <c r="W17" s="1034"/>
      <c r="Y17" s="168"/>
      <c r="Z17" s="1186"/>
    </row>
    <row r="18" spans="1:30" ht="20.100000000000001" customHeight="1" thickBot="1">
      <c r="A18" s="218"/>
      <c r="B18" s="219" t="s">
        <v>288</v>
      </c>
      <c r="C18" s="219"/>
      <c r="D18" s="219"/>
      <c r="E18" s="219"/>
      <c r="F18" s="220"/>
      <c r="G18" s="227" t="s">
        <v>289</v>
      </c>
      <c r="H18" s="113" t="s">
        <v>290</v>
      </c>
      <c r="I18" s="228"/>
      <c r="J18" s="228"/>
      <c r="K18" s="228"/>
      <c r="L18" s="228"/>
      <c r="M18" s="228"/>
      <c r="N18" s="228"/>
      <c r="O18" s="228"/>
      <c r="P18" s="228"/>
      <c r="Q18" s="228"/>
      <c r="R18" s="228"/>
      <c r="S18" s="228"/>
      <c r="T18" s="228"/>
      <c r="U18" s="226"/>
      <c r="V18" s="48">
        <f t="shared" si="0"/>
        <v>18</v>
      </c>
      <c r="W18" s="1033" t="str">
        <f>IF(H18="","未入力あり","✔")</f>
        <v>✔</v>
      </c>
      <c r="Y18" s="168"/>
      <c r="Z18" s="1186"/>
    </row>
    <row r="19" spans="1:30" ht="20.100000000000001" customHeight="1" thickBot="1">
      <c r="A19" s="218"/>
      <c r="B19" s="219" t="s">
        <v>291</v>
      </c>
      <c r="C19" s="221"/>
      <c r="D19" s="221"/>
      <c r="E19" s="221"/>
      <c r="F19" s="220"/>
      <c r="G19" s="46"/>
      <c r="H19" s="114" t="s">
        <v>292</v>
      </c>
      <c r="I19" s="1208" t="s">
        <v>293</v>
      </c>
      <c r="J19" s="1209"/>
      <c r="K19" s="1209"/>
      <c r="L19" s="1209"/>
      <c r="M19" s="1209"/>
      <c r="N19" s="1209"/>
      <c r="O19" s="1209"/>
      <c r="P19" s="1209"/>
      <c r="Q19" s="1209"/>
      <c r="R19" s="1209"/>
      <c r="S19" s="1209"/>
      <c r="T19" s="1210"/>
      <c r="U19" s="226"/>
      <c r="V19" s="48">
        <f t="shared" si="0"/>
        <v>19</v>
      </c>
      <c r="W19" s="1033" t="str">
        <f>IF(OR(H19="",I19=""),"未入力あり","✔")</f>
        <v>✔</v>
      </c>
      <c r="Y19" s="168"/>
      <c r="Z19" s="1186"/>
    </row>
    <row r="20" spans="1:30" ht="21" customHeight="1" thickBot="1">
      <c r="A20" s="210"/>
      <c r="B20" s="211" t="s">
        <v>285</v>
      </c>
      <c r="C20" s="213"/>
      <c r="D20" s="213"/>
      <c r="E20" s="213"/>
      <c r="F20" s="212"/>
      <c r="G20" s="47"/>
      <c r="H20" s="1"/>
      <c r="I20" s="1188" t="s">
        <v>294</v>
      </c>
      <c r="J20" s="1189"/>
      <c r="K20" s="1189"/>
      <c r="L20" s="1189"/>
      <c r="M20" s="1189"/>
      <c r="N20" s="1189"/>
      <c r="O20" s="1189"/>
      <c r="P20" s="1189"/>
      <c r="Q20" s="1189"/>
      <c r="R20" s="1189"/>
      <c r="S20" s="1189"/>
      <c r="T20" s="1190"/>
      <c r="U20" s="229"/>
      <c r="V20" s="48">
        <f t="shared" si="0"/>
        <v>20</v>
      </c>
      <c r="W20" s="1033" t="str">
        <f>IF(I20="","未入力あり","✔")</f>
        <v>✔</v>
      </c>
      <c r="Y20" s="168"/>
      <c r="Z20" s="1186"/>
      <c r="AA20" s="196"/>
      <c r="AB20" s="196"/>
      <c r="AC20" s="196"/>
      <c r="AD20" s="196"/>
    </row>
    <row r="21" spans="1:30" ht="20.100000000000001" customHeight="1" thickBot="1">
      <c r="A21" s="218"/>
      <c r="B21" s="219" t="s">
        <v>295</v>
      </c>
      <c r="C21" s="221"/>
      <c r="D21" s="221"/>
      <c r="E21" s="221"/>
      <c r="F21" s="220"/>
      <c r="G21" s="221"/>
      <c r="H21" s="1191" t="s">
        <v>296</v>
      </c>
      <c r="I21" s="1192"/>
      <c r="J21" s="1192"/>
      <c r="K21" s="1192"/>
      <c r="L21" s="1192"/>
      <c r="M21" s="1192"/>
      <c r="N21" s="1192"/>
      <c r="O21" s="1192"/>
      <c r="P21" s="1192"/>
      <c r="Q21" s="1192"/>
      <c r="R21" s="1192"/>
      <c r="S21" s="1192"/>
      <c r="T21" s="1193"/>
      <c r="U21" s="226"/>
      <c r="V21" s="48">
        <f t="shared" si="0"/>
        <v>21</v>
      </c>
      <c r="W21" s="1033" t="str">
        <f t="shared" ref="W21:W26" si="1">IF(H21="","未入力あり","✔")</f>
        <v>✔</v>
      </c>
      <c r="Y21" s="168"/>
      <c r="Z21" s="1186"/>
      <c r="AA21" s="196"/>
      <c r="AB21" s="196"/>
      <c r="AC21" s="196"/>
      <c r="AD21" s="196"/>
    </row>
    <row r="22" spans="1:30" ht="20.100000000000001" customHeight="1" thickBot="1">
      <c r="A22" s="218"/>
      <c r="B22" s="219" t="s">
        <v>297</v>
      </c>
      <c r="C22" s="221"/>
      <c r="D22" s="221"/>
      <c r="E22" s="221"/>
      <c r="F22" s="220"/>
      <c r="G22" s="221"/>
      <c r="H22" s="1191" t="s">
        <v>298</v>
      </c>
      <c r="I22" s="1192"/>
      <c r="J22" s="1192"/>
      <c r="K22" s="1192"/>
      <c r="L22" s="1192"/>
      <c r="M22" s="1192"/>
      <c r="N22" s="1192"/>
      <c r="O22" s="1192"/>
      <c r="P22" s="1192"/>
      <c r="Q22" s="1192"/>
      <c r="R22" s="1192"/>
      <c r="S22" s="1192"/>
      <c r="T22" s="1193"/>
      <c r="U22" s="226"/>
      <c r="V22" s="48">
        <f t="shared" si="0"/>
        <v>22</v>
      </c>
      <c r="W22" s="1033" t="str">
        <f t="shared" si="1"/>
        <v>✔</v>
      </c>
      <c r="Y22" s="168"/>
      <c r="Z22" s="1186"/>
      <c r="AA22" s="196"/>
      <c r="AB22" s="196"/>
      <c r="AC22" s="196"/>
      <c r="AD22" s="196"/>
    </row>
    <row r="23" spans="1:30" ht="20.100000000000001" customHeight="1" thickBot="1">
      <c r="A23" s="218"/>
      <c r="B23" s="219" t="s">
        <v>299</v>
      </c>
      <c r="C23" s="221"/>
      <c r="D23" s="221"/>
      <c r="E23" s="221"/>
      <c r="F23" s="220"/>
      <c r="G23" s="221"/>
      <c r="H23" s="1194" t="s">
        <v>300</v>
      </c>
      <c r="I23" s="1195"/>
      <c r="J23" s="1195"/>
      <c r="K23" s="1195"/>
      <c r="L23" s="1195"/>
      <c r="M23" s="1195"/>
      <c r="N23" s="1195"/>
      <c r="O23" s="1195"/>
      <c r="P23" s="1195"/>
      <c r="Q23" s="1195"/>
      <c r="R23" s="1195"/>
      <c r="S23" s="1195"/>
      <c r="T23" s="1196"/>
      <c r="U23" s="226"/>
      <c r="V23" s="48">
        <f t="shared" si="0"/>
        <v>23</v>
      </c>
      <c r="W23" s="1033" t="str">
        <f t="shared" si="1"/>
        <v>✔</v>
      </c>
      <c r="Y23" s="168"/>
      <c r="Z23" s="1186"/>
      <c r="AA23" s="196"/>
      <c r="AB23" s="196"/>
      <c r="AC23" s="196"/>
      <c r="AD23" s="196"/>
    </row>
    <row r="24" spans="1:30" ht="20.100000000000001" customHeight="1" thickBot="1">
      <c r="A24" s="218"/>
      <c r="B24" s="219" t="s">
        <v>301</v>
      </c>
      <c r="C24" s="221"/>
      <c r="D24" s="221"/>
      <c r="E24" s="221"/>
      <c r="F24" s="220"/>
      <c r="G24" s="221"/>
      <c r="H24" s="1191" t="s">
        <v>302</v>
      </c>
      <c r="I24" s="1192"/>
      <c r="J24" s="1192"/>
      <c r="K24" s="1192"/>
      <c r="L24" s="1192"/>
      <c r="M24" s="1192"/>
      <c r="N24" s="1192"/>
      <c r="O24" s="1192"/>
      <c r="P24" s="1192"/>
      <c r="Q24" s="1192"/>
      <c r="R24" s="1192"/>
      <c r="S24" s="1192"/>
      <c r="T24" s="1193"/>
      <c r="U24" s="226"/>
      <c r="V24" s="48">
        <f t="shared" si="0"/>
        <v>24</v>
      </c>
      <c r="W24" s="1033" t="str">
        <f t="shared" si="1"/>
        <v>✔</v>
      </c>
      <c r="Y24" s="168"/>
      <c r="Z24" s="1186"/>
      <c r="AA24" s="196"/>
      <c r="AB24" s="196"/>
      <c r="AC24" s="196"/>
      <c r="AD24" s="196"/>
    </row>
    <row r="25" spans="1:30" ht="20.100000000000001" customHeight="1" thickBot="1">
      <c r="A25" s="218"/>
      <c r="B25" s="219" t="s">
        <v>303</v>
      </c>
      <c r="C25" s="219"/>
      <c r="D25" s="219"/>
      <c r="E25" s="219"/>
      <c r="F25" s="220"/>
      <c r="G25" s="221"/>
      <c r="H25" s="1201" t="s">
        <v>304</v>
      </c>
      <c r="I25" s="1202"/>
      <c r="J25" s="1202"/>
      <c r="K25" s="1202"/>
      <c r="L25" s="1202"/>
      <c r="M25" s="1202"/>
      <c r="N25" s="1202"/>
      <c r="O25" s="1202"/>
      <c r="P25" s="1202"/>
      <c r="Q25" s="1202"/>
      <c r="R25" s="1202"/>
      <c r="S25" s="1202"/>
      <c r="T25" s="1203"/>
      <c r="U25" s="226"/>
      <c r="V25" s="48">
        <f t="shared" si="0"/>
        <v>25</v>
      </c>
      <c r="W25" s="1033" t="str">
        <f t="shared" si="1"/>
        <v>✔</v>
      </c>
      <c r="Y25" s="168"/>
      <c r="Z25" s="1186"/>
      <c r="AA25" s="196"/>
      <c r="AB25" s="196"/>
      <c r="AC25" s="196"/>
      <c r="AD25" s="196"/>
    </row>
    <row r="26" spans="1:30" ht="20.100000000000001" customHeight="1" thickBot="1">
      <c r="A26" s="218"/>
      <c r="B26" s="219" t="s">
        <v>305</v>
      </c>
      <c r="C26" s="219"/>
      <c r="D26" s="219"/>
      <c r="E26" s="219"/>
      <c r="F26" s="220"/>
      <c r="G26" s="221"/>
      <c r="H26" s="1201" t="s">
        <v>304</v>
      </c>
      <c r="I26" s="1202"/>
      <c r="J26" s="1202"/>
      <c r="K26" s="1202"/>
      <c r="L26" s="1202"/>
      <c r="M26" s="1202"/>
      <c r="N26" s="1202"/>
      <c r="O26" s="1202"/>
      <c r="P26" s="1202"/>
      <c r="Q26" s="1202"/>
      <c r="R26" s="1202"/>
      <c r="S26" s="1202"/>
      <c r="T26" s="1203"/>
      <c r="U26" s="226"/>
      <c r="V26" s="48">
        <f t="shared" si="0"/>
        <v>26</v>
      </c>
      <c r="W26" s="1033" t="str">
        <f t="shared" si="1"/>
        <v>✔</v>
      </c>
      <c r="Y26" s="168"/>
      <c r="Z26" s="1186"/>
      <c r="AA26" s="196"/>
      <c r="AB26" s="196"/>
      <c r="AC26" s="196"/>
      <c r="AD26" s="196"/>
    </row>
    <row r="27" spans="1:30" ht="20.100000000000001" customHeight="1">
      <c r="A27" s="223"/>
      <c r="B27" s="219"/>
      <c r="C27" s="219"/>
      <c r="D27" s="219"/>
      <c r="E27" s="219"/>
      <c r="F27" s="220"/>
      <c r="G27" s="221"/>
      <c r="H27" s="230"/>
      <c r="I27" s="231"/>
      <c r="J27" s="230"/>
      <c r="K27" s="230"/>
      <c r="L27" s="230"/>
      <c r="M27" s="230"/>
      <c r="N27" s="230"/>
      <c r="O27" s="230"/>
      <c r="P27" s="230"/>
      <c r="Q27" s="230"/>
      <c r="R27" s="231"/>
      <c r="S27" s="232"/>
      <c r="T27" s="232"/>
      <c r="U27" s="233"/>
      <c r="V27" s="48">
        <f t="shared" si="0"/>
        <v>27</v>
      </c>
      <c r="Y27" s="168"/>
      <c r="Z27" s="1186"/>
      <c r="AA27" s="196"/>
      <c r="AB27" s="196"/>
      <c r="AC27" s="196"/>
      <c r="AD27" s="196"/>
    </row>
    <row r="28" spans="1:30" ht="27" customHeight="1">
      <c r="A28" s="218" t="s">
        <v>306</v>
      </c>
      <c r="B28" s="219"/>
      <c r="C28" s="219"/>
      <c r="D28" s="219"/>
      <c r="E28" s="219"/>
      <c r="F28" s="219"/>
      <c r="G28" s="221"/>
      <c r="H28" s="234"/>
      <c r="I28" s="235"/>
      <c r="J28" s="219"/>
      <c r="K28" s="219"/>
      <c r="L28" s="219"/>
      <c r="M28" s="219"/>
      <c r="N28" s="219"/>
      <c r="O28" s="219"/>
      <c r="P28" s="219"/>
      <c r="Q28" s="219"/>
      <c r="R28" s="235"/>
      <c r="S28" s="219"/>
      <c r="T28" s="219"/>
      <c r="U28" s="236"/>
      <c r="V28" s="48">
        <f t="shared" si="0"/>
        <v>28</v>
      </c>
      <c r="Y28" s="168"/>
      <c r="AA28" s="196"/>
      <c r="AB28" s="196"/>
      <c r="AC28" s="196"/>
      <c r="AD28" s="196"/>
    </row>
    <row r="29" spans="1:30" ht="18" thickBot="1">
      <c r="A29" s="218"/>
      <c r="B29" s="219" t="s">
        <v>307</v>
      </c>
      <c r="C29" s="219"/>
      <c r="D29" s="219"/>
      <c r="E29" s="219"/>
      <c r="F29" s="219"/>
      <c r="G29" s="221"/>
      <c r="H29" s="234"/>
      <c r="I29" s="237"/>
      <c r="J29" s="5"/>
      <c r="K29" s="5"/>
      <c r="L29" s="5"/>
      <c r="M29" s="5"/>
      <c r="N29" s="5"/>
      <c r="O29" s="5"/>
      <c r="P29" s="5"/>
      <c r="Q29" s="5"/>
      <c r="R29" s="237"/>
      <c r="S29" s="5"/>
      <c r="T29" s="234"/>
      <c r="U29" s="233"/>
      <c r="V29" s="48">
        <f t="shared" si="0"/>
        <v>29</v>
      </c>
      <c r="Y29" s="168"/>
      <c r="Z29" s="238" t="s">
        <v>308</v>
      </c>
      <c r="AA29" s="238" t="s">
        <v>309</v>
      </c>
      <c r="AB29" s="196"/>
      <c r="AC29" s="196"/>
      <c r="AD29" s="196"/>
    </row>
    <row r="30" spans="1:30" ht="20.100000000000001" customHeight="1" thickBot="1">
      <c r="A30" s="218"/>
      <c r="B30" s="219"/>
      <c r="C30" s="219" t="s">
        <v>310</v>
      </c>
      <c r="D30" s="221"/>
      <c r="E30" s="219"/>
      <c r="F30" s="220"/>
      <c r="G30" s="221"/>
      <c r="H30" s="234"/>
      <c r="I30" s="239"/>
      <c r="J30" s="5"/>
      <c r="K30" s="5"/>
      <c r="L30" s="5"/>
      <c r="M30" s="5"/>
      <c r="N30" s="5"/>
      <c r="O30" s="5"/>
      <c r="P30" s="5"/>
      <c r="Q30" s="5"/>
      <c r="R30" s="339">
        <v>965</v>
      </c>
      <c r="S30" s="220" t="s">
        <v>311</v>
      </c>
      <c r="T30" s="234"/>
      <c r="U30" s="233"/>
      <c r="V30" s="48">
        <f t="shared" si="0"/>
        <v>30</v>
      </c>
      <c r="W30" s="203" t="str">
        <f t="shared" ref="W30:W36" si="2">IF(R30="","未入力あり","✔")</f>
        <v>✔</v>
      </c>
      <c r="Y30" s="168"/>
      <c r="Z30" s="238">
        <v>0</v>
      </c>
      <c r="AA30" s="240">
        <v>1300</v>
      </c>
      <c r="AB30" s="196"/>
      <c r="AC30" s="196"/>
      <c r="AD30" s="196"/>
    </row>
    <row r="31" spans="1:30" ht="20.100000000000001" customHeight="1" thickBot="1">
      <c r="A31" s="218"/>
      <c r="B31" s="220"/>
      <c r="C31" s="219" t="s">
        <v>312</v>
      </c>
      <c r="D31" s="221"/>
      <c r="E31" s="219"/>
      <c r="F31" s="220"/>
      <c r="G31" s="221"/>
      <c r="H31" s="234"/>
      <c r="I31" s="239"/>
      <c r="J31" s="5"/>
      <c r="K31" s="5"/>
      <c r="L31" s="5"/>
      <c r="M31" s="5"/>
      <c r="N31" s="5"/>
      <c r="O31" s="5"/>
      <c r="P31" s="5"/>
      <c r="Q31" s="5"/>
      <c r="R31" s="339">
        <v>0</v>
      </c>
      <c r="S31" s="220" t="s">
        <v>311</v>
      </c>
      <c r="T31" s="234"/>
      <c r="U31" s="233"/>
      <c r="V31" s="48">
        <f t="shared" si="0"/>
        <v>31</v>
      </c>
      <c r="W31" s="203" t="str">
        <f t="shared" si="2"/>
        <v>✔</v>
      </c>
      <c r="Y31" s="168"/>
      <c r="Z31" s="238">
        <v>0</v>
      </c>
      <c r="AA31" s="240">
        <v>40</v>
      </c>
      <c r="AB31" s="196"/>
      <c r="AC31" s="196"/>
      <c r="AD31" s="196"/>
    </row>
    <row r="32" spans="1:30" ht="20.100000000000001" customHeight="1" thickBot="1">
      <c r="A32" s="218"/>
      <c r="B32" s="220"/>
      <c r="C32" s="219" t="s">
        <v>313</v>
      </c>
      <c r="D32" s="221"/>
      <c r="E32" s="219"/>
      <c r="F32" s="220"/>
      <c r="G32" s="221"/>
      <c r="H32" s="234"/>
      <c r="I32" s="239"/>
      <c r="J32" s="5"/>
      <c r="K32" s="5"/>
      <c r="L32" s="5"/>
      <c r="M32" s="5"/>
      <c r="N32" s="5"/>
      <c r="O32" s="5"/>
      <c r="P32" s="5"/>
      <c r="Q32" s="5"/>
      <c r="R32" s="339">
        <v>927</v>
      </c>
      <c r="S32" s="220" t="s">
        <v>311</v>
      </c>
      <c r="T32" s="234"/>
      <c r="U32" s="233"/>
      <c r="V32" s="48">
        <f t="shared" si="0"/>
        <v>32</v>
      </c>
      <c r="W32" s="203" t="str">
        <f t="shared" si="2"/>
        <v>✔</v>
      </c>
      <c r="Y32" s="168"/>
      <c r="Z32" s="238">
        <v>0</v>
      </c>
      <c r="AA32" s="240">
        <v>1200</v>
      </c>
      <c r="AB32" s="196"/>
      <c r="AC32" s="196"/>
      <c r="AD32" s="196"/>
    </row>
    <row r="33" spans="1:30" ht="20.100000000000001" customHeight="1" thickBot="1">
      <c r="A33" s="218"/>
      <c r="B33" s="219"/>
      <c r="C33" s="219" t="s">
        <v>314</v>
      </c>
      <c r="D33" s="219"/>
      <c r="E33" s="219"/>
      <c r="F33" s="220"/>
      <c r="G33" s="221"/>
      <c r="H33" s="234"/>
      <c r="I33" s="239"/>
      <c r="J33" s="5"/>
      <c r="K33" s="5"/>
      <c r="L33" s="5"/>
      <c r="M33" s="5"/>
      <c r="N33" s="5"/>
      <c r="O33" s="5"/>
      <c r="P33" s="5"/>
      <c r="Q33" s="5"/>
      <c r="R33" s="339">
        <v>0</v>
      </c>
      <c r="S33" s="220" t="s">
        <v>311</v>
      </c>
      <c r="T33" s="234"/>
      <c r="U33" s="233"/>
      <c r="V33" s="48">
        <f t="shared" si="0"/>
        <v>33</v>
      </c>
      <c r="W33" s="203" t="str">
        <f t="shared" si="2"/>
        <v>✔</v>
      </c>
      <c r="Y33" s="168"/>
      <c r="Z33" s="238">
        <v>0</v>
      </c>
      <c r="AA33" s="240">
        <v>420.34195260145873</v>
      </c>
      <c r="AB33" s="196"/>
      <c r="AC33" s="196"/>
      <c r="AD33" s="196"/>
    </row>
    <row r="34" spans="1:30" ht="19.5" customHeight="1" thickBot="1">
      <c r="A34" s="218"/>
      <c r="B34" s="220"/>
      <c r="C34" s="241" t="s">
        <v>315</v>
      </c>
      <c r="D34" s="241"/>
      <c r="E34" s="241"/>
      <c r="F34" s="242"/>
      <c r="G34" s="241"/>
      <c r="H34" s="234"/>
      <c r="I34" s="239"/>
      <c r="J34" s="5"/>
      <c r="K34" s="5"/>
      <c r="L34" s="5"/>
      <c r="M34" s="5"/>
      <c r="N34" s="5"/>
      <c r="O34" s="5"/>
      <c r="P34" s="5"/>
      <c r="Q34" s="5"/>
      <c r="R34" s="339">
        <v>16</v>
      </c>
      <c r="S34" s="220" t="s">
        <v>311</v>
      </c>
      <c r="T34" s="234"/>
      <c r="U34" s="233"/>
      <c r="V34" s="48">
        <f t="shared" si="0"/>
        <v>34</v>
      </c>
      <c r="W34" s="203" t="str">
        <f t="shared" si="2"/>
        <v>✔</v>
      </c>
      <c r="Y34" s="168"/>
      <c r="Z34" s="238">
        <v>0</v>
      </c>
      <c r="AA34" s="243">
        <v>100</v>
      </c>
      <c r="AB34" s="196"/>
      <c r="AC34" s="196"/>
      <c r="AD34" s="196"/>
    </row>
    <row r="35" spans="1:30" ht="18" customHeight="1" thickBot="1">
      <c r="A35" s="218"/>
      <c r="B35" s="219" t="s">
        <v>316</v>
      </c>
      <c r="C35" s="241"/>
      <c r="D35" s="241"/>
      <c r="E35" s="241"/>
      <c r="F35" s="242"/>
      <c r="G35" s="241"/>
      <c r="H35" s="234"/>
      <c r="I35" s="239"/>
      <c r="J35" s="5"/>
      <c r="K35" s="5"/>
      <c r="L35" s="5"/>
      <c r="M35" s="5"/>
      <c r="N35" s="5"/>
      <c r="O35" s="5"/>
      <c r="P35" s="5"/>
      <c r="Q35" s="5"/>
      <c r="R35" s="339">
        <v>25</v>
      </c>
      <c r="S35" s="220" t="s">
        <v>311</v>
      </c>
      <c r="T35" s="234"/>
      <c r="U35" s="233"/>
      <c r="V35" s="48">
        <v>37</v>
      </c>
      <c r="W35" s="203" t="str">
        <f t="shared" si="2"/>
        <v>✔</v>
      </c>
      <c r="Y35" s="168"/>
      <c r="Z35" s="238">
        <v>0</v>
      </c>
      <c r="AA35" s="243">
        <v>100</v>
      </c>
      <c r="AB35" s="196"/>
      <c r="AC35" s="196"/>
      <c r="AD35" s="196"/>
    </row>
    <row r="36" spans="1:30" ht="47.25" customHeight="1" thickBot="1">
      <c r="A36" s="218" t="s">
        <v>317</v>
      </c>
      <c r="B36" s="219"/>
      <c r="C36" s="219"/>
      <c r="D36" s="219"/>
      <c r="E36" s="219"/>
      <c r="F36" s="220"/>
      <c r="G36" s="221"/>
      <c r="H36" s="221"/>
      <c r="I36" s="221"/>
      <c r="J36" s="221"/>
      <c r="K36" s="244"/>
      <c r="L36" s="244"/>
      <c r="M36" s="244"/>
      <c r="N36" s="244"/>
      <c r="O36" s="244"/>
      <c r="P36" s="244"/>
      <c r="Q36" s="245" t="s">
        <v>318</v>
      </c>
      <c r="R36" s="339">
        <v>2321</v>
      </c>
      <c r="S36" s="220" t="s">
        <v>319</v>
      </c>
      <c r="T36" s="220"/>
      <c r="U36" s="233"/>
      <c r="V36" s="48">
        <f t="shared" si="0"/>
        <v>36</v>
      </c>
      <c r="W36" s="203" t="str">
        <f t="shared" si="2"/>
        <v>✔</v>
      </c>
      <c r="Y36" s="168"/>
      <c r="Z36" s="246">
        <v>0</v>
      </c>
      <c r="AA36" s="246">
        <v>3000</v>
      </c>
      <c r="AB36" s="196"/>
      <c r="AC36" s="196"/>
      <c r="AD36" s="196"/>
    </row>
    <row r="37" spans="1:30" ht="51.75" customHeight="1">
      <c r="A37" s="218"/>
      <c r="B37" s="220"/>
      <c r="C37" s="219"/>
      <c r="D37" s="1211" t="s">
        <v>320</v>
      </c>
      <c r="E37" s="1212"/>
      <c r="F37" s="1212"/>
      <c r="G37" s="1212"/>
      <c r="H37" s="1212"/>
      <c r="I37" s="1212"/>
      <c r="J37" s="1212"/>
      <c r="K37" s="1212"/>
      <c r="L37" s="1212"/>
      <c r="M37" s="1212"/>
      <c r="N37" s="1212"/>
      <c r="O37" s="1212"/>
      <c r="P37" s="1212"/>
      <c r="Q37" s="1212"/>
      <c r="R37" s="1212"/>
      <c r="S37" s="1212"/>
      <c r="T37" s="1212"/>
      <c r="U37" s="233"/>
      <c r="V37" s="48">
        <f t="shared" si="0"/>
        <v>37</v>
      </c>
      <c r="Y37" s="168"/>
    </row>
    <row r="38" spans="1:30" ht="20.100000000000001" customHeight="1">
      <c r="A38" s="218"/>
      <c r="B38" s="219"/>
      <c r="C38" s="219"/>
      <c r="D38" s="219"/>
      <c r="E38" s="219"/>
      <c r="F38" s="220"/>
      <c r="G38" s="221"/>
      <c r="H38" s="234"/>
      <c r="I38" s="239"/>
      <c r="J38" s="5"/>
      <c r="K38" s="5"/>
      <c r="L38" s="5"/>
      <c r="M38" s="5"/>
      <c r="N38" s="5"/>
      <c r="O38" s="5"/>
      <c r="P38" s="5"/>
      <c r="Q38" s="5"/>
      <c r="R38" s="239"/>
      <c r="S38" s="5"/>
      <c r="T38" s="220"/>
      <c r="U38" s="233"/>
      <c r="V38" s="48">
        <f t="shared" si="0"/>
        <v>38</v>
      </c>
      <c r="Y38" s="168"/>
      <c r="Z38" s="196"/>
      <c r="AA38" s="196"/>
      <c r="AB38" s="196"/>
      <c r="AC38" s="196"/>
      <c r="AD38" s="196"/>
    </row>
    <row r="39" spans="1:30" ht="20.100000000000001" customHeight="1">
      <c r="A39" s="218"/>
      <c r="B39" s="219" t="s">
        <v>321</v>
      </c>
      <c r="C39" s="219"/>
      <c r="D39" s="219"/>
      <c r="E39" s="219"/>
      <c r="F39" s="220"/>
      <c r="G39" s="221"/>
      <c r="H39" s="234"/>
      <c r="I39" s="239"/>
      <c r="J39" s="5"/>
      <c r="K39" s="5"/>
      <c r="L39" s="5"/>
      <c r="M39" s="5"/>
      <c r="N39" s="5"/>
      <c r="O39" s="5"/>
      <c r="P39" s="5"/>
      <c r="Q39" s="5"/>
      <c r="R39" s="239"/>
      <c r="S39" s="5"/>
      <c r="T39" s="220"/>
      <c r="U39" s="233"/>
      <c r="V39" s="48">
        <f t="shared" si="0"/>
        <v>39</v>
      </c>
      <c r="Y39" s="168"/>
      <c r="Z39" s="196"/>
      <c r="AA39" s="196"/>
      <c r="AB39" s="196"/>
      <c r="AC39" s="196"/>
      <c r="AD39" s="196"/>
    </row>
    <row r="40" spans="1:30" ht="21.75" customHeight="1">
      <c r="A40" s="218"/>
      <c r="B40" s="220"/>
      <c r="C40" s="219"/>
      <c r="D40" s="219" t="s">
        <v>322</v>
      </c>
      <c r="E40" s="10"/>
      <c r="F40" s="10"/>
      <c r="G40" s="10"/>
      <c r="H40" s="10"/>
      <c r="I40" s="239" t="s">
        <v>323</v>
      </c>
      <c r="J40" s="237"/>
      <c r="K40" s="5"/>
      <c r="L40" s="5"/>
      <c r="M40" s="5"/>
      <c r="N40" s="5"/>
      <c r="O40" s="237"/>
      <c r="P40" s="237"/>
      <c r="Q40" s="237"/>
      <c r="R40" s="237" t="s">
        <v>324</v>
      </c>
      <c r="S40" s="45"/>
      <c r="T40" s="220"/>
      <c r="U40" s="233"/>
      <c r="V40" s="48">
        <f t="shared" si="0"/>
        <v>40</v>
      </c>
      <c r="Y40" s="168"/>
      <c r="Z40" s="196"/>
      <c r="AA40" s="196"/>
      <c r="AB40" s="196"/>
      <c r="AC40" s="196"/>
      <c r="AD40" s="196"/>
    </row>
    <row r="41" spans="1:30" ht="30" customHeight="1" thickBot="1">
      <c r="A41" s="218"/>
      <c r="B41" s="220"/>
      <c r="C41" s="219"/>
      <c r="D41" s="219"/>
      <c r="E41" s="45"/>
      <c r="F41" s="45"/>
      <c r="G41" s="45"/>
      <c r="H41" s="45"/>
      <c r="I41" s="247" t="s">
        <v>325</v>
      </c>
      <c r="J41" s="220"/>
      <c r="K41" s="5"/>
      <c r="L41" s="5"/>
      <c r="M41" s="5"/>
      <c r="N41" s="5"/>
      <c r="O41" s="234"/>
      <c r="P41" s="234"/>
      <c r="Q41" s="234"/>
      <c r="R41" s="248"/>
      <c r="S41" s="45"/>
      <c r="T41" s="45"/>
      <c r="U41" s="233"/>
      <c r="V41" s="48">
        <f t="shared" si="0"/>
        <v>41</v>
      </c>
      <c r="Y41" s="168"/>
      <c r="Z41" s="196"/>
      <c r="AA41" s="196"/>
      <c r="AB41" s="196"/>
      <c r="AC41" s="196"/>
      <c r="AD41" s="196"/>
    </row>
    <row r="42" spans="1:30" ht="20.100000000000001" customHeight="1" thickBot="1">
      <c r="A42" s="218"/>
      <c r="B42" s="219"/>
      <c r="C42" s="219" t="s">
        <v>326</v>
      </c>
      <c r="D42" s="219"/>
      <c r="E42" s="219"/>
      <c r="F42" s="220"/>
      <c r="G42" s="221"/>
      <c r="H42" s="234"/>
      <c r="I42" s="339">
        <v>94.7</v>
      </c>
      <c r="J42" s="220" t="s">
        <v>319</v>
      </c>
      <c r="K42" s="5"/>
      <c r="L42" s="5"/>
      <c r="M42" s="5"/>
      <c r="N42" s="5"/>
      <c r="O42" s="220"/>
      <c r="P42" s="220"/>
      <c r="Q42" s="220"/>
      <c r="R42" s="339">
        <v>546</v>
      </c>
      <c r="S42" s="220" t="s">
        <v>319</v>
      </c>
      <c r="T42" s="220"/>
      <c r="U42" s="233"/>
      <c r="V42" s="48">
        <f t="shared" si="0"/>
        <v>42</v>
      </c>
      <c r="W42" s="203" t="str">
        <f t="shared" ref="W42:W65" si="3">IF(OR(I42="",R42=""),"未入力あり","✔")</f>
        <v>✔</v>
      </c>
      <c r="Y42" s="168"/>
      <c r="Z42" s="246">
        <v>0</v>
      </c>
      <c r="AA42" s="246">
        <v>220</v>
      </c>
      <c r="AB42" s="246">
        <v>0</v>
      </c>
      <c r="AC42" s="246">
        <v>700</v>
      </c>
      <c r="AD42" s="196"/>
    </row>
    <row r="43" spans="1:30" ht="20.100000000000001" customHeight="1" thickBot="1">
      <c r="A43" s="218"/>
      <c r="B43" s="219"/>
      <c r="C43" s="219" t="s">
        <v>327</v>
      </c>
      <c r="D43" s="219"/>
      <c r="E43" s="219"/>
      <c r="F43" s="220"/>
      <c r="G43" s="221"/>
      <c r="H43" s="234"/>
      <c r="I43" s="339">
        <v>3.5</v>
      </c>
      <c r="J43" s="220" t="s">
        <v>319</v>
      </c>
      <c r="K43" s="5"/>
      <c r="L43" s="5"/>
      <c r="M43" s="5"/>
      <c r="N43" s="5"/>
      <c r="O43" s="220"/>
      <c r="P43" s="220"/>
      <c r="Q43" s="220"/>
      <c r="R43" s="339">
        <v>7</v>
      </c>
      <c r="S43" s="220" t="s">
        <v>319</v>
      </c>
      <c r="T43" s="220"/>
      <c r="U43" s="233"/>
      <c r="V43" s="48">
        <f t="shared" si="0"/>
        <v>43</v>
      </c>
      <c r="W43" s="203" t="str">
        <f t="shared" si="3"/>
        <v>✔</v>
      </c>
      <c r="Y43" s="168"/>
      <c r="Z43" s="246">
        <v>0</v>
      </c>
      <c r="AA43" s="246">
        <v>30</v>
      </c>
      <c r="AB43" s="246">
        <v>0</v>
      </c>
      <c r="AC43" s="246">
        <v>70</v>
      </c>
      <c r="AD43" s="196"/>
    </row>
    <row r="44" spans="1:30" ht="20.100000000000001" customHeight="1" thickBot="1">
      <c r="A44" s="218"/>
      <c r="B44" s="219"/>
      <c r="C44" s="219" t="s">
        <v>328</v>
      </c>
      <c r="D44" s="219"/>
      <c r="E44" s="219"/>
      <c r="F44" s="220"/>
      <c r="G44" s="221"/>
      <c r="H44" s="234"/>
      <c r="I44" s="339">
        <v>0</v>
      </c>
      <c r="J44" s="220" t="s">
        <v>319</v>
      </c>
      <c r="K44" s="220"/>
      <c r="L44" s="220"/>
      <c r="M44" s="220"/>
      <c r="N44" s="220"/>
      <c r="O44" s="220"/>
      <c r="P44" s="220"/>
      <c r="Q44" s="220"/>
      <c r="R44" s="339">
        <v>83</v>
      </c>
      <c r="S44" s="220" t="s">
        <v>319</v>
      </c>
      <c r="T44" s="220"/>
      <c r="U44" s="233"/>
      <c r="V44" s="48">
        <f t="shared" si="0"/>
        <v>44</v>
      </c>
      <c r="W44" s="203" t="str">
        <f t="shared" si="3"/>
        <v>✔</v>
      </c>
      <c r="Y44" s="168"/>
      <c r="Z44" s="246">
        <v>0</v>
      </c>
      <c r="AA44" s="246">
        <v>10</v>
      </c>
      <c r="AB44" s="246">
        <v>0</v>
      </c>
      <c r="AC44" s="246">
        <v>100</v>
      </c>
      <c r="AD44" s="196"/>
    </row>
    <row r="45" spans="1:30" ht="20.100000000000001" customHeight="1" thickBot="1">
      <c r="A45" s="218"/>
      <c r="B45" s="219"/>
      <c r="C45" s="219" t="s">
        <v>329</v>
      </c>
      <c r="D45" s="219"/>
      <c r="E45" s="219"/>
      <c r="F45" s="220"/>
      <c r="G45" s="221"/>
      <c r="H45" s="234"/>
      <c r="I45" s="339">
        <v>0.96</v>
      </c>
      <c r="J45" s="220" t="s">
        <v>319</v>
      </c>
      <c r="K45" s="220"/>
      <c r="L45" s="220"/>
      <c r="M45" s="220"/>
      <c r="N45" s="220"/>
      <c r="O45" s="220"/>
      <c r="P45" s="220"/>
      <c r="Q45" s="220"/>
      <c r="R45" s="339">
        <v>0</v>
      </c>
      <c r="S45" s="220" t="s">
        <v>319</v>
      </c>
      <c r="T45" s="220"/>
      <c r="U45" s="233"/>
      <c r="V45" s="48">
        <f t="shared" si="0"/>
        <v>45</v>
      </c>
      <c r="W45" s="203" t="str">
        <f t="shared" si="3"/>
        <v>✔</v>
      </c>
      <c r="Y45" s="168"/>
      <c r="Z45" s="246">
        <v>0</v>
      </c>
      <c r="AA45" s="246">
        <v>10</v>
      </c>
      <c r="AB45" s="246">
        <v>0</v>
      </c>
      <c r="AC45" s="246">
        <v>50</v>
      </c>
      <c r="AD45" s="196"/>
    </row>
    <row r="46" spans="1:30" ht="20.100000000000001" customHeight="1" thickBot="1">
      <c r="A46" s="218"/>
      <c r="B46" s="219"/>
      <c r="C46" s="219" t="s">
        <v>330</v>
      </c>
      <c r="D46" s="219"/>
      <c r="E46" s="219"/>
      <c r="F46" s="220"/>
      <c r="G46" s="221"/>
      <c r="H46" s="234"/>
      <c r="I46" s="339">
        <v>0</v>
      </c>
      <c r="J46" s="220" t="s">
        <v>319</v>
      </c>
      <c r="K46" s="220"/>
      <c r="L46" s="220"/>
      <c r="M46" s="220"/>
      <c r="N46" s="220"/>
      <c r="O46" s="220"/>
      <c r="P46" s="220"/>
      <c r="Q46" s="220"/>
      <c r="R46" s="339">
        <v>62</v>
      </c>
      <c r="S46" s="220" t="s">
        <v>319</v>
      </c>
      <c r="T46" s="220"/>
      <c r="U46" s="233"/>
      <c r="V46" s="48">
        <f t="shared" si="0"/>
        <v>46</v>
      </c>
      <c r="W46" s="203" t="str">
        <f t="shared" si="3"/>
        <v>✔</v>
      </c>
      <c r="Y46" s="168"/>
      <c r="Z46" s="246">
        <v>0</v>
      </c>
      <c r="AA46" s="246">
        <v>10</v>
      </c>
      <c r="AB46" s="246">
        <v>0</v>
      </c>
      <c r="AC46" s="246">
        <v>90</v>
      </c>
      <c r="AD46" s="196"/>
    </row>
    <row r="47" spans="1:30" ht="20.100000000000001" customHeight="1" thickBot="1">
      <c r="A47" s="218"/>
      <c r="B47" s="219"/>
      <c r="C47" s="219" t="s">
        <v>331</v>
      </c>
      <c r="D47" s="219"/>
      <c r="E47" s="219"/>
      <c r="F47" s="220"/>
      <c r="G47" s="221"/>
      <c r="H47" s="234"/>
      <c r="I47" s="339">
        <v>77</v>
      </c>
      <c r="J47" s="220" t="s">
        <v>319</v>
      </c>
      <c r="K47" s="220"/>
      <c r="L47" s="220"/>
      <c r="M47" s="220"/>
      <c r="N47" s="220"/>
      <c r="O47" s="220"/>
      <c r="P47" s="220"/>
      <c r="Q47" s="220"/>
      <c r="R47" s="339">
        <v>1007</v>
      </c>
      <c r="S47" s="220" t="s">
        <v>319</v>
      </c>
      <c r="T47" s="220"/>
      <c r="U47" s="233"/>
      <c r="V47" s="48">
        <f t="shared" si="0"/>
        <v>47</v>
      </c>
      <c r="W47" s="203" t="str">
        <f t="shared" si="3"/>
        <v>✔</v>
      </c>
      <c r="Y47" s="168"/>
      <c r="Z47" s="246">
        <v>0</v>
      </c>
      <c r="AA47" s="246">
        <v>70</v>
      </c>
      <c r="AB47" s="246">
        <v>0</v>
      </c>
      <c r="AC47" s="246">
        <v>1400</v>
      </c>
      <c r="AD47" s="196"/>
    </row>
    <row r="48" spans="1:30" ht="20.100000000000001" customHeight="1" thickBot="1">
      <c r="A48" s="218"/>
      <c r="B48" s="219"/>
      <c r="C48" s="219" t="s">
        <v>332</v>
      </c>
      <c r="D48" s="219"/>
      <c r="E48" s="219"/>
      <c r="F48" s="220"/>
      <c r="G48" s="221"/>
      <c r="H48" s="234"/>
      <c r="I48" s="339">
        <v>0</v>
      </c>
      <c r="J48" s="220" t="s">
        <v>319</v>
      </c>
      <c r="K48" s="220"/>
      <c r="L48" s="220"/>
      <c r="M48" s="220"/>
      <c r="N48" s="220"/>
      <c r="O48" s="220"/>
      <c r="P48" s="220"/>
      <c r="Q48" s="220"/>
      <c r="R48" s="339">
        <v>0</v>
      </c>
      <c r="S48" s="220" t="s">
        <v>319</v>
      </c>
      <c r="T48" s="220"/>
      <c r="U48" s="233"/>
      <c r="V48" s="48">
        <f t="shared" si="0"/>
        <v>48</v>
      </c>
      <c r="W48" s="203" t="str">
        <f t="shared" si="3"/>
        <v>✔</v>
      </c>
      <c r="Y48" s="168"/>
      <c r="Z48" s="246">
        <v>0</v>
      </c>
      <c r="AA48" s="246">
        <v>10</v>
      </c>
      <c r="AB48" s="246">
        <v>0</v>
      </c>
      <c r="AC48" s="246">
        <v>20</v>
      </c>
      <c r="AD48" s="196"/>
    </row>
    <row r="49" spans="1:30" ht="20.100000000000001" customHeight="1" thickBot="1">
      <c r="A49" s="218"/>
      <c r="B49" s="219"/>
      <c r="C49" s="219" t="s">
        <v>333</v>
      </c>
      <c r="D49" s="219"/>
      <c r="E49" s="219"/>
      <c r="F49" s="220"/>
      <c r="G49" s="221"/>
      <c r="H49" s="234"/>
      <c r="I49" s="339">
        <v>0.8</v>
      </c>
      <c r="J49" s="220" t="s">
        <v>319</v>
      </c>
      <c r="K49" s="220"/>
      <c r="L49" s="220"/>
      <c r="M49" s="220"/>
      <c r="N49" s="220"/>
      <c r="O49" s="220"/>
      <c r="P49" s="220"/>
      <c r="Q49" s="220"/>
      <c r="R49" s="339">
        <v>13</v>
      </c>
      <c r="S49" s="220" t="s">
        <v>319</v>
      </c>
      <c r="T49" s="220"/>
      <c r="U49" s="233"/>
      <c r="V49" s="48">
        <f t="shared" si="0"/>
        <v>49</v>
      </c>
      <c r="W49" s="203" t="str">
        <f t="shared" si="3"/>
        <v>✔</v>
      </c>
      <c r="Y49" s="168"/>
      <c r="Z49" s="246">
        <v>0</v>
      </c>
      <c r="AA49" s="246">
        <v>10</v>
      </c>
      <c r="AB49" s="246">
        <v>0</v>
      </c>
      <c r="AC49" s="246">
        <v>90</v>
      </c>
      <c r="AD49" s="196"/>
    </row>
    <row r="50" spans="1:30" ht="20.100000000000001" customHeight="1" thickBot="1">
      <c r="A50" s="218"/>
      <c r="B50" s="219"/>
      <c r="C50" s="219" t="s">
        <v>334</v>
      </c>
      <c r="D50" s="219"/>
      <c r="E50" s="219"/>
      <c r="F50" s="220"/>
      <c r="G50" s="221"/>
      <c r="H50" s="234"/>
      <c r="I50" s="339">
        <v>0</v>
      </c>
      <c r="J50" s="220" t="s">
        <v>319</v>
      </c>
      <c r="K50" s="220"/>
      <c r="L50" s="220"/>
      <c r="M50" s="220"/>
      <c r="N50" s="220"/>
      <c r="O50" s="220"/>
      <c r="P50" s="220"/>
      <c r="Q50" s="220"/>
      <c r="R50" s="339">
        <v>4</v>
      </c>
      <c r="S50" s="220" t="s">
        <v>319</v>
      </c>
      <c r="T50" s="220"/>
      <c r="U50" s="233"/>
      <c r="V50" s="48">
        <f t="shared" si="0"/>
        <v>50</v>
      </c>
      <c r="W50" s="203" t="str">
        <f t="shared" si="3"/>
        <v>✔</v>
      </c>
      <c r="Y50" s="168"/>
      <c r="Z50" s="246">
        <v>0</v>
      </c>
      <c r="AA50" s="246">
        <v>10</v>
      </c>
      <c r="AB50" s="246">
        <v>0</v>
      </c>
      <c r="AC50" s="246">
        <v>30</v>
      </c>
      <c r="AD50" s="196"/>
    </row>
    <row r="51" spans="1:30" ht="18" thickBot="1">
      <c r="A51" s="218"/>
      <c r="B51" s="219"/>
      <c r="C51" s="219" t="s">
        <v>335</v>
      </c>
      <c r="D51" s="219"/>
      <c r="E51" s="219"/>
      <c r="F51" s="220"/>
      <c r="G51" s="221"/>
      <c r="H51" s="234"/>
      <c r="I51" s="339">
        <v>0</v>
      </c>
      <c r="J51" s="220" t="s">
        <v>319</v>
      </c>
      <c r="K51" s="220"/>
      <c r="L51" s="220"/>
      <c r="M51" s="220"/>
      <c r="N51" s="220"/>
      <c r="O51" s="220"/>
      <c r="P51" s="220"/>
      <c r="Q51" s="220"/>
      <c r="R51" s="339">
        <v>8</v>
      </c>
      <c r="S51" s="220" t="s">
        <v>319</v>
      </c>
      <c r="T51" s="220"/>
      <c r="U51" s="233"/>
      <c r="V51" s="48">
        <f t="shared" si="0"/>
        <v>51</v>
      </c>
      <c r="W51" s="203" t="str">
        <f t="shared" si="3"/>
        <v>✔</v>
      </c>
      <c r="Y51" s="168"/>
      <c r="Z51" s="246">
        <v>0</v>
      </c>
      <c r="AA51" s="246">
        <v>10</v>
      </c>
      <c r="AB51" s="246">
        <v>0</v>
      </c>
      <c r="AC51" s="246">
        <v>20</v>
      </c>
      <c r="AD51" s="196"/>
    </row>
    <row r="52" spans="1:30" ht="20.100000000000001" customHeight="1" thickBot="1">
      <c r="A52" s="218"/>
      <c r="B52" s="219"/>
      <c r="C52" s="219" t="s">
        <v>336</v>
      </c>
      <c r="D52" s="219"/>
      <c r="E52" s="219"/>
      <c r="F52" s="220"/>
      <c r="G52" s="221"/>
      <c r="H52" s="234"/>
      <c r="I52" s="339">
        <v>0</v>
      </c>
      <c r="J52" s="220" t="s">
        <v>319</v>
      </c>
      <c r="K52" s="220"/>
      <c r="L52" s="220"/>
      <c r="M52" s="220"/>
      <c r="N52" s="220"/>
      <c r="O52" s="220"/>
      <c r="P52" s="220"/>
      <c r="Q52" s="220"/>
      <c r="R52" s="339">
        <v>7</v>
      </c>
      <c r="S52" s="220" t="s">
        <v>319</v>
      </c>
      <c r="T52" s="220"/>
      <c r="U52" s="233"/>
      <c r="V52" s="48">
        <f t="shared" si="0"/>
        <v>52</v>
      </c>
      <c r="W52" s="203" t="str">
        <f t="shared" si="3"/>
        <v>✔</v>
      </c>
      <c r="Y52" s="168"/>
      <c r="Z52" s="246">
        <v>0</v>
      </c>
      <c r="AA52" s="246">
        <v>10</v>
      </c>
      <c r="AB52" s="246">
        <v>0</v>
      </c>
      <c r="AC52" s="246">
        <v>20</v>
      </c>
      <c r="AD52" s="196"/>
    </row>
    <row r="53" spans="1:30" ht="20.100000000000001" customHeight="1" thickBot="1">
      <c r="A53" s="218"/>
      <c r="B53" s="219"/>
      <c r="C53" s="219" t="s">
        <v>337</v>
      </c>
      <c r="D53" s="219"/>
      <c r="E53" s="219"/>
      <c r="F53" s="220"/>
      <c r="G53" s="221"/>
      <c r="H53" s="234"/>
      <c r="I53" s="339">
        <v>0</v>
      </c>
      <c r="J53" s="220" t="s">
        <v>319</v>
      </c>
      <c r="K53" s="220"/>
      <c r="L53" s="220"/>
      <c r="M53" s="220"/>
      <c r="N53" s="220"/>
      <c r="O53" s="220"/>
      <c r="P53" s="220"/>
      <c r="Q53" s="220"/>
      <c r="R53" s="339">
        <v>0</v>
      </c>
      <c r="S53" s="220" t="s">
        <v>319</v>
      </c>
      <c r="T53" s="220"/>
      <c r="U53" s="233"/>
      <c r="V53" s="48">
        <f t="shared" si="0"/>
        <v>53</v>
      </c>
      <c r="W53" s="203" t="str">
        <f>IF(OR(I53="",R53=""),"未入力あり","✔")</f>
        <v>✔</v>
      </c>
      <c r="Y53" s="168"/>
      <c r="Z53" s="246">
        <v>0</v>
      </c>
      <c r="AA53" s="246">
        <v>10</v>
      </c>
      <c r="AB53" s="246">
        <v>0</v>
      </c>
      <c r="AC53" s="246">
        <v>10</v>
      </c>
      <c r="AD53" s="196"/>
    </row>
    <row r="54" spans="1:30" ht="20.100000000000001" customHeight="1" thickBot="1">
      <c r="A54" s="218"/>
      <c r="B54" s="219"/>
      <c r="C54" s="219" t="s">
        <v>338</v>
      </c>
      <c r="D54" s="219"/>
      <c r="E54" s="219"/>
      <c r="F54" s="220"/>
      <c r="G54" s="221"/>
      <c r="H54" s="234"/>
      <c r="I54" s="339">
        <v>1.76</v>
      </c>
      <c r="J54" s="220" t="s">
        <v>319</v>
      </c>
      <c r="K54" s="220"/>
      <c r="L54" s="220"/>
      <c r="M54" s="220"/>
      <c r="N54" s="220"/>
      <c r="O54" s="220"/>
      <c r="P54" s="220"/>
      <c r="Q54" s="220"/>
      <c r="R54" s="339">
        <v>4</v>
      </c>
      <c r="S54" s="220" t="s">
        <v>319</v>
      </c>
      <c r="T54" s="220"/>
      <c r="U54" s="233"/>
      <c r="V54" s="48">
        <f t="shared" si="0"/>
        <v>54</v>
      </c>
      <c r="W54" s="203" t="str">
        <f t="shared" si="3"/>
        <v>✔</v>
      </c>
      <c r="Y54" s="168"/>
      <c r="Z54" s="246">
        <v>0</v>
      </c>
      <c r="AA54" s="246">
        <v>10</v>
      </c>
      <c r="AB54" s="246">
        <v>0</v>
      </c>
      <c r="AC54" s="246">
        <v>20</v>
      </c>
      <c r="AD54" s="196"/>
    </row>
    <row r="55" spans="1:30" ht="20.100000000000001" customHeight="1" thickBot="1">
      <c r="A55" s="218"/>
      <c r="B55" s="219"/>
      <c r="C55" s="219" t="s">
        <v>339</v>
      </c>
      <c r="D55" s="219"/>
      <c r="E55" s="219"/>
      <c r="F55" s="220"/>
      <c r="G55" s="221"/>
      <c r="H55" s="234"/>
      <c r="I55" s="339">
        <v>0</v>
      </c>
      <c r="J55" s="220" t="s">
        <v>319</v>
      </c>
      <c r="K55" s="220"/>
      <c r="L55" s="220"/>
      <c r="M55" s="220"/>
      <c r="N55" s="220"/>
      <c r="O55" s="220"/>
      <c r="P55" s="220"/>
      <c r="Q55" s="220"/>
      <c r="R55" s="339">
        <v>0</v>
      </c>
      <c r="S55" s="220" t="s">
        <v>319</v>
      </c>
      <c r="T55" s="220"/>
      <c r="U55" s="233"/>
      <c r="V55" s="48">
        <f t="shared" si="0"/>
        <v>55</v>
      </c>
      <c r="W55" s="203" t="str">
        <f t="shared" si="3"/>
        <v>✔</v>
      </c>
      <c r="Y55" s="168"/>
      <c r="Z55" s="246">
        <v>0</v>
      </c>
      <c r="AA55" s="246">
        <v>10</v>
      </c>
      <c r="AB55" s="246">
        <v>0</v>
      </c>
      <c r="AC55" s="246">
        <v>10</v>
      </c>
      <c r="AD55" s="196"/>
    </row>
    <row r="56" spans="1:30" ht="20.100000000000001" customHeight="1" thickBot="1">
      <c r="A56" s="218"/>
      <c r="B56" s="219"/>
      <c r="C56" s="219" t="s">
        <v>340</v>
      </c>
      <c r="D56" s="219"/>
      <c r="E56" s="219"/>
      <c r="F56" s="220"/>
      <c r="G56" s="221"/>
      <c r="H56" s="234"/>
      <c r="I56" s="339">
        <v>1.93</v>
      </c>
      <c r="J56" s="220" t="s">
        <v>319</v>
      </c>
      <c r="K56" s="220"/>
      <c r="L56" s="220"/>
      <c r="M56" s="220"/>
      <c r="N56" s="220"/>
      <c r="O56" s="220"/>
      <c r="P56" s="220"/>
      <c r="Q56" s="220"/>
      <c r="R56" s="339">
        <v>66</v>
      </c>
      <c r="S56" s="220" t="s">
        <v>319</v>
      </c>
      <c r="T56" s="220"/>
      <c r="U56" s="233"/>
      <c r="V56" s="48">
        <f t="shared" si="0"/>
        <v>56</v>
      </c>
      <c r="W56" s="203" t="str">
        <f t="shared" si="3"/>
        <v>✔</v>
      </c>
      <c r="Y56" s="168"/>
      <c r="Z56" s="246">
        <v>0</v>
      </c>
      <c r="AA56" s="246">
        <v>10</v>
      </c>
      <c r="AB56" s="246">
        <v>0</v>
      </c>
      <c r="AC56" s="246">
        <v>80</v>
      </c>
      <c r="AD56" s="196"/>
    </row>
    <row r="57" spans="1:30" ht="20.100000000000001" customHeight="1" thickBot="1">
      <c r="A57" s="218"/>
      <c r="B57" s="219"/>
      <c r="C57" s="219" t="s">
        <v>341</v>
      </c>
      <c r="D57" s="219"/>
      <c r="E57" s="219"/>
      <c r="F57" s="220"/>
      <c r="G57" s="221"/>
      <c r="H57" s="234"/>
      <c r="I57" s="339">
        <v>1.29</v>
      </c>
      <c r="J57" s="220" t="s">
        <v>319</v>
      </c>
      <c r="K57" s="220"/>
      <c r="L57" s="220"/>
      <c r="M57" s="220"/>
      <c r="N57" s="220"/>
      <c r="O57" s="220"/>
      <c r="P57" s="220"/>
      <c r="Q57" s="220"/>
      <c r="R57" s="339">
        <v>77</v>
      </c>
      <c r="S57" s="220" t="s">
        <v>319</v>
      </c>
      <c r="T57" s="220"/>
      <c r="U57" s="233"/>
      <c r="V57" s="48">
        <f t="shared" si="0"/>
        <v>57</v>
      </c>
      <c r="W57" s="203" t="str">
        <f t="shared" si="3"/>
        <v>✔</v>
      </c>
      <c r="Y57" s="168"/>
      <c r="Z57" s="246">
        <v>0</v>
      </c>
      <c r="AA57" s="246">
        <v>20</v>
      </c>
      <c r="AB57" s="246">
        <v>0</v>
      </c>
      <c r="AC57" s="246">
        <v>120</v>
      </c>
      <c r="AD57" s="196"/>
    </row>
    <row r="58" spans="1:30" ht="20.100000000000001" customHeight="1" thickBot="1">
      <c r="A58" s="218"/>
      <c r="B58" s="219"/>
      <c r="C58" s="219" t="s">
        <v>342</v>
      </c>
      <c r="D58" s="219"/>
      <c r="E58" s="219"/>
      <c r="F58" s="220"/>
      <c r="G58" s="221"/>
      <c r="H58" s="234"/>
      <c r="I58" s="339">
        <v>0</v>
      </c>
      <c r="J58" s="220" t="s">
        <v>319</v>
      </c>
      <c r="K58" s="220"/>
      <c r="L58" s="220"/>
      <c r="M58" s="220"/>
      <c r="N58" s="220"/>
      <c r="O58" s="220"/>
      <c r="P58" s="220"/>
      <c r="Q58" s="220"/>
      <c r="R58" s="339">
        <v>0</v>
      </c>
      <c r="S58" s="220" t="s">
        <v>319</v>
      </c>
      <c r="T58" s="220"/>
      <c r="U58" s="233"/>
      <c r="V58" s="48">
        <f t="shared" si="0"/>
        <v>58</v>
      </c>
      <c r="W58" s="203" t="str">
        <f t="shared" si="3"/>
        <v>✔</v>
      </c>
      <c r="Y58" s="168"/>
      <c r="Z58" s="246">
        <v>0</v>
      </c>
      <c r="AA58" s="246">
        <v>10</v>
      </c>
      <c r="AB58" s="246">
        <v>0</v>
      </c>
      <c r="AC58" s="246">
        <v>10</v>
      </c>
      <c r="AD58" s="196"/>
    </row>
    <row r="59" spans="1:30" ht="20.100000000000001" customHeight="1" thickBot="1">
      <c r="A59" s="218"/>
      <c r="B59" s="219"/>
      <c r="C59" s="219" t="s">
        <v>343</v>
      </c>
      <c r="D59" s="219"/>
      <c r="E59" s="219"/>
      <c r="F59" s="220"/>
      <c r="G59" s="221"/>
      <c r="H59" s="234"/>
      <c r="I59" s="339">
        <v>0.96</v>
      </c>
      <c r="J59" s="220" t="s">
        <v>319</v>
      </c>
      <c r="K59" s="220"/>
      <c r="L59" s="220"/>
      <c r="M59" s="220"/>
      <c r="N59" s="220"/>
      <c r="O59" s="220"/>
      <c r="P59" s="220"/>
      <c r="Q59" s="220"/>
      <c r="R59" s="339">
        <v>33</v>
      </c>
      <c r="S59" s="220" t="s">
        <v>319</v>
      </c>
      <c r="T59" s="220"/>
      <c r="U59" s="233"/>
      <c r="V59" s="48">
        <f t="shared" si="0"/>
        <v>59</v>
      </c>
      <c r="W59" s="203" t="str">
        <f t="shared" si="3"/>
        <v>✔</v>
      </c>
      <c r="Y59" s="168"/>
      <c r="Z59" s="246">
        <v>0</v>
      </c>
      <c r="AA59" s="246">
        <v>10</v>
      </c>
      <c r="AB59" s="246">
        <v>0</v>
      </c>
      <c r="AC59" s="246">
        <v>50</v>
      </c>
      <c r="AD59" s="196"/>
    </row>
    <row r="60" spans="1:30" ht="20.100000000000001" customHeight="1" thickBot="1">
      <c r="A60" s="218"/>
      <c r="B60" s="219"/>
      <c r="C60" s="219" t="s">
        <v>344</v>
      </c>
      <c r="D60" s="219"/>
      <c r="E60" s="219"/>
      <c r="F60" s="220"/>
      <c r="G60" s="221"/>
      <c r="H60" s="234"/>
      <c r="I60" s="339">
        <v>0.96</v>
      </c>
      <c r="J60" s="220" t="s">
        <v>319</v>
      </c>
      <c r="K60" s="220"/>
      <c r="L60" s="220"/>
      <c r="M60" s="220"/>
      <c r="N60" s="220"/>
      <c r="O60" s="220"/>
      <c r="P60" s="220"/>
      <c r="Q60" s="220"/>
      <c r="R60" s="339">
        <v>11</v>
      </c>
      <c r="S60" s="220" t="s">
        <v>319</v>
      </c>
      <c r="T60" s="220"/>
      <c r="U60" s="233"/>
      <c r="V60" s="48">
        <f t="shared" si="0"/>
        <v>60</v>
      </c>
      <c r="W60" s="203" t="str">
        <f t="shared" si="3"/>
        <v>✔</v>
      </c>
      <c r="Y60" s="168"/>
      <c r="Z60" s="246">
        <v>0</v>
      </c>
      <c r="AA60" s="246">
        <v>10</v>
      </c>
      <c r="AB60" s="246">
        <v>0</v>
      </c>
      <c r="AC60" s="246">
        <v>30</v>
      </c>
      <c r="AD60" s="196"/>
    </row>
    <row r="61" spans="1:30" ht="18" thickBot="1">
      <c r="A61" s="218"/>
      <c r="B61" s="219"/>
      <c r="C61" s="219" t="s">
        <v>345</v>
      </c>
      <c r="D61" s="219"/>
      <c r="E61" s="219"/>
      <c r="F61" s="220"/>
      <c r="G61" s="221"/>
      <c r="H61" s="234"/>
      <c r="I61" s="339">
        <v>0</v>
      </c>
      <c r="J61" s="220" t="s">
        <v>319</v>
      </c>
      <c r="K61" s="220"/>
      <c r="L61" s="220"/>
      <c r="M61" s="220"/>
      <c r="N61" s="220"/>
      <c r="O61" s="220"/>
      <c r="P61" s="220"/>
      <c r="Q61" s="220"/>
      <c r="R61" s="339">
        <v>0</v>
      </c>
      <c r="S61" s="220" t="s">
        <v>319</v>
      </c>
      <c r="T61" s="220"/>
      <c r="U61" s="233"/>
      <c r="V61" s="48">
        <f t="shared" si="0"/>
        <v>61</v>
      </c>
      <c r="W61" s="203" t="str">
        <f t="shared" si="3"/>
        <v>✔</v>
      </c>
      <c r="Y61" s="168"/>
      <c r="Z61" s="246">
        <v>0</v>
      </c>
      <c r="AA61" s="246">
        <v>10</v>
      </c>
      <c r="AB61" s="246">
        <v>0</v>
      </c>
      <c r="AC61" s="246">
        <v>10</v>
      </c>
      <c r="AD61" s="196"/>
    </row>
    <row r="62" spans="1:30" ht="20.100000000000001" customHeight="1" thickBot="1">
      <c r="A62" s="218"/>
      <c r="B62" s="219"/>
      <c r="C62" s="219" t="s">
        <v>346</v>
      </c>
      <c r="D62" s="219"/>
      <c r="E62" s="219"/>
      <c r="F62" s="220"/>
      <c r="G62" s="221"/>
      <c r="H62" s="6"/>
      <c r="I62" s="339">
        <v>0</v>
      </c>
      <c r="J62" s="220" t="s">
        <v>319</v>
      </c>
      <c r="K62" s="220"/>
      <c r="L62" s="220"/>
      <c r="M62" s="220"/>
      <c r="N62" s="220"/>
      <c r="O62" s="220"/>
      <c r="P62" s="220"/>
      <c r="Q62" s="220"/>
      <c r="R62" s="339">
        <v>9</v>
      </c>
      <c r="S62" s="220" t="s">
        <v>319</v>
      </c>
      <c r="T62" s="220"/>
      <c r="U62" s="233"/>
      <c r="V62" s="48">
        <f t="shared" si="0"/>
        <v>62</v>
      </c>
      <c r="W62" s="203" t="str">
        <f t="shared" si="3"/>
        <v>✔</v>
      </c>
      <c r="Y62" s="168"/>
      <c r="Z62" s="246">
        <v>0</v>
      </c>
      <c r="AA62" s="246">
        <v>10</v>
      </c>
      <c r="AB62" s="246">
        <v>0</v>
      </c>
      <c r="AC62" s="246">
        <v>20</v>
      </c>
      <c r="AD62" s="196"/>
    </row>
    <row r="63" spans="1:30" ht="20.100000000000001" customHeight="1" thickBot="1">
      <c r="A63" s="218"/>
      <c r="B63" s="219"/>
      <c r="C63" s="219" t="s">
        <v>347</v>
      </c>
      <c r="D63" s="219"/>
      <c r="E63" s="219"/>
      <c r="F63" s="220"/>
      <c r="G63" s="221"/>
      <c r="H63" s="234"/>
      <c r="I63" s="339">
        <v>0</v>
      </c>
      <c r="J63" s="220" t="s">
        <v>319</v>
      </c>
      <c r="K63" s="220"/>
      <c r="L63" s="220"/>
      <c r="M63" s="220"/>
      <c r="N63" s="220"/>
      <c r="O63" s="220"/>
      <c r="P63" s="220"/>
      <c r="Q63" s="220"/>
      <c r="R63" s="339">
        <v>1</v>
      </c>
      <c r="S63" s="220" t="s">
        <v>319</v>
      </c>
      <c r="T63" s="220"/>
      <c r="U63" s="233"/>
      <c r="V63" s="48">
        <f t="shared" si="0"/>
        <v>63</v>
      </c>
      <c r="W63" s="203" t="str">
        <f t="shared" si="3"/>
        <v>✔</v>
      </c>
      <c r="Y63" s="168"/>
      <c r="Z63" s="246">
        <v>0</v>
      </c>
      <c r="AA63" s="246">
        <v>10</v>
      </c>
      <c r="AB63" s="246">
        <v>0</v>
      </c>
      <c r="AC63" s="246">
        <v>10</v>
      </c>
      <c r="AD63" s="196"/>
    </row>
    <row r="64" spans="1:30" ht="20.100000000000001" customHeight="1" thickBot="1">
      <c r="A64" s="218"/>
      <c r="B64" s="219"/>
      <c r="C64" s="219" t="s">
        <v>348</v>
      </c>
      <c r="D64" s="219"/>
      <c r="E64" s="219"/>
      <c r="F64" s="220"/>
      <c r="G64" s="221"/>
      <c r="H64" s="234"/>
      <c r="I64" s="339">
        <v>0.77</v>
      </c>
      <c r="J64" s="220" t="s">
        <v>319</v>
      </c>
      <c r="K64" s="220"/>
      <c r="L64" s="220"/>
      <c r="M64" s="220"/>
      <c r="N64" s="220"/>
      <c r="O64" s="220"/>
      <c r="P64" s="220"/>
      <c r="Q64" s="220"/>
      <c r="R64" s="339">
        <v>0</v>
      </c>
      <c r="S64" s="220" t="s">
        <v>319</v>
      </c>
      <c r="T64" s="220"/>
      <c r="U64" s="233"/>
      <c r="V64" s="48">
        <f t="shared" si="0"/>
        <v>64</v>
      </c>
      <c r="W64" s="203" t="str">
        <f t="shared" si="3"/>
        <v>✔</v>
      </c>
      <c r="Y64" s="168"/>
      <c r="Z64" s="246">
        <v>0</v>
      </c>
      <c r="AA64" s="246">
        <v>10</v>
      </c>
      <c r="AB64" s="246">
        <v>0</v>
      </c>
      <c r="AC64" s="246">
        <v>10</v>
      </c>
      <c r="AD64" s="196"/>
    </row>
    <row r="65" spans="1:30" ht="20.100000000000001" customHeight="1" thickBot="1">
      <c r="A65" s="218"/>
      <c r="B65" s="219"/>
      <c r="C65" s="219" t="s">
        <v>349</v>
      </c>
      <c r="D65" s="219"/>
      <c r="E65" s="219"/>
      <c r="F65" s="220"/>
      <c r="G65" s="221"/>
      <c r="H65" s="234"/>
      <c r="I65" s="339">
        <v>0</v>
      </c>
      <c r="J65" s="220" t="s">
        <v>319</v>
      </c>
      <c r="K65" s="220"/>
      <c r="L65" s="220"/>
      <c r="M65" s="220"/>
      <c r="N65" s="220"/>
      <c r="O65" s="220"/>
      <c r="P65" s="220"/>
      <c r="Q65" s="220"/>
      <c r="R65" s="339">
        <v>0</v>
      </c>
      <c r="S65" s="220" t="s">
        <v>319</v>
      </c>
      <c r="T65" s="220"/>
      <c r="U65" s="233"/>
      <c r="V65" s="48">
        <f t="shared" si="0"/>
        <v>65</v>
      </c>
      <c r="W65" s="203" t="str">
        <f t="shared" si="3"/>
        <v>✔</v>
      </c>
      <c r="Y65" s="168"/>
      <c r="Z65" s="246">
        <v>0</v>
      </c>
      <c r="AA65" s="246">
        <v>10</v>
      </c>
      <c r="AB65" s="246">
        <v>0</v>
      </c>
      <c r="AC65" s="246">
        <v>30</v>
      </c>
      <c r="AD65" s="196"/>
    </row>
    <row r="66" spans="1:30" ht="20.100000000000001" customHeight="1" thickBot="1">
      <c r="A66" s="218"/>
      <c r="B66" s="219"/>
      <c r="C66" s="219" t="s">
        <v>350</v>
      </c>
      <c r="D66" s="219"/>
      <c r="E66" s="219"/>
      <c r="F66" s="220"/>
      <c r="G66" s="221"/>
      <c r="H66" s="234"/>
      <c r="I66" s="339">
        <v>0</v>
      </c>
      <c r="J66" s="220" t="s">
        <v>319</v>
      </c>
      <c r="K66" s="220"/>
      <c r="L66" s="220"/>
      <c r="M66" s="220"/>
      <c r="N66" s="220"/>
      <c r="O66" s="220"/>
      <c r="P66" s="220"/>
      <c r="Q66" s="220"/>
      <c r="R66" s="339">
        <v>0</v>
      </c>
      <c r="S66" s="220" t="s">
        <v>319</v>
      </c>
      <c r="T66" s="220"/>
      <c r="U66" s="233"/>
      <c r="V66" s="48">
        <f t="shared" si="0"/>
        <v>66</v>
      </c>
      <c r="W66" s="203" t="str">
        <f>IF(OR(I66="",R66=""),"未入力あり","✔")</f>
        <v>✔</v>
      </c>
      <c r="Y66" s="168"/>
      <c r="Z66" s="246">
        <v>0</v>
      </c>
      <c r="AA66" s="243">
        <v>10</v>
      </c>
      <c r="AB66" s="246">
        <v>0</v>
      </c>
      <c r="AC66" s="243">
        <v>30</v>
      </c>
      <c r="AD66" s="196"/>
    </row>
    <row r="67" spans="1:30" ht="20.100000000000001" customHeight="1">
      <c r="A67" s="218"/>
      <c r="B67" s="219"/>
      <c r="C67" s="219"/>
      <c r="D67" s="219"/>
      <c r="E67" s="219"/>
      <c r="F67" s="220"/>
      <c r="G67" s="213"/>
      <c r="H67" s="234"/>
      <c r="I67" s="249"/>
      <c r="J67" s="5"/>
      <c r="K67" s="5"/>
      <c r="L67" s="5"/>
      <c r="M67" s="5"/>
      <c r="N67" s="5"/>
      <c r="O67" s="5"/>
      <c r="P67" s="5"/>
      <c r="Q67" s="5"/>
      <c r="S67" s="5"/>
      <c r="T67" s="220"/>
      <c r="U67" s="233"/>
      <c r="V67" s="48">
        <f t="shared" si="0"/>
        <v>67</v>
      </c>
      <c r="Y67" s="168"/>
      <c r="Z67" s="196"/>
      <c r="AA67" s="196"/>
      <c r="AB67" s="196"/>
      <c r="AC67" s="196"/>
      <c r="AD67" s="196"/>
    </row>
    <row r="68" spans="1:30" ht="17.25">
      <c r="A68" s="218"/>
      <c r="B68" s="219" t="s">
        <v>351</v>
      </c>
      <c r="C68" s="250"/>
      <c r="D68" s="251"/>
      <c r="E68" s="251"/>
      <c r="F68" s="251"/>
      <c r="G68" s="251"/>
      <c r="H68" s="251"/>
      <c r="I68" s="239" t="s">
        <v>352</v>
      </c>
      <c r="J68" s="219"/>
      <c r="K68" s="219"/>
      <c r="L68" s="219"/>
      <c r="M68" s="219"/>
      <c r="N68" s="219"/>
      <c r="O68" s="219"/>
      <c r="P68" s="219"/>
      <c r="Q68" s="219"/>
      <c r="R68" s="239" t="s">
        <v>353</v>
      </c>
      <c r="S68" s="5"/>
      <c r="T68" s="220"/>
      <c r="U68" s="233"/>
      <c r="V68" s="48">
        <f t="shared" si="0"/>
        <v>68</v>
      </c>
      <c r="Y68" s="168"/>
      <c r="Z68" s="196"/>
      <c r="AA68" s="196"/>
      <c r="AB68" s="196"/>
      <c r="AC68" s="196"/>
      <c r="AD68" s="196"/>
    </row>
    <row r="69" spans="1:30" ht="18" thickBot="1">
      <c r="A69" s="218"/>
      <c r="B69" s="219" t="s">
        <v>354</v>
      </c>
      <c r="C69" s="252"/>
      <c r="D69" s="253"/>
      <c r="E69" s="253"/>
      <c r="F69" s="253"/>
      <c r="G69" s="253"/>
      <c r="H69" s="254"/>
      <c r="I69" s="239" t="s">
        <v>355</v>
      </c>
      <c r="J69" s="5"/>
      <c r="K69" s="5"/>
      <c r="L69" s="5"/>
      <c r="M69" s="5"/>
      <c r="N69" s="5"/>
      <c r="O69" s="5"/>
      <c r="P69" s="5"/>
      <c r="Q69" s="5"/>
      <c r="R69" s="239"/>
      <c r="S69" s="5"/>
      <c r="T69" s="220"/>
      <c r="U69" s="233"/>
      <c r="V69" s="48">
        <f t="shared" si="0"/>
        <v>69</v>
      </c>
      <c r="Y69" s="168"/>
      <c r="Z69" s="196"/>
      <c r="AA69" s="196"/>
      <c r="AB69" s="196"/>
      <c r="AC69" s="196"/>
      <c r="AD69" s="196"/>
    </row>
    <row r="70" spans="1:30" ht="21" customHeight="1" thickBot="1">
      <c r="A70" s="218"/>
      <c r="B70" s="219"/>
      <c r="C70" s="255" t="s">
        <v>356</v>
      </c>
      <c r="D70" s="255"/>
      <c r="E70" s="255"/>
      <c r="F70" s="255"/>
      <c r="G70" s="256"/>
      <c r="H70" s="255"/>
      <c r="I70" s="339">
        <v>29.06</v>
      </c>
      <c r="J70" s="220" t="s">
        <v>319</v>
      </c>
      <c r="K70" s="220"/>
      <c r="L70" s="220"/>
      <c r="M70" s="220"/>
      <c r="N70" s="220"/>
      <c r="O70" s="220"/>
      <c r="P70" s="220"/>
      <c r="Q70" s="220"/>
      <c r="R70" s="339">
        <v>23</v>
      </c>
      <c r="S70" s="220" t="s">
        <v>357</v>
      </c>
      <c r="T70" s="220"/>
      <c r="U70" s="233"/>
      <c r="V70" s="48">
        <f t="shared" si="0"/>
        <v>70</v>
      </c>
      <c r="W70" s="203" t="str">
        <f t="shared" ref="W70:W101" si="4">IF(OR(I70="",R70=""),"未入力あり","✔")</f>
        <v>✔</v>
      </c>
      <c r="Y70" s="168"/>
      <c r="Z70" s="246">
        <v>0</v>
      </c>
      <c r="AA70" s="246">
        <v>30</v>
      </c>
      <c r="AB70" s="246">
        <v>0</v>
      </c>
      <c r="AC70" s="246">
        <v>30</v>
      </c>
      <c r="AD70" s="196"/>
    </row>
    <row r="71" spans="1:30" ht="21" customHeight="1" thickBot="1">
      <c r="A71" s="218"/>
      <c r="B71" s="219"/>
      <c r="C71" s="255" t="s">
        <v>358</v>
      </c>
      <c r="D71" s="255"/>
      <c r="E71" s="255"/>
      <c r="F71" s="255"/>
      <c r="G71" s="256"/>
      <c r="H71" s="255"/>
      <c r="I71" s="339">
        <v>15</v>
      </c>
      <c r="J71" s="220" t="s">
        <v>319</v>
      </c>
      <c r="K71" s="220"/>
      <c r="L71" s="220"/>
      <c r="M71" s="220"/>
      <c r="N71" s="220"/>
      <c r="O71" s="220"/>
      <c r="P71" s="220"/>
      <c r="Q71" s="220"/>
      <c r="R71" s="339">
        <v>13</v>
      </c>
      <c r="S71" s="220" t="s">
        <v>357</v>
      </c>
      <c r="T71" s="220"/>
      <c r="U71" s="233"/>
      <c r="V71" s="48">
        <f t="shared" si="0"/>
        <v>71</v>
      </c>
      <c r="W71" s="203" t="str">
        <f t="shared" si="4"/>
        <v>✔</v>
      </c>
      <c r="Y71" s="168"/>
      <c r="Z71" s="246">
        <v>0</v>
      </c>
      <c r="AA71" s="246">
        <v>30</v>
      </c>
      <c r="AB71" s="246">
        <v>0</v>
      </c>
      <c r="AC71" s="257">
        <v>30</v>
      </c>
      <c r="AD71" s="196"/>
    </row>
    <row r="72" spans="1:30" ht="21" customHeight="1" thickBot="1">
      <c r="A72" s="218"/>
      <c r="B72" s="219"/>
      <c r="C72" s="255" t="s">
        <v>359</v>
      </c>
      <c r="D72" s="255"/>
      <c r="E72" s="255"/>
      <c r="F72" s="255"/>
      <c r="G72" s="256"/>
      <c r="H72" s="255"/>
      <c r="I72" s="339">
        <v>0</v>
      </c>
      <c r="J72" s="220" t="s">
        <v>319</v>
      </c>
      <c r="K72" s="220"/>
      <c r="L72" s="220"/>
      <c r="M72" s="220"/>
      <c r="N72" s="220"/>
      <c r="O72" s="220"/>
      <c r="P72" s="220"/>
      <c r="Q72" s="220"/>
      <c r="R72" s="339">
        <v>10</v>
      </c>
      <c r="S72" s="220" t="s">
        <v>357</v>
      </c>
      <c r="T72" s="220"/>
      <c r="U72" s="233"/>
      <c r="V72" s="48">
        <f t="shared" si="0"/>
        <v>72</v>
      </c>
      <c r="W72" s="203" t="str">
        <f t="shared" si="4"/>
        <v>✔</v>
      </c>
      <c r="Y72" s="168"/>
      <c r="Z72" s="246">
        <v>0</v>
      </c>
      <c r="AA72" s="246">
        <v>30</v>
      </c>
      <c r="AB72" s="246">
        <v>0</v>
      </c>
      <c r="AC72" s="246">
        <v>30</v>
      </c>
      <c r="AD72" s="196"/>
    </row>
    <row r="73" spans="1:30" ht="21" customHeight="1" thickBot="1">
      <c r="A73" s="218"/>
      <c r="B73" s="219"/>
      <c r="C73" s="255" t="s">
        <v>360</v>
      </c>
      <c r="D73" s="255"/>
      <c r="E73" s="255"/>
      <c r="F73" s="255"/>
      <c r="G73" s="256"/>
      <c r="H73" s="255"/>
      <c r="I73" s="339">
        <v>2.81</v>
      </c>
      <c r="J73" s="220" t="s">
        <v>319</v>
      </c>
      <c r="K73" s="220"/>
      <c r="L73" s="220"/>
      <c r="M73" s="220"/>
      <c r="N73" s="220"/>
      <c r="O73" s="220"/>
      <c r="P73" s="220"/>
      <c r="Q73" s="220"/>
      <c r="R73" s="339">
        <v>12</v>
      </c>
      <c r="S73" s="220" t="s">
        <v>357</v>
      </c>
      <c r="T73" s="220"/>
      <c r="U73" s="233"/>
      <c r="V73" s="48">
        <f t="shared" si="0"/>
        <v>73</v>
      </c>
      <c r="W73" s="203" t="str">
        <f>IF(OR(I73="",R73=""),"未入力あり","✔")</f>
        <v>✔</v>
      </c>
      <c r="Y73" s="168"/>
      <c r="Z73" s="246">
        <v>0</v>
      </c>
      <c r="AA73" s="246">
        <v>30</v>
      </c>
      <c r="AB73" s="246">
        <v>0</v>
      </c>
      <c r="AC73" s="246">
        <v>30</v>
      </c>
      <c r="AD73" s="196"/>
    </row>
    <row r="74" spans="1:30" ht="21" customHeight="1" thickBot="1">
      <c r="A74" s="218"/>
      <c r="B74" s="219"/>
      <c r="C74" s="255" t="s">
        <v>361</v>
      </c>
      <c r="D74" s="255"/>
      <c r="E74" s="255"/>
      <c r="F74" s="255"/>
      <c r="G74" s="256"/>
      <c r="H74" s="255"/>
      <c r="I74" s="339">
        <v>5.62</v>
      </c>
      <c r="J74" s="220" t="s">
        <v>319</v>
      </c>
      <c r="K74" s="220"/>
      <c r="L74" s="220"/>
      <c r="M74" s="220"/>
      <c r="N74" s="220"/>
      <c r="O74" s="220"/>
      <c r="P74" s="220"/>
      <c r="Q74" s="220"/>
      <c r="R74" s="339">
        <v>71</v>
      </c>
      <c r="S74" s="220" t="s">
        <v>357</v>
      </c>
      <c r="T74" s="220"/>
      <c r="U74" s="233"/>
      <c r="V74" s="48">
        <f t="shared" si="0"/>
        <v>74</v>
      </c>
      <c r="W74" s="203" t="str">
        <f t="shared" si="4"/>
        <v>✔</v>
      </c>
      <c r="Y74" s="168"/>
      <c r="Z74" s="246">
        <v>0</v>
      </c>
      <c r="AA74" s="246">
        <v>30</v>
      </c>
      <c r="AB74" s="246">
        <v>0</v>
      </c>
      <c r="AC74" s="257">
        <v>60</v>
      </c>
      <c r="AD74" s="196"/>
    </row>
    <row r="75" spans="1:30" ht="21" customHeight="1" thickBot="1">
      <c r="A75" s="218"/>
      <c r="B75" s="219"/>
      <c r="C75" s="258" t="s">
        <v>362</v>
      </c>
      <c r="D75" s="258"/>
      <c r="E75" s="258"/>
      <c r="F75" s="259"/>
      <c r="G75" s="260"/>
      <c r="H75" s="261"/>
      <c r="I75" s="339">
        <v>18.75</v>
      </c>
      <c r="J75" s="220" t="s">
        <v>319</v>
      </c>
      <c r="K75" s="220"/>
      <c r="L75" s="220"/>
      <c r="M75" s="220"/>
      <c r="N75" s="220"/>
      <c r="O75" s="220"/>
      <c r="P75" s="220"/>
      <c r="Q75" s="220"/>
      <c r="R75" s="339">
        <v>20</v>
      </c>
      <c r="S75" s="220" t="s">
        <v>319</v>
      </c>
      <c r="T75" s="220"/>
      <c r="U75" s="233"/>
      <c r="V75" s="48">
        <f t="shared" si="0"/>
        <v>75</v>
      </c>
      <c r="W75" s="203" t="str">
        <f t="shared" si="4"/>
        <v>✔</v>
      </c>
      <c r="Y75" s="168"/>
      <c r="Z75" s="246">
        <v>0</v>
      </c>
      <c r="AA75" s="246">
        <v>30</v>
      </c>
      <c r="AB75" s="246">
        <v>0</v>
      </c>
      <c r="AC75" s="246">
        <v>30</v>
      </c>
      <c r="AD75" s="196"/>
    </row>
    <row r="76" spans="1:30" ht="21" customHeight="1" thickBot="1">
      <c r="A76" s="218"/>
      <c r="B76" s="219"/>
      <c r="C76" s="258" t="s">
        <v>363</v>
      </c>
      <c r="D76" s="255"/>
      <c r="E76" s="255"/>
      <c r="F76" s="255"/>
      <c r="G76" s="256"/>
      <c r="H76" s="255"/>
      <c r="I76" s="339">
        <v>0</v>
      </c>
      <c r="J76" s="220" t="s">
        <v>319</v>
      </c>
      <c r="K76" s="220"/>
      <c r="L76" s="220"/>
      <c r="M76" s="220"/>
      <c r="N76" s="220"/>
      <c r="O76" s="220"/>
      <c r="P76" s="220"/>
      <c r="Q76" s="220"/>
      <c r="R76" s="339">
        <v>16</v>
      </c>
      <c r="S76" s="220" t="s">
        <v>357</v>
      </c>
      <c r="T76" s="220"/>
      <c r="U76" s="233"/>
      <c r="V76" s="48">
        <f t="shared" si="0"/>
        <v>76</v>
      </c>
      <c r="W76" s="203" t="str">
        <f t="shared" si="4"/>
        <v>✔</v>
      </c>
      <c r="Y76" s="168"/>
      <c r="Z76" s="246">
        <v>0</v>
      </c>
      <c r="AA76" s="246">
        <v>30</v>
      </c>
      <c r="AB76" s="246">
        <v>0</v>
      </c>
      <c r="AC76" s="246">
        <v>30</v>
      </c>
      <c r="AD76" s="196"/>
    </row>
    <row r="77" spans="1:30" ht="21" customHeight="1" thickBot="1">
      <c r="A77" s="218"/>
      <c r="B77" s="219"/>
      <c r="C77" s="255" t="s">
        <v>364</v>
      </c>
      <c r="D77" s="255"/>
      <c r="E77" s="255"/>
      <c r="F77" s="255"/>
      <c r="G77" s="256"/>
      <c r="H77" s="255"/>
      <c r="I77" s="339">
        <v>0</v>
      </c>
      <c r="J77" s="220" t="s">
        <v>319</v>
      </c>
      <c r="K77" s="220"/>
      <c r="L77" s="220"/>
      <c r="M77" s="220"/>
      <c r="N77" s="220"/>
      <c r="O77" s="220"/>
      <c r="P77" s="220"/>
      <c r="Q77" s="220"/>
      <c r="R77" s="339">
        <v>5</v>
      </c>
      <c r="S77" s="220" t="s">
        <v>357</v>
      </c>
      <c r="T77" s="220"/>
      <c r="U77" s="233"/>
      <c r="V77" s="48">
        <f t="shared" si="0"/>
        <v>77</v>
      </c>
      <c r="W77" s="203" t="str">
        <f t="shared" si="4"/>
        <v>✔</v>
      </c>
      <c r="Y77" s="168"/>
      <c r="Z77" s="246">
        <v>0</v>
      </c>
      <c r="AA77" s="246">
        <v>30</v>
      </c>
      <c r="AB77" s="246">
        <v>0</v>
      </c>
      <c r="AC77" s="246">
        <v>30</v>
      </c>
      <c r="AD77" s="196"/>
    </row>
    <row r="78" spans="1:30" ht="21" customHeight="1" thickBot="1">
      <c r="A78" s="218"/>
      <c r="B78" s="219"/>
      <c r="C78" s="255" t="s">
        <v>365</v>
      </c>
      <c r="D78" s="255"/>
      <c r="E78" s="255"/>
      <c r="F78" s="255"/>
      <c r="G78" s="256"/>
      <c r="H78" s="255"/>
      <c r="I78" s="339">
        <v>0.93</v>
      </c>
      <c r="J78" s="220" t="s">
        <v>319</v>
      </c>
      <c r="K78" s="220"/>
      <c r="L78" s="220"/>
      <c r="M78" s="220"/>
      <c r="N78" s="220"/>
      <c r="O78" s="220"/>
      <c r="P78" s="220"/>
      <c r="Q78" s="220"/>
      <c r="R78" s="339">
        <v>8</v>
      </c>
      <c r="S78" s="220" t="s">
        <v>357</v>
      </c>
      <c r="T78" s="220"/>
      <c r="U78" s="233"/>
      <c r="V78" s="48">
        <f t="shared" si="0"/>
        <v>78</v>
      </c>
      <c r="W78" s="203" t="str">
        <f t="shared" si="4"/>
        <v>✔</v>
      </c>
      <c r="Y78" s="168"/>
      <c r="Z78" s="246">
        <v>0</v>
      </c>
      <c r="AA78" s="246">
        <v>30</v>
      </c>
      <c r="AB78" s="246">
        <v>0</v>
      </c>
      <c r="AC78" s="246">
        <v>30</v>
      </c>
      <c r="AD78" s="196"/>
    </row>
    <row r="79" spans="1:30" ht="21" customHeight="1" thickBot="1">
      <c r="A79" s="218"/>
      <c r="B79" s="219"/>
      <c r="C79" s="255" t="s">
        <v>366</v>
      </c>
      <c r="D79" s="255"/>
      <c r="E79" s="255"/>
      <c r="F79" s="255"/>
      <c r="G79" s="256"/>
      <c r="H79" s="255"/>
      <c r="I79" s="339">
        <v>6.56</v>
      </c>
      <c r="J79" s="220" t="s">
        <v>319</v>
      </c>
      <c r="K79" s="220"/>
      <c r="L79" s="255"/>
      <c r="M79" s="220"/>
      <c r="N79" s="220"/>
      <c r="O79" s="220"/>
      <c r="P79" s="220"/>
      <c r="Q79" s="220"/>
      <c r="R79" s="339">
        <v>8</v>
      </c>
      <c r="S79" s="220" t="s">
        <v>357</v>
      </c>
      <c r="T79" s="220"/>
      <c r="U79" s="233"/>
      <c r="V79" s="48">
        <f t="shared" si="0"/>
        <v>79</v>
      </c>
      <c r="W79" s="203" t="str">
        <f t="shared" si="4"/>
        <v>✔</v>
      </c>
      <c r="Y79" s="168"/>
      <c r="Z79" s="246">
        <v>0</v>
      </c>
      <c r="AA79" s="246">
        <v>30</v>
      </c>
      <c r="AB79" s="246">
        <v>0</v>
      </c>
      <c r="AC79" s="246">
        <v>30</v>
      </c>
      <c r="AD79" s="196"/>
    </row>
    <row r="80" spans="1:30" ht="21" customHeight="1" thickBot="1">
      <c r="A80" s="218"/>
      <c r="B80" s="219"/>
      <c r="C80" s="255" t="s">
        <v>367</v>
      </c>
      <c r="D80" s="255"/>
      <c r="E80" s="255"/>
      <c r="F80" s="255"/>
      <c r="G80" s="256"/>
      <c r="H80" s="255"/>
      <c r="I80" s="339">
        <v>0</v>
      </c>
      <c r="J80" s="220" t="s">
        <v>319</v>
      </c>
      <c r="K80" s="220"/>
      <c r="L80" s="220"/>
      <c r="M80" s="220"/>
      <c r="N80" s="220"/>
      <c r="O80" s="220"/>
      <c r="P80" s="220"/>
      <c r="Q80" s="220"/>
      <c r="R80" s="339">
        <v>1</v>
      </c>
      <c r="S80" s="220" t="s">
        <v>357</v>
      </c>
      <c r="T80" s="220"/>
      <c r="U80" s="233"/>
      <c r="V80" s="48">
        <f t="shared" si="0"/>
        <v>80</v>
      </c>
      <c r="W80" s="203" t="str">
        <f t="shared" si="4"/>
        <v>✔</v>
      </c>
      <c r="Y80" s="168"/>
      <c r="Z80" s="246">
        <v>0</v>
      </c>
      <c r="AA80" s="246">
        <v>30</v>
      </c>
      <c r="AB80" s="246">
        <v>0</v>
      </c>
      <c r="AC80" s="246">
        <v>30</v>
      </c>
      <c r="AD80" s="196"/>
    </row>
    <row r="81" spans="1:30" ht="21" customHeight="1" thickBot="1">
      <c r="A81" s="218"/>
      <c r="B81" s="219"/>
      <c r="C81" s="255" t="s">
        <v>368</v>
      </c>
      <c r="D81" s="255"/>
      <c r="E81" s="255"/>
      <c r="F81" s="255"/>
      <c r="G81" s="256"/>
      <c r="H81" s="255"/>
      <c r="I81" s="339">
        <v>1.87</v>
      </c>
      <c r="J81" s="220" t="s">
        <v>319</v>
      </c>
      <c r="K81" s="220"/>
      <c r="L81" s="220"/>
      <c r="M81" s="220"/>
      <c r="N81" s="220"/>
      <c r="O81" s="220"/>
      <c r="P81" s="220"/>
      <c r="Q81" s="220"/>
      <c r="R81" s="339">
        <v>13</v>
      </c>
      <c r="S81" s="220" t="s">
        <v>357</v>
      </c>
      <c r="T81" s="220"/>
      <c r="U81" s="233"/>
      <c r="V81" s="48">
        <f t="shared" ref="V81:V146" si="5">+ROW()</f>
        <v>81</v>
      </c>
      <c r="W81" s="203" t="str">
        <f t="shared" si="4"/>
        <v>✔</v>
      </c>
      <c r="Y81" s="168"/>
      <c r="Z81" s="246">
        <v>0</v>
      </c>
      <c r="AA81" s="246">
        <v>30</v>
      </c>
      <c r="AB81" s="246">
        <v>0</v>
      </c>
      <c r="AC81" s="246">
        <v>30</v>
      </c>
      <c r="AD81" s="196"/>
    </row>
    <row r="82" spans="1:30" ht="21" customHeight="1" thickBot="1">
      <c r="A82" s="218"/>
      <c r="B82" s="219"/>
      <c r="C82" s="255" t="s">
        <v>369</v>
      </c>
      <c r="D82" s="255"/>
      <c r="E82" s="255"/>
      <c r="F82" s="255"/>
      <c r="G82" s="256"/>
      <c r="H82" s="255"/>
      <c r="I82" s="339">
        <v>0.93</v>
      </c>
      <c r="J82" s="220" t="s">
        <v>319</v>
      </c>
      <c r="K82" s="220"/>
      <c r="L82" s="220"/>
      <c r="M82" s="220"/>
      <c r="N82" s="220"/>
      <c r="O82" s="220"/>
      <c r="P82" s="220"/>
      <c r="Q82" s="220"/>
      <c r="R82" s="339">
        <v>7</v>
      </c>
      <c r="S82" s="220" t="s">
        <v>357</v>
      </c>
      <c r="T82" s="220"/>
      <c r="U82" s="233"/>
      <c r="V82" s="48">
        <f t="shared" si="5"/>
        <v>82</v>
      </c>
      <c r="W82" s="203" t="str">
        <f t="shared" si="4"/>
        <v>✔</v>
      </c>
      <c r="Y82" s="168"/>
      <c r="Z82" s="246">
        <v>0</v>
      </c>
      <c r="AA82" s="246">
        <v>30</v>
      </c>
      <c r="AB82" s="246">
        <v>0</v>
      </c>
      <c r="AC82" s="246">
        <v>30</v>
      </c>
      <c r="AD82" s="196"/>
    </row>
    <row r="83" spans="1:30" ht="21" customHeight="1" thickBot="1">
      <c r="A83" s="218"/>
      <c r="B83" s="219"/>
      <c r="C83" s="255" t="s">
        <v>370</v>
      </c>
      <c r="D83" s="255"/>
      <c r="E83" s="255"/>
      <c r="F83" s="255"/>
      <c r="G83" s="256"/>
      <c r="H83" s="255"/>
      <c r="I83" s="339">
        <v>0.93</v>
      </c>
      <c r="J83" s="220" t="s">
        <v>319</v>
      </c>
      <c r="K83" s="220"/>
      <c r="L83" s="220"/>
      <c r="M83" s="220"/>
      <c r="N83" s="220"/>
      <c r="O83" s="220"/>
      <c r="P83" s="220"/>
      <c r="Q83" s="220"/>
      <c r="R83" s="339">
        <v>12</v>
      </c>
      <c r="S83" s="220" t="s">
        <v>357</v>
      </c>
      <c r="T83" s="220"/>
      <c r="U83" s="233"/>
      <c r="V83" s="48">
        <f t="shared" si="5"/>
        <v>83</v>
      </c>
      <c r="W83" s="203" t="str">
        <f t="shared" si="4"/>
        <v>✔</v>
      </c>
      <c r="Y83" s="168"/>
      <c r="Z83" s="246">
        <v>0</v>
      </c>
      <c r="AA83" s="246">
        <v>30</v>
      </c>
      <c r="AB83" s="246">
        <v>0</v>
      </c>
      <c r="AC83" s="246">
        <v>30</v>
      </c>
      <c r="AD83" s="196"/>
    </row>
    <row r="84" spans="1:30" ht="21" customHeight="1" thickBot="1">
      <c r="A84" s="218"/>
      <c r="B84" s="219"/>
      <c r="C84" s="255" t="s">
        <v>371</v>
      </c>
      <c r="D84" s="255"/>
      <c r="E84" s="255"/>
      <c r="F84" s="262"/>
      <c r="G84" s="256"/>
      <c r="H84" s="256"/>
      <c r="I84" s="339">
        <v>8.43</v>
      </c>
      <c r="J84" s="220" t="s">
        <v>319</v>
      </c>
      <c r="K84" s="220"/>
      <c r="L84" s="220"/>
      <c r="M84" s="220"/>
      <c r="N84" s="220"/>
      <c r="O84" s="220"/>
      <c r="P84" s="220"/>
      <c r="Q84" s="220"/>
      <c r="R84" s="339">
        <v>17</v>
      </c>
      <c r="S84" s="220" t="s">
        <v>357</v>
      </c>
      <c r="T84" s="220"/>
      <c r="U84" s="233"/>
      <c r="V84" s="48">
        <f t="shared" si="5"/>
        <v>84</v>
      </c>
      <c r="W84" s="203" t="str">
        <f t="shared" si="4"/>
        <v>✔</v>
      </c>
      <c r="Y84" s="168"/>
      <c r="Z84" s="246">
        <v>0</v>
      </c>
      <c r="AA84" s="246">
        <v>30</v>
      </c>
      <c r="AB84" s="246">
        <v>0</v>
      </c>
      <c r="AC84" s="246">
        <v>30</v>
      </c>
      <c r="AD84" s="196"/>
    </row>
    <row r="85" spans="1:30" ht="21" customHeight="1" thickBot="1">
      <c r="A85" s="218"/>
      <c r="B85" s="219"/>
      <c r="C85" s="255" t="s">
        <v>372</v>
      </c>
      <c r="D85" s="255"/>
      <c r="E85" s="255"/>
      <c r="F85" s="255"/>
      <c r="G85" s="256"/>
      <c r="H85" s="255"/>
      <c r="I85" s="339">
        <v>0.93</v>
      </c>
      <c r="J85" s="220" t="s">
        <v>319</v>
      </c>
      <c r="K85" s="220"/>
      <c r="L85" s="220"/>
      <c r="M85" s="220"/>
      <c r="N85" s="220"/>
      <c r="O85" s="220"/>
      <c r="P85" s="220"/>
      <c r="Q85" s="220"/>
      <c r="R85" s="339">
        <v>4</v>
      </c>
      <c r="S85" s="220" t="s">
        <v>357</v>
      </c>
      <c r="T85" s="220"/>
      <c r="U85" s="233"/>
      <c r="V85" s="48">
        <f t="shared" si="5"/>
        <v>85</v>
      </c>
      <c r="W85" s="203" t="str">
        <f t="shared" si="4"/>
        <v>✔</v>
      </c>
      <c r="Y85" s="168"/>
      <c r="Z85" s="246">
        <v>0</v>
      </c>
      <c r="AA85" s="246">
        <v>30</v>
      </c>
      <c r="AB85" s="246">
        <v>0</v>
      </c>
      <c r="AC85" s="246">
        <v>30</v>
      </c>
      <c r="AD85" s="196"/>
    </row>
    <row r="86" spans="1:30" ht="21" customHeight="1" thickBot="1">
      <c r="A86" s="218"/>
      <c r="B86" s="219"/>
      <c r="C86" s="255" t="s">
        <v>373</v>
      </c>
      <c r="D86" s="255"/>
      <c r="E86" s="255"/>
      <c r="F86" s="255"/>
      <c r="G86" s="256"/>
      <c r="H86" s="255"/>
      <c r="I86" s="339">
        <v>2.81</v>
      </c>
      <c r="J86" s="220" t="s">
        <v>319</v>
      </c>
      <c r="K86" s="220"/>
      <c r="L86" s="220"/>
      <c r="M86" s="220"/>
      <c r="N86" s="220"/>
      <c r="O86" s="220"/>
      <c r="P86" s="220"/>
      <c r="Q86" s="220"/>
      <c r="R86" s="339">
        <v>7</v>
      </c>
      <c r="S86" s="220" t="s">
        <v>357</v>
      </c>
      <c r="T86" s="220"/>
      <c r="U86" s="233"/>
      <c r="V86" s="48">
        <f t="shared" si="5"/>
        <v>86</v>
      </c>
      <c r="W86" s="203" t="str">
        <f t="shared" si="4"/>
        <v>✔</v>
      </c>
      <c r="Y86" s="168"/>
      <c r="Z86" s="246">
        <v>0</v>
      </c>
      <c r="AA86" s="246">
        <v>30</v>
      </c>
      <c r="AB86" s="246">
        <v>0</v>
      </c>
      <c r="AC86" s="246">
        <v>30</v>
      </c>
      <c r="AD86" s="196"/>
    </row>
    <row r="87" spans="1:30" ht="21" customHeight="1" thickBot="1">
      <c r="A87" s="218"/>
      <c r="B87" s="219"/>
      <c r="C87" s="255" t="s">
        <v>374</v>
      </c>
      <c r="D87" s="255"/>
      <c r="E87" s="255"/>
      <c r="F87" s="255"/>
      <c r="G87" s="256"/>
      <c r="H87" s="255"/>
      <c r="I87" s="339">
        <v>2.81</v>
      </c>
      <c r="J87" s="220" t="s">
        <v>319</v>
      </c>
      <c r="K87" s="220"/>
      <c r="L87" s="220"/>
      <c r="M87" s="220"/>
      <c r="N87" s="220"/>
      <c r="O87" s="220"/>
      <c r="P87" s="220"/>
      <c r="Q87" s="220"/>
      <c r="R87" s="339">
        <v>6</v>
      </c>
      <c r="S87" s="220" t="s">
        <v>357</v>
      </c>
      <c r="T87" s="220"/>
      <c r="U87" s="233"/>
      <c r="V87" s="48">
        <f t="shared" si="5"/>
        <v>87</v>
      </c>
      <c r="W87" s="203" t="str">
        <f t="shared" si="4"/>
        <v>✔</v>
      </c>
      <c r="Y87" s="168"/>
      <c r="Z87" s="246">
        <v>0</v>
      </c>
      <c r="AA87" s="246">
        <v>30</v>
      </c>
      <c r="AB87" s="246">
        <v>0</v>
      </c>
      <c r="AC87" s="246">
        <v>30</v>
      </c>
      <c r="AD87" s="196"/>
    </row>
    <row r="88" spans="1:30" ht="21" customHeight="1" thickBot="1">
      <c r="A88" s="218"/>
      <c r="B88" s="219"/>
      <c r="C88" s="255" t="s">
        <v>375</v>
      </c>
      <c r="D88" s="255"/>
      <c r="E88" s="255"/>
      <c r="F88" s="255"/>
      <c r="G88" s="256"/>
      <c r="H88" s="255"/>
      <c r="I88" s="339">
        <v>4.68</v>
      </c>
      <c r="J88" s="220" t="s">
        <v>319</v>
      </c>
      <c r="K88" s="220"/>
      <c r="L88" s="220"/>
      <c r="M88" s="220"/>
      <c r="N88" s="220"/>
      <c r="O88" s="220"/>
      <c r="P88" s="220"/>
      <c r="Q88" s="220"/>
      <c r="R88" s="339">
        <v>16</v>
      </c>
      <c r="S88" s="220" t="s">
        <v>357</v>
      </c>
      <c r="T88" s="220"/>
      <c r="U88" s="233"/>
      <c r="V88" s="48">
        <f t="shared" si="5"/>
        <v>88</v>
      </c>
      <c r="W88" s="203" t="str">
        <f t="shared" si="4"/>
        <v>✔</v>
      </c>
      <c r="Y88" s="168"/>
      <c r="Z88" s="246">
        <v>0</v>
      </c>
      <c r="AA88" s="246">
        <v>30</v>
      </c>
      <c r="AB88" s="246">
        <v>0</v>
      </c>
      <c r="AC88" s="246">
        <v>30</v>
      </c>
      <c r="AD88" s="196"/>
    </row>
    <row r="89" spans="1:30" ht="21" customHeight="1" thickBot="1">
      <c r="A89" s="218"/>
      <c r="B89" s="219"/>
      <c r="C89" s="255" t="s">
        <v>376</v>
      </c>
      <c r="D89" s="255"/>
      <c r="E89" s="255"/>
      <c r="F89" s="255"/>
      <c r="G89" s="256"/>
      <c r="H89" s="255"/>
      <c r="I89" s="339">
        <v>0</v>
      </c>
      <c r="J89" s="220" t="s">
        <v>319</v>
      </c>
      <c r="K89" s="220"/>
      <c r="L89" s="220"/>
      <c r="M89" s="220"/>
      <c r="N89" s="220"/>
      <c r="O89" s="220"/>
      <c r="P89" s="220"/>
      <c r="Q89" s="220"/>
      <c r="R89" s="339">
        <v>2</v>
      </c>
      <c r="S89" s="220" t="s">
        <v>357</v>
      </c>
      <c r="T89" s="220"/>
      <c r="U89" s="233"/>
      <c r="V89" s="48">
        <f t="shared" si="5"/>
        <v>89</v>
      </c>
      <c r="W89" s="203" t="str">
        <f t="shared" si="4"/>
        <v>✔</v>
      </c>
      <c r="Y89" s="168"/>
      <c r="Z89" s="246">
        <v>0</v>
      </c>
      <c r="AA89" s="246">
        <v>30</v>
      </c>
      <c r="AB89" s="246">
        <v>0</v>
      </c>
      <c r="AC89" s="246">
        <v>30</v>
      </c>
      <c r="AD89" s="196"/>
    </row>
    <row r="90" spans="1:30" ht="21" customHeight="1" thickBot="1">
      <c r="A90" s="218"/>
      <c r="B90" s="219"/>
      <c r="C90" s="255" t="s">
        <v>377</v>
      </c>
      <c r="D90" s="255"/>
      <c r="E90" s="255"/>
      <c r="F90" s="255"/>
      <c r="G90" s="256"/>
      <c r="H90" s="255"/>
      <c r="I90" s="339">
        <v>0</v>
      </c>
      <c r="J90" s="220" t="s">
        <v>319</v>
      </c>
      <c r="K90" s="220"/>
      <c r="L90" s="220"/>
      <c r="M90" s="220"/>
      <c r="N90" s="220"/>
      <c r="O90" s="220"/>
      <c r="P90" s="220"/>
      <c r="Q90" s="220"/>
      <c r="R90" s="339">
        <v>6</v>
      </c>
      <c r="S90" s="220" t="s">
        <v>357</v>
      </c>
      <c r="T90" s="220"/>
      <c r="U90" s="233"/>
      <c r="V90" s="48">
        <f t="shared" si="5"/>
        <v>90</v>
      </c>
      <c r="W90" s="203" t="str">
        <f t="shared" si="4"/>
        <v>✔</v>
      </c>
      <c r="Y90" s="168"/>
      <c r="Z90" s="246">
        <v>0</v>
      </c>
      <c r="AA90" s="246">
        <v>30</v>
      </c>
      <c r="AB90" s="246">
        <v>0</v>
      </c>
      <c r="AC90" s="246">
        <v>30</v>
      </c>
      <c r="AD90" s="196"/>
    </row>
    <row r="91" spans="1:30" ht="21" customHeight="1" thickBot="1">
      <c r="A91" s="218"/>
      <c r="B91" s="219"/>
      <c r="C91" s="255" t="s">
        <v>378</v>
      </c>
      <c r="D91" s="255"/>
      <c r="E91" s="255"/>
      <c r="F91" s="255"/>
      <c r="G91" s="256"/>
      <c r="H91" s="255"/>
      <c r="I91" s="339">
        <v>1.88</v>
      </c>
      <c r="J91" s="220" t="s">
        <v>319</v>
      </c>
      <c r="K91" s="220"/>
      <c r="L91" s="220"/>
      <c r="M91" s="220"/>
      <c r="N91" s="220"/>
      <c r="O91" s="220"/>
      <c r="P91" s="220"/>
      <c r="Q91" s="220"/>
      <c r="R91" s="339">
        <v>6</v>
      </c>
      <c r="S91" s="220" t="s">
        <v>357</v>
      </c>
      <c r="T91" s="220"/>
      <c r="U91" s="233"/>
      <c r="V91" s="48">
        <f t="shared" si="5"/>
        <v>91</v>
      </c>
      <c r="W91" s="203" t="str">
        <f t="shared" si="4"/>
        <v>✔</v>
      </c>
      <c r="Y91" s="168"/>
      <c r="Z91" s="246">
        <v>0</v>
      </c>
      <c r="AA91" s="246">
        <v>30</v>
      </c>
      <c r="AB91" s="246">
        <v>0</v>
      </c>
      <c r="AC91" s="246">
        <v>30</v>
      </c>
      <c r="AD91" s="196"/>
    </row>
    <row r="92" spans="1:30" ht="21" customHeight="1" thickBot="1">
      <c r="A92" s="218"/>
      <c r="B92" s="219"/>
      <c r="C92" s="255" t="s">
        <v>379</v>
      </c>
      <c r="D92" s="255"/>
      <c r="E92" s="255"/>
      <c r="F92" s="255"/>
      <c r="G92" s="256"/>
      <c r="H92" s="255"/>
      <c r="I92" s="339">
        <v>0</v>
      </c>
      <c r="J92" s="220" t="s">
        <v>319</v>
      </c>
      <c r="K92" s="220"/>
      <c r="L92" s="220"/>
      <c r="M92" s="220"/>
      <c r="N92" s="220"/>
      <c r="O92" s="220"/>
      <c r="P92" s="220"/>
      <c r="Q92" s="220"/>
      <c r="R92" s="339">
        <v>0</v>
      </c>
      <c r="S92" s="220" t="s">
        <v>357</v>
      </c>
      <c r="T92" s="220"/>
      <c r="U92" s="233"/>
      <c r="V92" s="48">
        <f t="shared" si="5"/>
        <v>92</v>
      </c>
      <c r="W92" s="203" t="str">
        <f t="shared" si="4"/>
        <v>✔</v>
      </c>
      <c r="Y92" s="168"/>
      <c r="Z92" s="246">
        <v>0</v>
      </c>
      <c r="AA92" s="246">
        <v>30</v>
      </c>
      <c r="AB92" s="246">
        <v>0</v>
      </c>
      <c r="AC92" s="246">
        <v>30</v>
      </c>
      <c r="AD92" s="196"/>
    </row>
    <row r="93" spans="1:30" ht="21" customHeight="1" thickBot="1">
      <c r="A93" s="218"/>
      <c r="B93" s="219"/>
      <c r="C93" s="255" t="s">
        <v>380</v>
      </c>
      <c r="D93" s="255"/>
      <c r="E93" s="255"/>
      <c r="F93" s="255"/>
      <c r="G93" s="256"/>
      <c r="H93" s="255"/>
      <c r="I93" s="339">
        <v>0</v>
      </c>
      <c r="J93" s="220" t="s">
        <v>319</v>
      </c>
      <c r="K93" s="220"/>
      <c r="L93" s="220"/>
      <c r="M93" s="220"/>
      <c r="N93" s="220"/>
      <c r="O93" s="220"/>
      <c r="P93" s="220"/>
      <c r="Q93" s="220"/>
      <c r="R93" s="339">
        <v>4</v>
      </c>
      <c r="S93" s="220" t="s">
        <v>357</v>
      </c>
      <c r="T93" s="220"/>
      <c r="U93" s="233"/>
      <c r="V93" s="48">
        <f t="shared" si="5"/>
        <v>93</v>
      </c>
      <c r="W93" s="203" t="str">
        <f t="shared" si="4"/>
        <v>✔</v>
      </c>
      <c r="Y93" s="168"/>
      <c r="Z93" s="246">
        <v>0</v>
      </c>
      <c r="AA93" s="246">
        <v>30</v>
      </c>
      <c r="AB93" s="246">
        <v>0</v>
      </c>
      <c r="AC93" s="246">
        <v>30</v>
      </c>
      <c r="AD93" s="196"/>
    </row>
    <row r="94" spans="1:30" ht="21" customHeight="1" thickBot="1">
      <c r="A94" s="218"/>
      <c r="B94" s="219"/>
      <c r="C94" s="255" t="s">
        <v>381</v>
      </c>
      <c r="D94" s="255"/>
      <c r="E94" s="255"/>
      <c r="F94" s="255"/>
      <c r="G94" s="256"/>
      <c r="H94" s="255"/>
      <c r="I94" s="339">
        <v>0</v>
      </c>
      <c r="J94" s="220" t="s">
        <v>319</v>
      </c>
      <c r="K94" s="220"/>
      <c r="L94" s="220"/>
      <c r="M94" s="220"/>
      <c r="N94" s="220"/>
      <c r="O94" s="220"/>
      <c r="P94" s="220"/>
      <c r="Q94" s="220"/>
      <c r="R94" s="339">
        <v>11</v>
      </c>
      <c r="S94" s="220" t="s">
        <v>357</v>
      </c>
      <c r="T94" s="220"/>
      <c r="U94" s="233"/>
      <c r="V94" s="48">
        <f t="shared" si="5"/>
        <v>94</v>
      </c>
      <c r="W94" s="203" t="str">
        <f t="shared" si="4"/>
        <v>✔</v>
      </c>
      <c r="Y94" s="168"/>
      <c r="Z94" s="246">
        <v>0</v>
      </c>
      <c r="AA94" s="246">
        <v>30</v>
      </c>
      <c r="AB94" s="246">
        <v>0</v>
      </c>
      <c r="AC94" s="246">
        <v>30</v>
      </c>
      <c r="AD94" s="196"/>
    </row>
    <row r="95" spans="1:30" ht="21" customHeight="1" thickBot="1">
      <c r="A95" s="218"/>
      <c r="B95" s="219"/>
      <c r="C95" s="255" t="s">
        <v>382</v>
      </c>
      <c r="D95" s="255"/>
      <c r="E95" s="255"/>
      <c r="F95" s="255"/>
      <c r="G95" s="256"/>
      <c r="H95" s="255"/>
      <c r="I95" s="339">
        <v>0.93</v>
      </c>
      <c r="J95" s="220" t="s">
        <v>319</v>
      </c>
      <c r="K95" s="220"/>
      <c r="L95" s="220"/>
      <c r="M95" s="220"/>
      <c r="N95" s="220"/>
      <c r="O95" s="220"/>
      <c r="P95" s="220"/>
      <c r="Q95" s="220"/>
      <c r="R95" s="339">
        <v>8</v>
      </c>
      <c r="S95" s="220" t="s">
        <v>357</v>
      </c>
      <c r="T95" s="220"/>
      <c r="U95" s="233"/>
      <c r="V95" s="48">
        <f t="shared" si="5"/>
        <v>95</v>
      </c>
      <c r="W95" s="203" t="str">
        <f t="shared" si="4"/>
        <v>✔</v>
      </c>
      <c r="Y95" s="168"/>
      <c r="Z95" s="246">
        <v>0</v>
      </c>
      <c r="AA95" s="246">
        <v>30</v>
      </c>
      <c r="AB95" s="246">
        <v>0</v>
      </c>
      <c r="AC95" s="246">
        <v>30</v>
      </c>
      <c r="AD95" s="196"/>
    </row>
    <row r="96" spans="1:30" ht="21" customHeight="1" thickBot="1">
      <c r="A96" s="218"/>
      <c r="B96" s="219"/>
      <c r="C96" s="255" t="s">
        <v>383</v>
      </c>
      <c r="D96" s="255"/>
      <c r="E96" s="255"/>
      <c r="F96" s="255"/>
      <c r="G96" s="256"/>
      <c r="H96" s="255"/>
      <c r="I96" s="339">
        <v>0</v>
      </c>
      <c r="J96" s="220" t="s">
        <v>319</v>
      </c>
      <c r="K96" s="220"/>
      <c r="L96" s="220"/>
      <c r="M96" s="220"/>
      <c r="N96" s="220"/>
      <c r="O96" s="220"/>
      <c r="P96" s="220"/>
      <c r="Q96" s="220"/>
      <c r="R96" s="339">
        <v>2</v>
      </c>
      <c r="S96" s="220" t="s">
        <v>357</v>
      </c>
      <c r="T96" s="220"/>
      <c r="U96" s="233"/>
      <c r="V96" s="48">
        <f t="shared" si="5"/>
        <v>96</v>
      </c>
      <c r="W96" s="203" t="str">
        <f t="shared" si="4"/>
        <v>✔</v>
      </c>
      <c r="Y96" s="168"/>
      <c r="Z96" s="246">
        <v>0</v>
      </c>
      <c r="AA96" s="246">
        <v>30</v>
      </c>
      <c r="AB96" s="246">
        <v>0</v>
      </c>
      <c r="AC96" s="246">
        <v>30</v>
      </c>
      <c r="AD96" s="196"/>
    </row>
    <row r="97" spans="1:30" ht="21" customHeight="1" thickBot="1">
      <c r="A97" s="218"/>
      <c r="B97" s="219"/>
      <c r="C97" s="255" t="s">
        <v>384</v>
      </c>
      <c r="D97" s="255"/>
      <c r="E97" s="255"/>
      <c r="F97" s="255"/>
      <c r="G97" s="256"/>
      <c r="H97" s="255"/>
      <c r="I97" s="339">
        <v>0</v>
      </c>
      <c r="J97" s="220" t="s">
        <v>319</v>
      </c>
      <c r="K97" s="220"/>
      <c r="L97" s="220"/>
      <c r="M97" s="220"/>
      <c r="N97" s="220"/>
      <c r="O97" s="220"/>
      <c r="P97" s="220"/>
      <c r="Q97" s="220"/>
      <c r="R97" s="339">
        <v>2</v>
      </c>
      <c r="S97" s="220" t="s">
        <v>357</v>
      </c>
      <c r="T97" s="220"/>
      <c r="U97" s="233"/>
      <c r="V97" s="48">
        <f t="shared" si="5"/>
        <v>97</v>
      </c>
      <c r="W97" s="203" t="str">
        <f t="shared" si="4"/>
        <v>✔</v>
      </c>
      <c r="Y97" s="168"/>
      <c r="Z97" s="246">
        <v>0</v>
      </c>
      <c r="AA97" s="246">
        <v>30</v>
      </c>
      <c r="AB97" s="246">
        <v>0</v>
      </c>
      <c r="AC97" s="246">
        <v>30</v>
      </c>
      <c r="AD97" s="196"/>
    </row>
    <row r="98" spans="1:30" ht="21" customHeight="1" thickBot="1">
      <c r="A98" s="218"/>
      <c r="B98" s="219"/>
      <c r="C98" s="255" t="s">
        <v>385</v>
      </c>
      <c r="D98" s="255"/>
      <c r="E98" s="255"/>
      <c r="F98" s="255"/>
      <c r="G98" s="256"/>
      <c r="H98" s="255"/>
      <c r="I98" s="339">
        <v>10.31</v>
      </c>
      <c r="J98" s="220" t="s">
        <v>319</v>
      </c>
      <c r="K98" s="220"/>
      <c r="L98" s="220"/>
      <c r="M98" s="220"/>
      <c r="N98" s="220"/>
      <c r="O98" s="220"/>
      <c r="P98" s="220"/>
      <c r="Q98" s="220"/>
      <c r="R98" s="339">
        <v>66</v>
      </c>
      <c r="S98" s="220" t="s">
        <v>357</v>
      </c>
      <c r="T98" s="220"/>
      <c r="U98" s="233"/>
      <c r="V98" s="48">
        <f t="shared" si="5"/>
        <v>98</v>
      </c>
      <c r="W98" s="203" t="str">
        <f t="shared" si="4"/>
        <v>✔</v>
      </c>
      <c r="Y98" s="168"/>
      <c r="Z98" s="246">
        <v>0</v>
      </c>
      <c r="AA98" s="246">
        <v>30</v>
      </c>
      <c r="AB98" s="246">
        <v>0</v>
      </c>
      <c r="AC98" s="257">
        <v>80</v>
      </c>
      <c r="AD98" s="196"/>
    </row>
    <row r="99" spans="1:30" ht="21" customHeight="1" thickBot="1">
      <c r="A99" s="218"/>
      <c r="B99" s="219"/>
      <c r="C99" s="255" t="s">
        <v>386</v>
      </c>
      <c r="D99" s="255"/>
      <c r="E99" s="255"/>
      <c r="F99" s="255"/>
      <c r="G99" s="256"/>
      <c r="H99" s="255"/>
      <c r="I99" s="339">
        <v>10.029999999999999</v>
      </c>
      <c r="J99" s="220" t="s">
        <v>319</v>
      </c>
      <c r="K99" s="220"/>
      <c r="L99" s="220"/>
      <c r="M99" s="220"/>
      <c r="N99" s="220"/>
      <c r="O99" s="220"/>
      <c r="P99" s="220"/>
      <c r="Q99" s="220"/>
      <c r="R99" s="339">
        <v>35</v>
      </c>
      <c r="S99" s="220" t="s">
        <v>357</v>
      </c>
      <c r="T99" s="220"/>
      <c r="U99" s="233"/>
      <c r="V99" s="48">
        <f t="shared" si="5"/>
        <v>99</v>
      </c>
      <c r="W99" s="203" t="str">
        <f t="shared" si="4"/>
        <v>✔</v>
      </c>
      <c r="Y99" s="168"/>
      <c r="Z99" s="246">
        <v>0</v>
      </c>
      <c r="AA99" s="246">
        <v>30</v>
      </c>
      <c r="AB99" s="246">
        <v>0</v>
      </c>
      <c r="AC99" s="257">
        <v>40</v>
      </c>
      <c r="AD99" s="196"/>
    </row>
    <row r="100" spans="1:30" ht="21" customHeight="1" thickBot="1">
      <c r="A100" s="218"/>
      <c r="B100" s="219"/>
      <c r="C100" s="255" t="s">
        <v>387</v>
      </c>
      <c r="D100" s="255"/>
      <c r="E100" s="255"/>
      <c r="F100" s="255"/>
      <c r="G100" s="256"/>
      <c r="H100" s="255"/>
      <c r="I100" s="339">
        <v>7.5</v>
      </c>
      <c r="J100" s="220" t="s">
        <v>319</v>
      </c>
      <c r="K100" s="220"/>
      <c r="L100" s="220"/>
      <c r="M100" s="220"/>
      <c r="N100" s="220"/>
      <c r="O100" s="220"/>
      <c r="P100" s="220"/>
      <c r="Q100" s="220"/>
      <c r="R100" s="339">
        <v>16</v>
      </c>
      <c r="S100" s="220" t="s">
        <v>357</v>
      </c>
      <c r="T100" s="220"/>
      <c r="U100" s="233"/>
      <c r="V100" s="48">
        <f t="shared" si="5"/>
        <v>100</v>
      </c>
      <c r="W100" s="203" t="str">
        <f t="shared" si="4"/>
        <v>✔</v>
      </c>
      <c r="Y100" s="168"/>
      <c r="Z100" s="246">
        <v>0</v>
      </c>
      <c r="AA100" s="246">
        <v>30</v>
      </c>
      <c r="AB100" s="246">
        <v>0</v>
      </c>
      <c r="AC100" s="246">
        <v>30</v>
      </c>
      <c r="AD100" s="196"/>
    </row>
    <row r="101" spans="1:30" ht="21" customHeight="1" thickBot="1">
      <c r="A101" s="218"/>
      <c r="B101" s="219"/>
      <c r="C101" s="255" t="s">
        <v>388</v>
      </c>
      <c r="D101" s="255"/>
      <c r="E101" s="255"/>
      <c r="F101" s="255"/>
      <c r="G101" s="256"/>
      <c r="H101" s="255"/>
      <c r="I101" s="339">
        <v>12.18</v>
      </c>
      <c r="J101" s="220" t="s">
        <v>319</v>
      </c>
      <c r="K101" s="220"/>
      <c r="L101" s="220"/>
      <c r="M101" s="220"/>
      <c r="N101" s="220"/>
      <c r="O101" s="220"/>
      <c r="P101" s="220"/>
      <c r="Q101" s="220"/>
      <c r="R101" s="339">
        <v>5</v>
      </c>
      <c r="S101" s="220" t="s">
        <v>357</v>
      </c>
      <c r="T101" s="220"/>
      <c r="U101" s="233"/>
      <c r="V101" s="48">
        <f t="shared" si="5"/>
        <v>101</v>
      </c>
      <c r="W101" s="203" t="str">
        <f t="shared" si="4"/>
        <v>✔</v>
      </c>
      <c r="Y101" s="168"/>
      <c r="Z101" s="246">
        <v>0</v>
      </c>
      <c r="AA101" s="246">
        <v>30</v>
      </c>
      <c r="AB101" s="246">
        <v>0</v>
      </c>
      <c r="AC101" s="246">
        <v>30</v>
      </c>
      <c r="AD101" s="196"/>
    </row>
    <row r="102" spans="1:30" ht="21" customHeight="1" thickBot="1">
      <c r="A102" s="218"/>
      <c r="B102" s="219"/>
      <c r="C102" s="255" t="s">
        <v>389</v>
      </c>
      <c r="D102" s="255"/>
      <c r="E102" s="255"/>
      <c r="F102" s="255"/>
      <c r="G102" s="256"/>
      <c r="H102" s="255"/>
      <c r="I102" s="339">
        <v>5.62</v>
      </c>
      <c r="J102" s="220" t="s">
        <v>319</v>
      </c>
      <c r="K102" s="220"/>
      <c r="L102" s="220"/>
      <c r="M102" s="220"/>
      <c r="N102" s="220"/>
      <c r="O102" s="220"/>
      <c r="P102" s="220"/>
      <c r="Q102" s="220"/>
      <c r="R102" s="339">
        <v>3</v>
      </c>
      <c r="S102" s="220" t="s">
        <v>357</v>
      </c>
      <c r="T102" s="220"/>
      <c r="U102" s="233"/>
      <c r="V102" s="48">
        <f t="shared" si="5"/>
        <v>102</v>
      </c>
      <c r="W102" s="203" t="str">
        <f t="shared" ref="W102:W135" si="6">IF(OR(I102="",R102=""),"未入力あり","✔")</f>
        <v>✔</v>
      </c>
      <c r="Y102" s="168"/>
      <c r="Z102" s="246">
        <v>0</v>
      </c>
      <c r="AA102" s="246">
        <v>30</v>
      </c>
      <c r="AB102" s="246">
        <v>0</v>
      </c>
      <c r="AC102" s="246">
        <v>30</v>
      </c>
      <c r="AD102" s="196"/>
    </row>
    <row r="103" spans="1:30" ht="21" customHeight="1" thickBot="1">
      <c r="A103" s="218"/>
      <c r="B103" s="219"/>
      <c r="C103" s="255" t="s">
        <v>390</v>
      </c>
      <c r="D103" s="255"/>
      <c r="E103" s="255"/>
      <c r="F103" s="255"/>
      <c r="G103" s="256"/>
      <c r="H103" s="255"/>
      <c r="I103" s="339">
        <v>5.62</v>
      </c>
      <c r="J103" s="220" t="s">
        <v>319</v>
      </c>
      <c r="K103" s="220"/>
      <c r="L103" s="220"/>
      <c r="M103" s="220"/>
      <c r="N103" s="220"/>
      <c r="O103" s="220"/>
      <c r="P103" s="220"/>
      <c r="Q103" s="220"/>
      <c r="R103" s="339">
        <v>12</v>
      </c>
      <c r="S103" s="220" t="s">
        <v>357</v>
      </c>
      <c r="T103" s="220"/>
      <c r="U103" s="233"/>
      <c r="V103" s="48">
        <f t="shared" si="5"/>
        <v>103</v>
      </c>
      <c r="W103" s="203" t="str">
        <f t="shared" si="6"/>
        <v>✔</v>
      </c>
      <c r="Y103" s="168"/>
      <c r="Z103" s="246">
        <v>0</v>
      </c>
      <c r="AA103" s="246">
        <v>30</v>
      </c>
      <c r="AB103" s="246">
        <v>0</v>
      </c>
      <c r="AC103" s="246">
        <v>30</v>
      </c>
      <c r="AD103" s="196"/>
    </row>
    <row r="104" spans="1:30" ht="21" customHeight="1" thickBot="1">
      <c r="A104" s="218"/>
      <c r="B104" s="219"/>
      <c r="C104" s="255" t="s">
        <v>391</v>
      </c>
      <c r="D104" s="255"/>
      <c r="E104" s="255"/>
      <c r="F104" s="255"/>
      <c r="G104" s="256"/>
      <c r="H104" s="255"/>
      <c r="I104" s="339">
        <v>0.93</v>
      </c>
      <c r="J104" s="220" t="s">
        <v>319</v>
      </c>
      <c r="K104" s="220"/>
      <c r="L104" s="220"/>
      <c r="M104" s="220"/>
      <c r="N104" s="220"/>
      <c r="O104" s="220"/>
      <c r="P104" s="220"/>
      <c r="Q104" s="220"/>
      <c r="R104" s="339">
        <v>8</v>
      </c>
      <c r="S104" s="220" t="s">
        <v>357</v>
      </c>
      <c r="T104" s="220"/>
      <c r="U104" s="233"/>
      <c r="V104" s="48">
        <f t="shared" si="5"/>
        <v>104</v>
      </c>
      <c r="W104" s="203" t="str">
        <f t="shared" si="6"/>
        <v>✔</v>
      </c>
      <c r="Y104" s="168"/>
      <c r="Z104" s="246">
        <v>0</v>
      </c>
      <c r="AA104" s="246">
        <v>30</v>
      </c>
      <c r="AB104" s="246">
        <v>0</v>
      </c>
      <c r="AC104" s="246">
        <v>30</v>
      </c>
      <c r="AD104" s="196"/>
    </row>
    <row r="105" spans="1:30" ht="21" customHeight="1" thickBot="1">
      <c r="A105" s="218"/>
      <c r="B105" s="219"/>
      <c r="C105" s="255" t="s">
        <v>392</v>
      </c>
      <c r="D105" s="255"/>
      <c r="E105" s="255"/>
      <c r="F105" s="255"/>
      <c r="G105" s="256"/>
      <c r="H105" s="255"/>
      <c r="I105" s="339">
        <v>0</v>
      </c>
      <c r="J105" s="220" t="s">
        <v>319</v>
      </c>
      <c r="K105" s="220"/>
      <c r="L105" s="220"/>
      <c r="M105" s="220"/>
      <c r="N105" s="220"/>
      <c r="O105" s="220"/>
      <c r="P105" s="220"/>
      <c r="Q105" s="220"/>
      <c r="R105" s="339">
        <v>0</v>
      </c>
      <c r="S105" s="220" t="s">
        <v>357</v>
      </c>
      <c r="T105" s="220"/>
      <c r="U105" s="233"/>
      <c r="V105" s="48">
        <f t="shared" si="5"/>
        <v>105</v>
      </c>
      <c r="W105" s="203" t="str">
        <f t="shared" si="6"/>
        <v>✔</v>
      </c>
      <c r="Y105" s="168"/>
      <c r="Z105" s="246">
        <v>0</v>
      </c>
      <c r="AA105" s="246">
        <v>30</v>
      </c>
      <c r="AB105" s="246">
        <v>0</v>
      </c>
      <c r="AC105" s="246">
        <v>30</v>
      </c>
      <c r="AD105" s="196"/>
    </row>
    <row r="106" spans="1:30" ht="21" customHeight="1" thickBot="1">
      <c r="A106" s="218"/>
      <c r="B106" s="219"/>
      <c r="C106" s="255" t="s">
        <v>393</v>
      </c>
      <c r="D106" s="255"/>
      <c r="E106" s="255"/>
      <c r="F106" s="255"/>
      <c r="G106" s="256"/>
      <c r="H106" s="255"/>
      <c r="I106" s="339">
        <v>3.75</v>
      </c>
      <c r="J106" s="220" t="s">
        <v>319</v>
      </c>
      <c r="K106" s="220"/>
      <c r="L106" s="220"/>
      <c r="M106" s="220"/>
      <c r="N106" s="220"/>
      <c r="O106" s="220"/>
      <c r="P106" s="220"/>
      <c r="Q106" s="220"/>
      <c r="R106" s="339">
        <v>8</v>
      </c>
      <c r="S106" s="220" t="s">
        <v>357</v>
      </c>
      <c r="T106" s="220"/>
      <c r="U106" s="233"/>
      <c r="V106" s="48">
        <f t="shared" si="5"/>
        <v>106</v>
      </c>
      <c r="W106" s="203" t="str">
        <f t="shared" si="6"/>
        <v>✔</v>
      </c>
      <c r="Y106" s="168"/>
      <c r="Z106" s="246">
        <v>0</v>
      </c>
      <c r="AA106" s="246">
        <v>30</v>
      </c>
      <c r="AB106" s="246">
        <v>0</v>
      </c>
      <c r="AC106" s="246">
        <v>30</v>
      </c>
      <c r="AD106" s="196"/>
    </row>
    <row r="107" spans="1:30" ht="21" customHeight="1" thickBot="1">
      <c r="A107" s="218"/>
      <c r="B107" s="219"/>
      <c r="C107" s="255" t="s">
        <v>394</v>
      </c>
      <c r="D107" s="255"/>
      <c r="E107" s="255"/>
      <c r="F107" s="255"/>
      <c r="G107" s="256"/>
      <c r="H107" s="255"/>
      <c r="I107" s="339">
        <v>0</v>
      </c>
      <c r="J107" s="220" t="s">
        <v>319</v>
      </c>
      <c r="K107" s="220"/>
      <c r="L107" s="220"/>
      <c r="M107" s="220"/>
      <c r="N107" s="220"/>
      <c r="O107" s="220"/>
      <c r="P107" s="220"/>
      <c r="Q107" s="220"/>
      <c r="R107" s="339">
        <v>3</v>
      </c>
      <c r="S107" s="220" t="s">
        <v>357</v>
      </c>
      <c r="T107" s="220"/>
      <c r="U107" s="233"/>
      <c r="V107" s="48">
        <f t="shared" si="5"/>
        <v>107</v>
      </c>
      <c r="W107" s="203" t="str">
        <f>IF(OR(I107="",R107=""),"未入力あり","✔")</f>
        <v>✔</v>
      </c>
      <c r="Y107" s="168"/>
      <c r="Z107" s="246">
        <v>0</v>
      </c>
      <c r="AA107" s="246">
        <v>30</v>
      </c>
      <c r="AB107" s="246">
        <v>0</v>
      </c>
      <c r="AC107" s="246">
        <v>30</v>
      </c>
      <c r="AD107" s="196"/>
    </row>
    <row r="108" spans="1:30" ht="21" customHeight="1" thickBot="1">
      <c r="A108" s="218"/>
      <c r="B108" s="219"/>
      <c r="C108" s="255" t="s">
        <v>395</v>
      </c>
      <c r="D108" s="255"/>
      <c r="E108" s="255"/>
      <c r="F108" s="255"/>
      <c r="G108" s="256"/>
      <c r="H108" s="255"/>
      <c r="I108" s="339">
        <v>0</v>
      </c>
      <c r="J108" s="220" t="s">
        <v>319</v>
      </c>
      <c r="K108" s="220"/>
      <c r="L108" s="220"/>
      <c r="M108" s="220"/>
      <c r="N108" s="220"/>
      <c r="O108" s="220"/>
      <c r="P108" s="220"/>
      <c r="Q108" s="220"/>
      <c r="R108" s="339">
        <v>6</v>
      </c>
      <c r="S108" s="220" t="s">
        <v>357</v>
      </c>
      <c r="T108" s="220"/>
      <c r="U108" s="233"/>
      <c r="V108" s="48">
        <f t="shared" si="5"/>
        <v>108</v>
      </c>
      <c r="W108" s="203" t="str">
        <f t="shared" si="6"/>
        <v>✔</v>
      </c>
      <c r="Y108" s="168"/>
      <c r="Z108" s="246">
        <v>0</v>
      </c>
      <c r="AA108" s="246">
        <v>30</v>
      </c>
      <c r="AB108" s="246">
        <v>0</v>
      </c>
      <c r="AC108" s="246">
        <v>30</v>
      </c>
      <c r="AD108" s="196"/>
    </row>
    <row r="109" spans="1:30" ht="21" customHeight="1" thickBot="1">
      <c r="A109" s="218"/>
      <c r="B109" s="219"/>
      <c r="C109" s="255" t="s">
        <v>396</v>
      </c>
      <c r="D109" s="255"/>
      <c r="E109" s="255"/>
      <c r="F109" s="255"/>
      <c r="G109" s="256"/>
      <c r="H109" s="255"/>
      <c r="I109" s="339">
        <v>0</v>
      </c>
      <c r="J109" s="220" t="s">
        <v>319</v>
      </c>
      <c r="K109" s="220"/>
      <c r="L109" s="220"/>
      <c r="M109" s="220"/>
      <c r="N109" s="220"/>
      <c r="O109" s="220"/>
      <c r="P109" s="220"/>
      <c r="Q109" s="220"/>
      <c r="R109" s="339">
        <v>10</v>
      </c>
      <c r="S109" s="220" t="s">
        <v>357</v>
      </c>
      <c r="T109" s="219"/>
      <c r="U109" s="236"/>
      <c r="V109" s="48">
        <f t="shared" si="5"/>
        <v>109</v>
      </c>
      <c r="W109" s="203" t="str">
        <f t="shared" si="6"/>
        <v>✔</v>
      </c>
      <c r="Y109" s="168"/>
      <c r="Z109" s="246">
        <v>0</v>
      </c>
      <c r="AA109" s="246">
        <v>30</v>
      </c>
      <c r="AB109" s="246">
        <v>0</v>
      </c>
      <c r="AC109" s="246">
        <v>30</v>
      </c>
      <c r="AD109" s="196"/>
    </row>
    <row r="110" spans="1:30" ht="21" customHeight="1" thickBot="1">
      <c r="A110" s="218"/>
      <c r="B110" s="219"/>
      <c r="C110" s="255" t="s">
        <v>397</v>
      </c>
      <c r="D110" s="255"/>
      <c r="E110" s="255"/>
      <c r="F110" s="255"/>
      <c r="G110" s="256"/>
      <c r="H110" s="263"/>
      <c r="I110" s="339">
        <v>0</v>
      </c>
      <c r="J110" s="220" t="s">
        <v>319</v>
      </c>
      <c r="K110" s="220"/>
      <c r="L110" s="220"/>
      <c r="M110" s="220"/>
      <c r="N110" s="220"/>
      <c r="O110" s="220"/>
      <c r="P110" s="220"/>
      <c r="Q110" s="220"/>
      <c r="R110" s="339">
        <v>11</v>
      </c>
      <c r="S110" s="220" t="s">
        <v>357</v>
      </c>
      <c r="T110" s="219"/>
      <c r="U110" s="236"/>
      <c r="V110" s="48">
        <f t="shared" si="5"/>
        <v>110</v>
      </c>
      <c r="W110" s="203" t="str">
        <f t="shared" si="6"/>
        <v>✔</v>
      </c>
      <c r="Y110" s="168"/>
      <c r="Z110" s="246">
        <v>0</v>
      </c>
      <c r="AA110" s="246">
        <v>30</v>
      </c>
      <c r="AB110" s="246">
        <v>0</v>
      </c>
      <c r="AC110" s="246">
        <v>30</v>
      </c>
      <c r="AD110" s="196"/>
    </row>
    <row r="111" spans="1:30" ht="21" customHeight="1" thickBot="1">
      <c r="A111" s="218"/>
      <c r="B111" s="219"/>
      <c r="C111" s="255" t="s">
        <v>398</v>
      </c>
      <c r="D111" s="255"/>
      <c r="E111" s="255"/>
      <c r="F111" s="255"/>
      <c r="G111" s="256"/>
      <c r="H111" s="264"/>
      <c r="I111" s="339">
        <v>0</v>
      </c>
      <c r="J111" s="220" t="s">
        <v>319</v>
      </c>
      <c r="K111" s="220"/>
      <c r="L111" s="220"/>
      <c r="M111" s="220"/>
      <c r="N111" s="220"/>
      <c r="O111" s="220"/>
      <c r="P111" s="220"/>
      <c r="Q111" s="220"/>
      <c r="R111" s="339">
        <v>0</v>
      </c>
      <c r="S111" s="220" t="s">
        <v>357</v>
      </c>
      <c r="T111" s="219"/>
      <c r="U111" s="236"/>
      <c r="V111" s="48">
        <f t="shared" si="5"/>
        <v>111</v>
      </c>
      <c r="W111" s="203" t="str">
        <f t="shared" si="6"/>
        <v>✔</v>
      </c>
      <c r="Y111" s="168"/>
      <c r="Z111" s="246">
        <v>0</v>
      </c>
      <c r="AA111" s="246">
        <v>30</v>
      </c>
      <c r="AB111" s="246">
        <v>0</v>
      </c>
      <c r="AC111" s="246">
        <v>30</v>
      </c>
      <c r="AD111" s="196"/>
    </row>
    <row r="112" spans="1:30" ht="21" customHeight="1" thickBot="1">
      <c r="A112" s="218"/>
      <c r="B112" s="219"/>
      <c r="C112" s="255" t="s">
        <v>399</v>
      </c>
      <c r="D112" s="255"/>
      <c r="E112" s="255"/>
      <c r="F112" s="255"/>
      <c r="G112" s="256"/>
      <c r="H112" s="255"/>
      <c r="I112" s="339">
        <v>0.93</v>
      </c>
      <c r="J112" s="220" t="s">
        <v>319</v>
      </c>
      <c r="K112" s="255"/>
      <c r="L112" s="220"/>
      <c r="M112" s="220"/>
      <c r="N112" s="220"/>
      <c r="O112" s="220"/>
      <c r="P112" s="220"/>
      <c r="Q112" s="220"/>
      <c r="R112" s="339">
        <v>8</v>
      </c>
      <c r="S112" s="220" t="s">
        <v>357</v>
      </c>
      <c r="T112" s="220"/>
      <c r="U112" s="233"/>
      <c r="V112" s="48">
        <f t="shared" si="5"/>
        <v>112</v>
      </c>
      <c r="W112" s="203" t="str">
        <f t="shared" si="6"/>
        <v>✔</v>
      </c>
      <c r="Y112" s="168"/>
      <c r="Z112" s="246">
        <v>0</v>
      </c>
      <c r="AA112" s="246">
        <v>30</v>
      </c>
      <c r="AB112" s="246">
        <v>0</v>
      </c>
      <c r="AC112" s="246">
        <v>30</v>
      </c>
      <c r="AD112" s="196"/>
    </row>
    <row r="113" spans="1:30" ht="21" customHeight="1" thickBot="1">
      <c r="A113" s="218"/>
      <c r="B113" s="219"/>
      <c r="C113" s="255" t="s">
        <v>400</v>
      </c>
      <c r="D113" s="255"/>
      <c r="E113" s="255"/>
      <c r="F113" s="255"/>
      <c r="G113" s="256"/>
      <c r="H113" s="255"/>
      <c r="I113" s="339">
        <v>0.93</v>
      </c>
      <c r="J113" s="220" t="s">
        <v>319</v>
      </c>
      <c r="K113" s="220"/>
      <c r="L113" s="220"/>
      <c r="M113" s="220"/>
      <c r="N113" s="220"/>
      <c r="O113" s="220"/>
      <c r="P113" s="220"/>
      <c r="Q113" s="220"/>
      <c r="R113" s="339">
        <v>23</v>
      </c>
      <c r="S113" s="220" t="s">
        <v>357</v>
      </c>
      <c r="T113" s="220"/>
      <c r="U113" s="233"/>
      <c r="V113" s="48">
        <f t="shared" si="5"/>
        <v>113</v>
      </c>
      <c r="W113" s="203" t="str">
        <f t="shared" si="6"/>
        <v>✔</v>
      </c>
      <c r="Y113" s="168"/>
      <c r="Z113" s="246">
        <v>0</v>
      </c>
      <c r="AA113" s="246">
        <v>30</v>
      </c>
      <c r="AB113" s="246">
        <v>0</v>
      </c>
      <c r="AC113" s="246">
        <v>30</v>
      </c>
      <c r="AD113" s="196"/>
    </row>
    <row r="114" spans="1:30" ht="21" customHeight="1" thickBot="1">
      <c r="A114" s="218"/>
      <c r="B114" s="219"/>
      <c r="C114" s="255" t="s">
        <v>401</v>
      </c>
      <c r="D114" s="255"/>
      <c r="E114" s="255"/>
      <c r="F114" s="255"/>
      <c r="G114" s="256"/>
      <c r="H114" s="255"/>
      <c r="I114" s="339">
        <v>0.93</v>
      </c>
      <c r="J114" s="220" t="s">
        <v>319</v>
      </c>
      <c r="K114" s="220"/>
      <c r="L114" s="220"/>
      <c r="M114" s="220"/>
      <c r="N114" s="220"/>
      <c r="O114" s="220"/>
      <c r="P114" s="220"/>
      <c r="Q114" s="220"/>
      <c r="R114" s="339">
        <v>23</v>
      </c>
      <c r="S114" s="220" t="s">
        <v>357</v>
      </c>
      <c r="T114" s="220"/>
      <c r="U114" s="233"/>
      <c r="V114" s="48">
        <f t="shared" si="5"/>
        <v>114</v>
      </c>
      <c r="W114" s="203" t="str">
        <f t="shared" si="6"/>
        <v>✔</v>
      </c>
      <c r="Y114" s="168"/>
      <c r="Z114" s="246">
        <v>0</v>
      </c>
      <c r="AA114" s="246">
        <v>30</v>
      </c>
      <c r="AB114" s="246">
        <v>0</v>
      </c>
      <c r="AC114" s="246">
        <v>30</v>
      </c>
      <c r="AD114" s="196"/>
    </row>
    <row r="115" spans="1:30" ht="21" customHeight="1" thickBot="1">
      <c r="A115" s="218"/>
      <c r="B115" s="219"/>
      <c r="C115" s="255" t="s">
        <v>402</v>
      </c>
      <c r="D115" s="255"/>
      <c r="E115" s="255"/>
      <c r="F115" s="255"/>
      <c r="G115" s="256"/>
      <c r="H115" s="255"/>
      <c r="I115" s="339">
        <v>0</v>
      </c>
      <c r="J115" s="220" t="s">
        <v>319</v>
      </c>
      <c r="K115" s="220"/>
      <c r="L115" s="220"/>
      <c r="M115" s="220"/>
      <c r="N115" s="220"/>
      <c r="O115" s="220"/>
      <c r="P115" s="220"/>
      <c r="Q115" s="220"/>
      <c r="R115" s="339">
        <v>0</v>
      </c>
      <c r="S115" s="220" t="s">
        <v>357</v>
      </c>
      <c r="T115" s="220"/>
      <c r="U115" s="233"/>
      <c r="V115" s="48">
        <f t="shared" si="5"/>
        <v>115</v>
      </c>
      <c r="W115" s="203" t="str">
        <f t="shared" si="6"/>
        <v>✔</v>
      </c>
      <c r="Y115" s="168"/>
      <c r="Z115" s="246">
        <v>0</v>
      </c>
      <c r="AA115" s="246">
        <v>30</v>
      </c>
      <c r="AB115" s="246">
        <v>0</v>
      </c>
      <c r="AC115" s="246">
        <v>30</v>
      </c>
      <c r="AD115" s="196"/>
    </row>
    <row r="116" spans="1:30" ht="21" customHeight="1" thickBot="1">
      <c r="A116" s="218"/>
      <c r="B116" s="219"/>
      <c r="C116" s="255" t="s">
        <v>403</v>
      </c>
      <c r="D116" s="255"/>
      <c r="E116" s="255"/>
      <c r="F116" s="255"/>
      <c r="G116" s="256"/>
      <c r="H116" s="255"/>
      <c r="I116" s="339">
        <v>0</v>
      </c>
      <c r="J116" s="220" t="s">
        <v>319</v>
      </c>
      <c r="K116" s="220"/>
      <c r="L116" s="220"/>
      <c r="M116" s="220"/>
      <c r="N116" s="220"/>
      <c r="O116" s="220"/>
      <c r="P116" s="220"/>
      <c r="Q116" s="220"/>
      <c r="R116" s="339">
        <v>6</v>
      </c>
      <c r="S116" s="220" t="s">
        <v>357</v>
      </c>
      <c r="T116" s="220"/>
      <c r="U116" s="233"/>
      <c r="V116" s="48">
        <f t="shared" si="5"/>
        <v>116</v>
      </c>
      <c r="W116" s="203" t="str">
        <f t="shared" si="6"/>
        <v>✔</v>
      </c>
      <c r="Y116" s="168"/>
      <c r="Z116" s="246">
        <v>0</v>
      </c>
      <c r="AA116" s="246">
        <v>30</v>
      </c>
      <c r="AB116" s="246">
        <v>0</v>
      </c>
      <c r="AC116" s="246">
        <v>30</v>
      </c>
      <c r="AD116" s="196"/>
    </row>
    <row r="117" spans="1:30" ht="21" customHeight="1" thickBot="1">
      <c r="A117" s="218"/>
      <c r="B117" s="219"/>
      <c r="C117" s="255" t="s">
        <v>404</v>
      </c>
      <c r="D117" s="255"/>
      <c r="E117" s="255"/>
      <c r="F117" s="255"/>
      <c r="G117" s="256"/>
      <c r="H117" s="255"/>
      <c r="I117" s="339">
        <v>0</v>
      </c>
      <c r="J117" s="220" t="s">
        <v>319</v>
      </c>
      <c r="K117" s="220"/>
      <c r="L117" s="220"/>
      <c r="M117" s="220"/>
      <c r="N117" s="220"/>
      <c r="O117" s="220"/>
      <c r="P117" s="220"/>
      <c r="Q117" s="220"/>
      <c r="R117" s="339">
        <v>3</v>
      </c>
      <c r="S117" s="220" t="s">
        <v>357</v>
      </c>
      <c r="T117" s="220"/>
      <c r="U117" s="233"/>
      <c r="V117" s="48">
        <f t="shared" si="5"/>
        <v>117</v>
      </c>
      <c r="W117" s="203" t="str">
        <f t="shared" si="6"/>
        <v>✔</v>
      </c>
      <c r="Y117" s="168"/>
      <c r="Z117" s="246">
        <v>0</v>
      </c>
      <c r="AA117" s="246">
        <v>30</v>
      </c>
      <c r="AB117" s="246">
        <v>0</v>
      </c>
      <c r="AC117" s="246">
        <v>30</v>
      </c>
      <c r="AD117" s="196"/>
    </row>
    <row r="118" spans="1:30" ht="21" customHeight="1" thickBot="1">
      <c r="A118" s="218"/>
      <c r="B118" s="219"/>
      <c r="C118" s="255" t="s">
        <v>405</v>
      </c>
      <c r="D118" s="255"/>
      <c r="E118" s="255"/>
      <c r="F118" s="255"/>
      <c r="G118" s="256"/>
      <c r="H118" s="255"/>
      <c r="I118" s="339">
        <v>0</v>
      </c>
      <c r="J118" s="220" t="s">
        <v>319</v>
      </c>
      <c r="K118" s="220"/>
      <c r="L118" s="220"/>
      <c r="M118" s="220"/>
      <c r="N118" s="220"/>
      <c r="O118" s="220"/>
      <c r="P118" s="220"/>
      <c r="Q118" s="220"/>
      <c r="R118" s="339">
        <v>5</v>
      </c>
      <c r="S118" s="220" t="s">
        <v>357</v>
      </c>
      <c r="T118" s="220"/>
      <c r="U118" s="233"/>
      <c r="V118" s="48">
        <f t="shared" si="5"/>
        <v>118</v>
      </c>
      <c r="W118" s="203" t="str">
        <f t="shared" si="6"/>
        <v>✔</v>
      </c>
      <c r="Y118" s="168"/>
      <c r="Z118" s="246">
        <v>0</v>
      </c>
      <c r="AA118" s="246">
        <v>30</v>
      </c>
      <c r="AB118" s="246">
        <v>0</v>
      </c>
      <c r="AC118" s="246">
        <v>30</v>
      </c>
      <c r="AD118" s="196"/>
    </row>
    <row r="119" spans="1:30" ht="21" customHeight="1" thickBot="1">
      <c r="A119" s="218"/>
      <c r="B119" s="219"/>
      <c r="C119" s="255" t="s">
        <v>406</v>
      </c>
      <c r="D119" s="255"/>
      <c r="E119" s="255"/>
      <c r="F119" s="255"/>
      <c r="G119" s="256"/>
      <c r="H119" s="255"/>
      <c r="I119" s="339">
        <v>1.87</v>
      </c>
      <c r="J119" s="220" t="s">
        <v>319</v>
      </c>
      <c r="K119" s="220"/>
      <c r="L119" s="220"/>
      <c r="M119" s="220"/>
      <c r="N119" s="220"/>
      <c r="O119" s="220"/>
      <c r="P119" s="220"/>
      <c r="Q119" s="220"/>
      <c r="R119" s="339">
        <v>2</v>
      </c>
      <c r="S119" s="220" t="s">
        <v>357</v>
      </c>
      <c r="T119" s="220"/>
      <c r="U119" s="233"/>
      <c r="V119" s="48">
        <f t="shared" si="5"/>
        <v>119</v>
      </c>
      <c r="W119" s="203" t="str">
        <f>IF(OR(I119="",R119=""),"未入力あり","✔")</f>
        <v>✔</v>
      </c>
      <c r="Y119" s="168"/>
      <c r="Z119" s="246">
        <v>0</v>
      </c>
      <c r="AA119" s="246">
        <v>30</v>
      </c>
      <c r="AB119" s="246">
        <v>0</v>
      </c>
      <c r="AC119" s="246">
        <v>30</v>
      </c>
      <c r="AD119" s="196"/>
    </row>
    <row r="120" spans="1:30" ht="21" customHeight="1" thickBot="1">
      <c r="A120" s="218"/>
      <c r="B120" s="219"/>
      <c r="C120" s="255" t="s">
        <v>407</v>
      </c>
      <c r="D120" s="255"/>
      <c r="E120" s="255"/>
      <c r="F120" s="255"/>
      <c r="G120" s="256"/>
      <c r="H120" s="255"/>
      <c r="I120" s="339">
        <v>0</v>
      </c>
      <c r="J120" s="220" t="s">
        <v>319</v>
      </c>
      <c r="K120" s="220"/>
      <c r="L120" s="220"/>
      <c r="M120" s="220"/>
      <c r="N120" s="220"/>
      <c r="O120" s="220"/>
      <c r="P120" s="220"/>
      <c r="Q120" s="220"/>
      <c r="R120" s="339">
        <v>8</v>
      </c>
      <c r="S120" s="220" t="s">
        <v>357</v>
      </c>
      <c r="T120" s="220"/>
      <c r="U120" s="233"/>
      <c r="V120" s="48">
        <f t="shared" si="5"/>
        <v>120</v>
      </c>
      <c r="W120" s="203" t="str">
        <f t="shared" si="6"/>
        <v>✔</v>
      </c>
      <c r="Y120" s="168"/>
      <c r="Z120" s="246">
        <v>0</v>
      </c>
      <c r="AA120" s="246">
        <v>30</v>
      </c>
      <c r="AB120" s="246">
        <v>0</v>
      </c>
      <c r="AC120" s="246">
        <v>30</v>
      </c>
      <c r="AD120" s="196"/>
    </row>
    <row r="121" spans="1:30" ht="21" customHeight="1" thickBot="1">
      <c r="A121" s="218"/>
      <c r="B121" s="219"/>
      <c r="C121" s="255" t="s">
        <v>408</v>
      </c>
      <c r="D121" s="255"/>
      <c r="E121" s="255"/>
      <c r="F121" s="255"/>
      <c r="G121" s="256"/>
      <c r="H121" s="255"/>
      <c r="I121" s="339">
        <v>0</v>
      </c>
      <c r="J121" s="220" t="s">
        <v>319</v>
      </c>
      <c r="K121" s="220"/>
      <c r="L121" s="220"/>
      <c r="M121" s="220"/>
      <c r="N121" s="220"/>
      <c r="O121" s="220"/>
      <c r="P121" s="220"/>
      <c r="Q121" s="220"/>
      <c r="R121" s="339">
        <v>2</v>
      </c>
      <c r="S121" s="220" t="s">
        <v>357</v>
      </c>
      <c r="T121" s="220"/>
      <c r="U121" s="233"/>
      <c r="V121" s="48">
        <f t="shared" si="5"/>
        <v>121</v>
      </c>
      <c r="W121" s="203" t="str">
        <f t="shared" si="6"/>
        <v>✔</v>
      </c>
      <c r="Y121" s="168"/>
      <c r="Z121" s="246">
        <v>0</v>
      </c>
      <c r="AA121" s="246">
        <v>30</v>
      </c>
      <c r="AB121" s="246">
        <v>0</v>
      </c>
      <c r="AC121" s="246">
        <v>30</v>
      </c>
      <c r="AD121" s="196"/>
    </row>
    <row r="122" spans="1:30" ht="21" customHeight="1" thickBot="1">
      <c r="A122" s="218"/>
      <c r="B122" s="219"/>
      <c r="C122" s="255" t="s">
        <v>409</v>
      </c>
      <c r="D122" s="255"/>
      <c r="E122" s="255"/>
      <c r="F122" s="255"/>
      <c r="G122" s="256"/>
      <c r="H122" s="255"/>
      <c r="I122" s="339">
        <v>0</v>
      </c>
      <c r="J122" s="220" t="s">
        <v>319</v>
      </c>
      <c r="K122" s="220"/>
      <c r="L122" s="220"/>
      <c r="M122" s="220"/>
      <c r="N122" s="220"/>
      <c r="O122" s="220"/>
      <c r="P122" s="220"/>
      <c r="Q122" s="220"/>
      <c r="R122" s="339">
        <v>0</v>
      </c>
      <c r="S122" s="220" t="s">
        <v>357</v>
      </c>
      <c r="T122" s="220"/>
      <c r="U122" s="233"/>
      <c r="V122" s="48">
        <f t="shared" si="5"/>
        <v>122</v>
      </c>
      <c r="W122" s="203" t="str">
        <f t="shared" si="6"/>
        <v>✔</v>
      </c>
      <c r="Y122" s="168"/>
      <c r="Z122" s="246">
        <v>0</v>
      </c>
      <c r="AA122" s="246">
        <v>30</v>
      </c>
      <c r="AB122" s="246">
        <v>0</v>
      </c>
      <c r="AC122" s="246">
        <v>30</v>
      </c>
      <c r="AD122" s="196"/>
    </row>
    <row r="123" spans="1:30" ht="21" customHeight="1" thickBot="1">
      <c r="A123" s="218"/>
      <c r="B123" s="219"/>
      <c r="C123" s="255" t="s">
        <v>410</v>
      </c>
      <c r="D123" s="255"/>
      <c r="E123" s="255"/>
      <c r="F123" s="255"/>
      <c r="G123" s="256"/>
      <c r="H123" s="255"/>
      <c r="I123" s="339">
        <v>0</v>
      </c>
      <c r="J123" s="220" t="s">
        <v>319</v>
      </c>
      <c r="K123" s="220"/>
      <c r="L123" s="220"/>
      <c r="M123" s="220"/>
      <c r="N123" s="220"/>
      <c r="O123" s="220"/>
      <c r="P123" s="220"/>
      <c r="Q123" s="220"/>
      <c r="R123" s="339">
        <v>6</v>
      </c>
      <c r="S123" s="220" t="s">
        <v>357</v>
      </c>
      <c r="T123" s="220"/>
      <c r="U123" s="233"/>
      <c r="V123" s="48">
        <f t="shared" si="5"/>
        <v>123</v>
      </c>
      <c r="W123" s="203" t="str">
        <f t="shared" si="6"/>
        <v>✔</v>
      </c>
      <c r="Y123" s="168"/>
      <c r="Z123" s="246">
        <v>0</v>
      </c>
      <c r="AA123" s="246">
        <v>30</v>
      </c>
      <c r="AB123" s="246">
        <v>0</v>
      </c>
      <c r="AC123" s="246">
        <v>30</v>
      </c>
      <c r="AD123" s="196"/>
    </row>
    <row r="124" spans="1:30" ht="21" customHeight="1" thickBot="1">
      <c r="A124" s="218"/>
      <c r="B124" s="219"/>
      <c r="C124" s="255" t="s">
        <v>411</v>
      </c>
      <c r="D124" s="255"/>
      <c r="E124" s="255"/>
      <c r="F124" s="255"/>
      <c r="G124" s="256"/>
      <c r="H124" s="255"/>
      <c r="I124" s="339">
        <v>0</v>
      </c>
      <c r="J124" s="220" t="s">
        <v>319</v>
      </c>
      <c r="K124" s="220"/>
      <c r="L124" s="220"/>
      <c r="M124" s="220"/>
      <c r="N124" s="220"/>
      <c r="O124" s="220"/>
      <c r="P124" s="220"/>
      <c r="Q124" s="220"/>
      <c r="R124" s="339">
        <v>2</v>
      </c>
      <c r="S124" s="220" t="s">
        <v>357</v>
      </c>
      <c r="T124" s="220"/>
      <c r="U124" s="233"/>
      <c r="V124" s="48">
        <f t="shared" si="5"/>
        <v>124</v>
      </c>
      <c r="W124" s="203" t="str">
        <f t="shared" si="6"/>
        <v>✔</v>
      </c>
      <c r="Y124" s="168"/>
      <c r="Z124" s="246">
        <v>0</v>
      </c>
      <c r="AA124" s="246">
        <v>30</v>
      </c>
      <c r="AB124" s="246">
        <v>0</v>
      </c>
      <c r="AC124" s="246">
        <v>30</v>
      </c>
      <c r="AD124" s="196"/>
    </row>
    <row r="125" spans="1:30" ht="21" customHeight="1" thickBot="1">
      <c r="A125" s="218"/>
      <c r="B125" s="219"/>
      <c r="C125" s="255" t="s">
        <v>412</v>
      </c>
      <c r="D125" s="255"/>
      <c r="E125" s="255"/>
      <c r="F125" s="255"/>
      <c r="G125" s="256"/>
      <c r="H125" s="255"/>
      <c r="I125" s="339">
        <v>0.93</v>
      </c>
      <c r="J125" s="220" t="s">
        <v>319</v>
      </c>
      <c r="K125" s="220"/>
      <c r="L125" s="220"/>
      <c r="M125" s="220"/>
      <c r="N125" s="220"/>
      <c r="O125" s="220"/>
      <c r="P125" s="220"/>
      <c r="Q125" s="220"/>
      <c r="R125" s="339">
        <v>9</v>
      </c>
      <c r="S125" s="220" t="s">
        <v>357</v>
      </c>
      <c r="T125" s="220"/>
      <c r="U125" s="233"/>
      <c r="V125" s="48">
        <f t="shared" si="5"/>
        <v>125</v>
      </c>
      <c r="W125" s="203" t="str">
        <f t="shared" si="6"/>
        <v>✔</v>
      </c>
      <c r="Y125" s="168"/>
      <c r="Z125" s="246">
        <v>0</v>
      </c>
      <c r="AA125" s="246">
        <v>30</v>
      </c>
      <c r="AB125" s="246">
        <v>0</v>
      </c>
      <c r="AC125" s="246">
        <v>30</v>
      </c>
      <c r="AD125" s="196"/>
    </row>
    <row r="126" spans="1:30" ht="21" customHeight="1" thickBot="1">
      <c r="A126" s="218"/>
      <c r="B126" s="219"/>
      <c r="C126" s="255" t="s">
        <v>413</v>
      </c>
      <c r="D126" s="255"/>
      <c r="E126" s="255"/>
      <c r="F126" s="255"/>
      <c r="G126" s="256"/>
      <c r="H126" s="255"/>
      <c r="I126" s="339">
        <v>5.62</v>
      </c>
      <c r="J126" s="220" t="s">
        <v>319</v>
      </c>
      <c r="K126" s="220"/>
      <c r="L126" s="220"/>
      <c r="M126" s="220"/>
      <c r="N126" s="220"/>
      <c r="O126" s="220"/>
      <c r="P126" s="220"/>
      <c r="Q126" s="220"/>
      <c r="R126" s="339">
        <v>14</v>
      </c>
      <c r="S126" s="220" t="s">
        <v>357</v>
      </c>
      <c r="T126" s="220"/>
      <c r="U126" s="233"/>
      <c r="V126" s="48">
        <f t="shared" si="5"/>
        <v>126</v>
      </c>
      <c r="W126" s="203" t="str">
        <f t="shared" si="6"/>
        <v>✔</v>
      </c>
      <c r="Y126" s="168"/>
      <c r="Z126" s="246">
        <v>0</v>
      </c>
      <c r="AA126" s="246">
        <v>30</v>
      </c>
      <c r="AB126" s="246">
        <v>0</v>
      </c>
      <c r="AC126" s="246">
        <v>30</v>
      </c>
      <c r="AD126" s="196"/>
    </row>
    <row r="127" spans="1:30" ht="21" customHeight="1" thickBot="1">
      <c r="A127" s="218"/>
      <c r="B127" s="219"/>
      <c r="C127" s="255" t="s">
        <v>414</v>
      </c>
      <c r="D127" s="255"/>
      <c r="E127" s="255"/>
      <c r="F127" s="255"/>
      <c r="G127" s="256"/>
      <c r="H127" s="255"/>
      <c r="I127" s="339">
        <v>1.87</v>
      </c>
      <c r="J127" s="220" t="s">
        <v>319</v>
      </c>
      <c r="K127" s="220"/>
      <c r="L127" s="220"/>
      <c r="M127" s="220"/>
      <c r="N127" s="220"/>
      <c r="O127" s="220"/>
      <c r="P127" s="220"/>
      <c r="Q127" s="220"/>
      <c r="R127" s="339">
        <v>7</v>
      </c>
      <c r="S127" s="220" t="s">
        <v>357</v>
      </c>
      <c r="T127" s="220"/>
      <c r="U127" s="233"/>
      <c r="V127" s="48">
        <f t="shared" si="5"/>
        <v>127</v>
      </c>
      <c r="W127" s="203" t="str">
        <f t="shared" si="6"/>
        <v>✔</v>
      </c>
      <c r="Y127" s="168"/>
      <c r="Z127" s="246">
        <v>0</v>
      </c>
      <c r="AA127" s="246">
        <v>30</v>
      </c>
      <c r="AB127" s="246">
        <v>0</v>
      </c>
      <c r="AC127" s="246">
        <v>30</v>
      </c>
      <c r="AD127" s="196"/>
    </row>
    <row r="128" spans="1:30" ht="21" customHeight="1" thickBot="1">
      <c r="A128" s="218"/>
      <c r="B128" s="219"/>
      <c r="C128" s="255" t="s">
        <v>415</v>
      </c>
      <c r="D128" s="255"/>
      <c r="E128" s="255"/>
      <c r="F128" s="255"/>
      <c r="G128" s="256"/>
      <c r="H128" s="255"/>
      <c r="I128" s="339">
        <v>2.81</v>
      </c>
      <c r="J128" s="220" t="s">
        <v>319</v>
      </c>
      <c r="K128" s="220"/>
      <c r="L128" s="220"/>
      <c r="M128" s="220"/>
      <c r="N128" s="220"/>
      <c r="O128" s="220"/>
      <c r="P128" s="220"/>
      <c r="Q128" s="220"/>
      <c r="R128" s="339">
        <v>6</v>
      </c>
      <c r="S128" s="220" t="s">
        <v>357</v>
      </c>
      <c r="T128" s="220"/>
      <c r="U128" s="233"/>
      <c r="V128" s="48">
        <f t="shared" si="5"/>
        <v>128</v>
      </c>
      <c r="W128" s="203" t="str">
        <f t="shared" si="6"/>
        <v>✔</v>
      </c>
      <c r="Y128" s="168"/>
      <c r="Z128" s="246">
        <v>0</v>
      </c>
      <c r="AA128" s="246">
        <v>30</v>
      </c>
      <c r="AB128" s="246">
        <v>0</v>
      </c>
      <c r="AC128" s="246">
        <v>30</v>
      </c>
      <c r="AD128" s="196"/>
    </row>
    <row r="129" spans="1:30" ht="21" customHeight="1" thickBot="1">
      <c r="A129" s="218"/>
      <c r="B129" s="219"/>
      <c r="C129" s="255" t="s">
        <v>416</v>
      </c>
      <c r="D129" s="255"/>
      <c r="E129" s="255"/>
      <c r="F129" s="255"/>
      <c r="G129" s="256"/>
      <c r="H129" s="255"/>
      <c r="I129" s="339">
        <v>0</v>
      </c>
      <c r="J129" s="220" t="s">
        <v>319</v>
      </c>
      <c r="K129" s="220"/>
      <c r="L129" s="220"/>
      <c r="M129" s="220"/>
      <c r="N129" s="220"/>
      <c r="O129" s="220"/>
      <c r="P129" s="220"/>
      <c r="Q129" s="220"/>
      <c r="R129" s="339">
        <v>1</v>
      </c>
      <c r="S129" s="220" t="s">
        <v>357</v>
      </c>
      <c r="T129" s="220"/>
      <c r="U129" s="233"/>
      <c r="V129" s="48">
        <f t="shared" si="5"/>
        <v>129</v>
      </c>
      <c r="W129" s="203" t="str">
        <f t="shared" si="6"/>
        <v>✔</v>
      </c>
      <c r="Y129" s="168"/>
      <c r="Z129" s="246">
        <v>0</v>
      </c>
      <c r="AA129" s="246">
        <v>30</v>
      </c>
      <c r="AB129" s="246">
        <v>0</v>
      </c>
      <c r="AC129" s="246">
        <v>30</v>
      </c>
      <c r="AD129" s="196"/>
    </row>
    <row r="130" spans="1:30" ht="21" customHeight="1" thickBot="1">
      <c r="A130" s="218"/>
      <c r="B130" s="219"/>
      <c r="C130" s="255" t="s">
        <v>417</v>
      </c>
      <c r="D130" s="255"/>
      <c r="E130" s="255"/>
      <c r="F130" s="255"/>
      <c r="G130" s="256"/>
      <c r="H130" s="255"/>
      <c r="I130" s="339">
        <v>0.93</v>
      </c>
      <c r="J130" s="220" t="s">
        <v>319</v>
      </c>
      <c r="K130" s="220"/>
      <c r="L130" s="220"/>
      <c r="M130" s="220"/>
      <c r="N130" s="220"/>
      <c r="O130" s="220"/>
      <c r="P130" s="220"/>
      <c r="Q130" s="220"/>
      <c r="R130" s="339">
        <v>0</v>
      </c>
      <c r="S130" s="220" t="s">
        <v>357</v>
      </c>
      <c r="T130" s="220"/>
      <c r="U130" s="233"/>
      <c r="V130" s="48">
        <f t="shared" si="5"/>
        <v>130</v>
      </c>
      <c r="W130" s="203" t="str">
        <f t="shared" si="6"/>
        <v>✔</v>
      </c>
      <c r="Y130" s="168"/>
      <c r="Z130" s="246">
        <v>0</v>
      </c>
      <c r="AA130" s="246">
        <v>30</v>
      </c>
      <c r="AB130" s="246">
        <v>0</v>
      </c>
      <c r="AC130" s="246">
        <v>30</v>
      </c>
      <c r="AD130" s="196"/>
    </row>
    <row r="131" spans="1:30" ht="21" customHeight="1" thickBot="1">
      <c r="A131" s="218"/>
      <c r="B131" s="219"/>
      <c r="C131" s="255" t="s">
        <v>418</v>
      </c>
      <c r="D131" s="255"/>
      <c r="E131" s="255"/>
      <c r="F131" s="255"/>
      <c r="G131" s="256"/>
      <c r="H131" s="255"/>
      <c r="I131" s="339">
        <v>0</v>
      </c>
      <c r="J131" s="220" t="s">
        <v>319</v>
      </c>
      <c r="K131" s="220"/>
      <c r="L131" s="220"/>
      <c r="M131" s="220"/>
      <c r="N131" s="220"/>
      <c r="O131" s="220"/>
      <c r="P131" s="220"/>
      <c r="Q131" s="220"/>
      <c r="R131" s="339">
        <v>1</v>
      </c>
      <c r="S131" s="220" t="s">
        <v>357</v>
      </c>
      <c r="T131" s="220"/>
      <c r="U131" s="233"/>
      <c r="V131" s="48">
        <f t="shared" si="5"/>
        <v>131</v>
      </c>
      <c r="W131" s="203" t="str">
        <f t="shared" si="6"/>
        <v>✔</v>
      </c>
      <c r="Y131" s="168"/>
      <c r="Z131" s="246">
        <v>0</v>
      </c>
      <c r="AA131" s="246">
        <v>30</v>
      </c>
      <c r="AB131" s="246">
        <v>0</v>
      </c>
      <c r="AC131" s="246">
        <v>30</v>
      </c>
      <c r="AD131" s="196"/>
    </row>
    <row r="132" spans="1:30" ht="21" customHeight="1" thickBot="1">
      <c r="A132" s="218"/>
      <c r="B132" s="219"/>
      <c r="C132" s="255" t="s">
        <v>419</v>
      </c>
      <c r="D132" s="255"/>
      <c r="E132" s="255"/>
      <c r="F132" s="255"/>
      <c r="G132" s="256"/>
      <c r="H132" s="255"/>
      <c r="I132" s="339">
        <v>5.62</v>
      </c>
      <c r="J132" s="220" t="s">
        <v>319</v>
      </c>
      <c r="K132" s="220"/>
      <c r="L132" s="220"/>
      <c r="M132" s="220"/>
      <c r="N132" s="220"/>
      <c r="O132" s="220"/>
      <c r="P132" s="220"/>
      <c r="Q132" s="220"/>
      <c r="R132" s="339">
        <v>49</v>
      </c>
      <c r="S132" s="220" t="s">
        <v>357</v>
      </c>
      <c r="T132" s="220"/>
      <c r="U132" s="233"/>
      <c r="V132" s="48">
        <f t="shared" si="5"/>
        <v>132</v>
      </c>
      <c r="W132" s="203" t="str">
        <f t="shared" si="6"/>
        <v>✔</v>
      </c>
      <c r="Y132" s="168"/>
      <c r="Z132" s="246">
        <v>0</v>
      </c>
      <c r="AA132" s="246">
        <v>30</v>
      </c>
      <c r="AB132" s="246">
        <v>0</v>
      </c>
      <c r="AC132" s="257">
        <v>70</v>
      </c>
      <c r="AD132" s="196"/>
    </row>
    <row r="133" spans="1:30" ht="21" customHeight="1" thickBot="1">
      <c r="A133" s="218"/>
      <c r="B133" s="219"/>
      <c r="C133" s="255" t="s">
        <v>420</v>
      </c>
      <c r="D133" s="255"/>
      <c r="E133" s="255"/>
      <c r="F133" s="255"/>
      <c r="G133" s="256"/>
      <c r="H133" s="255"/>
      <c r="I133" s="339">
        <v>0.93</v>
      </c>
      <c r="J133" s="220" t="s">
        <v>319</v>
      </c>
      <c r="K133" s="220"/>
      <c r="L133" s="220"/>
      <c r="M133" s="220"/>
      <c r="N133" s="220"/>
      <c r="O133" s="220"/>
      <c r="P133" s="220"/>
      <c r="Q133" s="220"/>
      <c r="R133" s="339">
        <v>7</v>
      </c>
      <c r="S133" s="220" t="s">
        <v>357</v>
      </c>
      <c r="T133" s="220"/>
      <c r="U133" s="233"/>
      <c r="V133" s="48">
        <f t="shared" si="5"/>
        <v>133</v>
      </c>
      <c r="W133" s="203" t="str">
        <f t="shared" si="6"/>
        <v>✔</v>
      </c>
      <c r="Y133" s="168"/>
      <c r="Z133" s="246">
        <v>0</v>
      </c>
      <c r="AA133" s="246">
        <v>30</v>
      </c>
      <c r="AB133" s="246">
        <v>0</v>
      </c>
      <c r="AC133" s="246">
        <v>30</v>
      </c>
      <c r="AD133" s="196"/>
    </row>
    <row r="134" spans="1:30" ht="21" customHeight="1" thickBot="1">
      <c r="A134" s="218"/>
      <c r="B134" s="219"/>
      <c r="C134" s="255" t="s">
        <v>421</v>
      </c>
      <c r="D134" s="255"/>
      <c r="E134" s="255"/>
      <c r="F134" s="255"/>
      <c r="G134" s="256"/>
      <c r="H134" s="255"/>
      <c r="I134" s="339">
        <v>0</v>
      </c>
      <c r="J134" s="220" t="s">
        <v>319</v>
      </c>
      <c r="K134" s="220"/>
      <c r="L134" s="220"/>
      <c r="M134" s="220"/>
      <c r="N134" s="220"/>
      <c r="O134" s="220"/>
      <c r="P134" s="220"/>
      <c r="Q134" s="220"/>
      <c r="R134" s="339">
        <v>0</v>
      </c>
      <c r="S134" s="220" t="s">
        <v>357</v>
      </c>
      <c r="T134" s="220"/>
      <c r="U134" s="233"/>
      <c r="V134" s="48">
        <f t="shared" si="5"/>
        <v>134</v>
      </c>
      <c r="W134" s="203" t="str">
        <f t="shared" si="6"/>
        <v>✔</v>
      </c>
      <c r="Y134" s="168"/>
      <c r="Z134" s="246">
        <v>0</v>
      </c>
      <c r="AA134" s="246">
        <v>30</v>
      </c>
      <c r="AB134" s="246">
        <v>0</v>
      </c>
      <c r="AC134" s="246">
        <v>30</v>
      </c>
      <c r="AD134" s="196"/>
    </row>
    <row r="135" spans="1:30" ht="21" customHeight="1" thickBot="1">
      <c r="A135" s="218"/>
      <c r="B135" s="219"/>
      <c r="C135" s="255" t="s">
        <v>422</v>
      </c>
      <c r="D135" s="255"/>
      <c r="E135" s="255"/>
      <c r="F135" s="255"/>
      <c r="G135" s="256"/>
      <c r="H135" s="255"/>
      <c r="I135" s="339">
        <v>2.62</v>
      </c>
      <c r="J135" s="220" t="s">
        <v>319</v>
      </c>
      <c r="K135" s="220"/>
      <c r="L135" s="220"/>
      <c r="M135" s="220"/>
      <c r="N135" s="220"/>
      <c r="O135" s="220"/>
      <c r="P135" s="220"/>
      <c r="Q135" s="220"/>
      <c r="R135" s="339">
        <v>15</v>
      </c>
      <c r="S135" s="220" t="s">
        <v>357</v>
      </c>
      <c r="T135" s="220"/>
      <c r="U135" s="233"/>
      <c r="V135" s="48">
        <f t="shared" si="5"/>
        <v>135</v>
      </c>
      <c r="W135" s="203" t="str">
        <f t="shared" si="6"/>
        <v>✔</v>
      </c>
      <c r="Y135" s="168"/>
      <c r="Z135" s="246">
        <v>0</v>
      </c>
      <c r="AA135" s="246">
        <v>30</v>
      </c>
      <c r="AB135" s="246">
        <v>0</v>
      </c>
      <c r="AC135" s="246">
        <v>30</v>
      </c>
      <c r="AD135" s="196"/>
    </row>
    <row r="136" spans="1:30" ht="21" customHeight="1" thickBot="1">
      <c r="A136" s="218"/>
      <c r="B136" s="219"/>
      <c r="C136" s="255" t="s">
        <v>423</v>
      </c>
      <c r="D136" s="255"/>
      <c r="E136" s="255"/>
      <c r="F136" s="255"/>
      <c r="G136" s="256"/>
      <c r="H136" s="255"/>
      <c r="I136" s="339">
        <v>7.31</v>
      </c>
      <c r="J136" s="220" t="s">
        <v>319</v>
      </c>
      <c r="K136" s="220"/>
      <c r="L136" s="220"/>
      <c r="M136" s="220"/>
      <c r="N136" s="220"/>
      <c r="O136" s="220"/>
      <c r="P136" s="220"/>
      <c r="Q136" s="220"/>
      <c r="R136" s="339">
        <v>26</v>
      </c>
      <c r="S136" s="220" t="s">
        <v>357</v>
      </c>
      <c r="T136" s="220"/>
      <c r="U136" s="233"/>
      <c r="V136" s="48">
        <f t="shared" si="5"/>
        <v>136</v>
      </c>
      <c r="W136" s="203" t="str">
        <f t="shared" ref="W136:W149" si="7">IF(OR(I136="",R136=""),"未入力あり","✔")</f>
        <v>✔</v>
      </c>
      <c r="Y136" s="168"/>
      <c r="Z136" s="246">
        <v>0</v>
      </c>
      <c r="AA136" s="246">
        <v>30</v>
      </c>
      <c r="AB136" s="246">
        <v>0</v>
      </c>
      <c r="AC136" s="246">
        <v>30</v>
      </c>
      <c r="AD136" s="196"/>
    </row>
    <row r="137" spans="1:30" ht="21" customHeight="1" thickBot="1">
      <c r="A137" s="218"/>
      <c r="B137" s="219"/>
      <c r="C137" s="255" t="s">
        <v>424</v>
      </c>
      <c r="D137" s="255"/>
      <c r="E137" s="255"/>
      <c r="F137" s="255"/>
      <c r="G137" s="256"/>
      <c r="H137" s="255"/>
      <c r="I137" s="339">
        <v>0.93</v>
      </c>
      <c r="J137" s="220" t="s">
        <v>319</v>
      </c>
      <c r="K137" s="220"/>
      <c r="L137" s="220"/>
      <c r="M137" s="220"/>
      <c r="N137" s="220"/>
      <c r="O137" s="220"/>
      <c r="P137" s="220"/>
      <c r="Q137" s="220"/>
      <c r="R137" s="339">
        <v>6</v>
      </c>
      <c r="S137" s="220" t="s">
        <v>357</v>
      </c>
      <c r="T137" s="220"/>
      <c r="U137" s="233"/>
      <c r="V137" s="48">
        <f t="shared" si="5"/>
        <v>137</v>
      </c>
      <c r="W137" s="203" t="str">
        <f t="shared" si="7"/>
        <v>✔</v>
      </c>
      <c r="Y137" s="168"/>
      <c r="Z137" s="246">
        <v>0</v>
      </c>
      <c r="AA137" s="246">
        <v>30</v>
      </c>
      <c r="AB137" s="246">
        <v>0</v>
      </c>
      <c r="AC137" s="246">
        <v>30</v>
      </c>
      <c r="AD137" s="196"/>
    </row>
    <row r="138" spans="1:30" ht="21" customHeight="1" thickBot="1">
      <c r="A138" s="218"/>
      <c r="B138" s="219"/>
      <c r="C138" s="255" t="s">
        <v>425</v>
      </c>
      <c r="D138" s="255"/>
      <c r="E138" s="255"/>
      <c r="F138" s="255"/>
      <c r="G138" s="256"/>
      <c r="H138" s="255"/>
      <c r="I138" s="339">
        <v>1.87</v>
      </c>
      <c r="J138" s="220" t="s">
        <v>319</v>
      </c>
      <c r="K138" s="220"/>
      <c r="L138" s="220"/>
      <c r="M138" s="220"/>
      <c r="N138" s="220"/>
      <c r="O138" s="220"/>
      <c r="P138" s="220"/>
      <c r="Q138" s="220"/>
      <c r="R138" s="339">
        <v>12</v>
      </c>
      <c r="S138" s="220" t="s">
        <v>357</v>
      </c>
      <c r="T138" s="220"/>
      <c r="U138" s="233"/>
      <c r="V138" s="48">
        <f t="shared" si="5"/>
        <v>138</v>
      </c>
      <c r="W138" s="203" t="str">
        <f t="shared" si="7"/>
        <v>✔</v>
      </c>
      <c r="Y138" s="168"/>
      <c r="Z138" s="246">
        <v>0</v>
      </c>
      <c r="AA138" s="246">
        <v>30</v>
      </c>
      <c r="AB138" s="246">
        <v>0</v>
      </c>
      <c r="AC138" s="246">
        <v>30</v>
      </c>
      <c r="AD138" s="196"/>
    </row>
    <row r="139" spans="1:30" ht="21" customHeight="1" thickBot="1">
      <c r="A139" s="218"/>
      <c r="B139" s="219"/>
      <c r="C139" s="255" t="s">
        <v>426</v>
      </c>
      <c r="D139" s="255"/>
      <c r="E139" s="255"/>
      <c r="F139" s="255"/>
      <c r="G139" s="256"/>
      <c r="H139" s="255"/>
      <c r="I139" s="339">
        <v>0</v>
      </c>
      <c r="J139" s="220" t="s">
        <v>319</v>
      </c>
      <c r="K139" s="220"/>
      <c r="L139" s="220"/>
      <c r="M139" s="220"/>
      <c r="N139" s="220"/>
      <c r="O139" s="220"/>
      <c r="P139" s="220"/>
      <c r="Q139" s="220"/>
      <c r="R139" s="339">
        <v>1</v>
      </c>
      <c r="S139" s="220" t="s">
        <v>357</v>
      </c>
      <c r="T139" s="220"/>
      <c r="U139" s="233"/>
      <c r="V139" s="48">
        <f t="shared" si="5"/>
        <v>139</v>
      </c>
      <c r="W139" s="203" t="str">
        <f t="shared" si="7"/>
        <v>✔</v>
      </c>
      <c r="Y139" s="168"/>
      <c r="Z139" s="246">
        <v>0</v>
      </c>
      <c r="AA139" s="246">
        <v>30</v>
      </c>
      <c r="AB139" s="246">
        <v>0</v>
      </c>
      <c r="AC139" s="246">
        <v>30</v>
      </c>
      <c r="AD139" s="196"/>
    </row>
    <row r="140" spans="1:30" ht="21" customHeight="1" thickBot="1">
      <c r="A140" s="218"/>
      <c r="B140" s="219"/>
      <c r="C140" s="255" t="s">
        <v>427</v>
      </c>
      <c r="D140" s="255"/>
      <c r="E140" s="255"/>
      <c r="F140" s="255"/>
      <c r="G140" s="256"/>
      <c r="H140" s="255"/>
      <c r="I140" s="339">
        <v>0</v>
      </c>
      <c r="J140" s="220" t="s">
        <v>319</v>
      </c>
      <c r="K140" s="220"/>
      <c r="L140" s="220"/>
      <c r="M140" s="220"/>
      <c r="N140" s="220"/>
      <c r="O140" s="220"/>
      <c r="P140" s="220"/>
      <c r="Q140" s="220"/>
      <c r="R140" s="339">
        <v>2</v>
      </c>
      <c r="S140" s="220" t="s">
        <v>357</v>
      </c>
      <c r="T140" s="220"/>
      <c r="U140" s="233"/>
      <c r="V140" s="48">
        <f t="shared" si="5"/>
        <v>140</v>
      </c>
      <c r="W140" s="203" t="str">
        <f t="shared" si="7"/>
        <v>✔</v>
      </c>
      <c r="Y140" s="168"/>
      <c r="Z140" s="246">
        <v>0</v>
      </c>
      <c r="AA140" s="246">
        <v>30</v>
      </c>
      <c r="AB140" s="246">
        <v>0</v>
      </c>
      <c r="AC140" s="246">
        <v>30</v>
      </c>
      <c r="AD140" s="196"/>
    </row>
    <row r="141" spans="1:30" ht="21" customHeight="1" thickBot="1">
      <c r="A141" s="218"/>
      <c r="B141" s="219"/>
      <c r="C141" s="255" t="s">
        <v>428</v>
      </c>
      <c r="D141" s="255"/>
      <c r="E141" s="255"/>
      <c r="F141" s="255"/>
      <c r="G141" s="256"/>
      <c r="H141" s="255"/>
      <c r="I141" s="339">
        <v>0</v>
      </c>
      <c r="J141" s="220" t="s">
        <v>319</v>
      </c>
      <c r="K141" s="220"/>
      <c r="L141" s="220"/>
      <c r="M141" s="220"/>
      <c r="N141" s="220"/>
      <c r="O141" s="220"/>
      <c r="P141" s="220"/>
      <c r="Q141" s="220"/>
      <c r="R141" s="339">
        <v>12</v>
      </c>
      <c r="S141" s="220" t="s">
        <v>357</v>
      </c>
      <c r="T141" s="220"/>
      <c r="U141" s="233"/>
      <c r="V141" s="48">
        <f t="shared" si="5"/>
        <v>141</v>
      </c>
      <c r="W141" s="203" t="str">
        <f t="shared" si="7"/>
        <v>✔</v>
      </c>
      <c r="Y141" s="168"/>
      <c r="Z141" s="246">
        <v>0</v>
      </c>
      <c r="AA141" s="246">
        <v>30</v>
      </c>
      <c r="AB141" s="246">
        <v>0</v>
      </c>
      <c r="AC141" s="246">
        <v>30</v>
      </c>
      <c r="AD141" s="196"/>
    </row>
    <row r="142" spans="1:30" ht="21" customHeight="1" thickBot="1">
      <c r="A142" s="218"/>
      <c r="B142" s="219"/>
      <c r="C142" s="255" t="s">
        <v>429</v>
      </c>
      <c r="D142" s="255"/>
      <c r="E142" s="255"/>
      <c r="F142" s="255"/>
      <c r="G142" s="256"/>
      <c r="H142" s="255"/>
      <c r="I142" s="339">
        <v>0.93</v>
      </c>
      <c r="J142" s="220" t="s">
        <v>319</v>
      </c>
      <c r="K142" s="220"/>
      <c r="L142" s="220"/>
      <c r="M142" s="220"/>
      <c r="N142" s="220"/>
      <c r="O142" s="220"/>
      <c r="P142" s="220"/>
      <c r="Q142" s="220"/>
      <c r="R142" s="339">
        <v>6</v>
      </c>
      <c r="S142" s="220" t="s">
        <v>319</v>
      </c>
      <c r="T142" s="220"/>
      <c r="U142" s="233"/>
      <c r="V142" s="48">
        <f t="shared" si="5"/>
        <v>142</v>
      </c>
      <c r="W142" s="203" t="str">
        <f t="shared" si="7"/>
        <v>✔</v>
      </c>
      <c r="Y142" s="168"/>
      <c r="Z142" s="246">
        <v>0</v>
      </c>
      <c r="AA142" s="246">
        <v>30</v>
      </c>
      <c r="AB142" s="246">
        <v>0</v>
      </c>
      <c r="AC142" s="246">
        <v>30</v>
      </c>
      <c r="AD142" s="196"/>
    </row>
    <row r="143" spans="1:30" ht="21" customHeight="1" thickBot="1">
      <c r="A143" s="218"/>
      <c r="B143" s="219"/>
      <c r="C143" s="255" t="s">
        <v>430</v>
      </c>
      <c r="D143" s="255"/>
      <c r="E143" s="255"/>
      <c r="F143" s="255"/>
      <c r="G143" s="256"/>
      <c r="H143" s="255"/>
      <c r="I143" s="339">
        <v>0</v>
      </c>
      <c r="J143" s="220" t="s">
        <v>319</v>
      </c>
      <c r="K143" s="220"/>
      <c r="L143" s="220"/>
      <c r="M143" s="220"/>
      <c r="N143" s="220"/>
      <c r="O143" s="220"/>
      <c r="P143" s="220"/>
      <c r="Q143" s="220"/>
      <c r="R143" s="339">
        <v>0</v>
      </c>
      <c r="S143" s="220" t="s">
        <v>357</v>
      </c>
      <c r="T143" s="220"/>
      <c r="U143" s="233"/>
      <c r="V143" s="48">
        <f t="shared" si="5"/>
        <v>143</v>
      </c>
      <c r="W143" s="203" t="str">
        <f t="shared" si="7"/>
        <v>✔</v>
      </c>
      <c r="Y143" s="168"/>
      <c r="Z143" s="246">
        <v>0</v>
      </c>
      <c r="AA143" s="246">
        <v>30</v>
      </c>
      <c r="AB143" s="246">
        <v>0</v>
      </c>
      <c r="AC143" s="246">
        <v>30</v>
      </c>
      <c r="AD143" s="196"/>
    </row>
    <row r="144" spans="1:30" ht="21" customHeight="1" thickBot="1">
      <c r="A144" s="218"/>
      <c r="B144" s="219"/>
      <c r="C144" s="265" t="s">
        <v>431</v>
      </c>
      <c r="D144" s="265"/>
      <c r="E144" s="265"/>
      <c r="F144" s="265"/>
      <c r="G144" s="265"/>
      <c r="H144" s="266"/>
      <c r="I144" s="339">
        <v>0</v>
      </c>
      <c r="J144" s="220" t="s">
        <v>319</v>
      </c>
      <c r="K144" s="220"/>
      <c r="L144" s="220"/>
      <c r="M144" s="220"/>
      <c r="N144" s="220"/>
      <c r="O144" s="220"/>
      <c r="P144" s="220"/>
      <c r="Q144" s="220"/>
      <c r="R144" s="339">
        <v>0</v>
      </c>
      <c r="S144" s="220" t="s">
        <v>357</v>
      </c>
      <c r="T144" s="220"/>
      <c r="U144" s="233"/>
      <c r="V144" s="48">
        <f t="shared" si="5"/>
        <v>144</v>
      </c>
      <c r="W144" s="203" t="str">
        <f t="shared" si="7"/>
        <v>✔</v>
      </c>
      <c r="Y144" s="168"/>
      <c r="Z144" s="246">
        <v>0</v>
      </c>
      <c r="AA144" s="246">
        <v>30</v>
      </c>
      <c r="AB144" s="246">
        <v>0</v>
      </c>
      <c r="AC144" s="246">
        <v>30</v>
      </c>
      <c r="AD144" s="196"/>
    </row>
    <row r="145" spans="1:30" ht="21" customHeight="1" thickBot="1">
      <c r="A145" s="218"/>
      <c r="B145" s="219"/>
      <c r="C145" s="255" t="s">
        <v>432</v>
      </c>
      <c r="D145" s="255"/>
      <c r="E145" s="255"/>
      <c r="F145" s="262"/>
      <c r="G145" s="256"/>
      <c r="H145" s="256"/>
      <c r="I145" s="339">
        <v>0</v>
      </c>
      <c r="J145" s="220" t="s">
        <v>319</v>
      </c>
      <c r="K145" s="220"/>
      <c r="L145" s="220"/>
      <c r="M145" s="220"/>
      <c r="N145" s="220"/>
      <c r="O145" s="220"/>
      <c r="P145" s="220"/>
      <c r="Q145" s="220"/>
      <c r="R145" s="339">
        <v>0</v>
      </c>
      <c r="S145" s="220" t="s">
        <v>357</v>
      </c>
      <c r="T145" s="220"/>
      <c r="U145" s="233"/>
      <c r="V145" s="48">
        <f t="shared" si="5"/>
        <v>145</v>
      </c>
      <c r="W145" s="203" t="str">
        <f t="shared" si="7"/>
        <v>✔</v>
      </c>
      <c r="Y145" s="168"/>
      <c r="Z145" s="246">
        <v>0</v>
      </c>
      <c r="AA145" s="246">
        <v>30</v>
      </c>
      <c r="AB145" s="246">
        <v>0</v>
      </c>
      <c r="AC145" s="246">
        <v>30</v>
      </c>
      <c r="AD145" s="196"/>
    </row>
    <row r="146" spans="1:30" ht="21" customHeight="1" thickBot="1">
      <c r="A146" s="218"/>
      <c r="B146" s="219"/>
      <c r="C146" s="255" t="s">
        <v>433</v>
      </c>
      <c r="D146" s="255"/>
      <c r="E146" s="255"/>
      <c r="F146" s="255"/>
      <c r="G146" s="256"/>
      <c r="H146" s="255"/>
      <c r="I146" s="339">
        <v>0</v>
      </c>
      <c r="J146" s="220" t="s">
        <v>319</v>
      </c>
      <c r="K146" s="220"/>
      <c r="L146" s="220"/>
      <c r="M146" s="220"/>
      <c r="N146" s="220"/>
      <c r="O146" s="220"/>
      <c r="P146" s="220"/>
      <c r="Q146" s="220"/>
      <c r="R146" s="339">
        <v>0</v>
      </c>
      <c r="S146" s="220" t="s">
        <v>357</v>
      </c>
      <c r="T146" s="220"/>
      <c r="U146" s="233"/>
      <c r="V146" s="48">
        <f t="shared" si="5"/>
        <v>146</v>
      </c>
      <c r="W146" s="203" t="str">
        <f t="shared" si="7"/>
        <v>✔</v>
      </c>
      <c r="Y146" s="168"/>
      <c r="Z146" s="246">
        <v>0</v>
      </c>
      <c r="AA146" s="246">
        <v>30</v>
      </c>
      <c r="AB146" s="246">
        <v>0</v>
      </c>
      <c r="AC146" s="246">
        <v>30</v>
      </c>
      <c r="AD146" s="196"/>
    </row>
    <row r="147" spans="1:30" ht="21" customHeight="1" thickBot="1">
      <c r="A147" s="218"/>
      <c r="B147" s="219"/>
      <c r="C147" s="258" t="s">
        <v>434</v>
      </c>
      <c r="D147" s="267"/>
      <c r="E147" s="267"/>
      <c r="F147" s="267"/>
      <c r="G147" s="268"/>
      <c r="H147" s="267"/>
      <c r="I147" s="339">
        <v>2.81</v>
      </c>
      <c r="J147" s="220" t="s">
        <v>319</v>
      </c>
      <c r="K147" s="220"/>
      <c r="L147" s="220"/>
      <c r="M147" s="220"/>
      <c r="N147" s="220"/>
      <c r="O147" s="220"/>
      <c r="P147" s="220"/>
      <c r="Q147" s="220"/>
      <c r="R147" s="339">
        <v>4</v>
      </c>
      <c r="S147" s="220" t="s">
        <v>357</v>
      </c>
      <c r="T147" s="220"/>
      <c r="U147" s="233"/>
      <c r="V147" s="48">
        <f t="shared" ref="V147:V205" si="8">+ROW()</f>
        <v>147</v>
      </c>
      <c r="W147" s="203" t="str">
        <f t="shared" si="7"/>
        <v>✔</v>
      </c>
      <c r="Y147" s="168"/>
      <c r="Z147" s="246">
        <v>0</v>
      </c>
      <c r="AA147" s="246">
        <v>30</v>
      </c>
      <c r="AB147" s="246">
        <v>0</v>
      </c>
      <c r="AC147" s="246">
        <v>30</v>
      </c>
      <c r="AD147" s="196"/>
    </row>
    <row r="148" spans="1:30" ht="21" customHeight="1" thickBot="1">
      <c r="A148" s="218"/>
      <c r="B148" s="219"/>
      <c r="C148" s="255" t="s">
        <v>435</v>
      </c>
      <c r="D148" s="267"/>
      <c r="E148" s="267"/>
      <c r="F148" s="267"/>
      <c r="G148" s="268"/>
      <c r="H148" s="267"/>
      <c r="I148" s="339">
        <v>4.68</v>
      </c>
      <c r="J148" s="220" t="s">
        <v>436</v>
      </c>
      <c r="K148" s="220"/>
      <c r="L148" s="220"/>
      <c r="M148" s="220"/>
      <c r="N148" s="220"/>
      <c r="O148" s="220"/>
      <c r="P148" s="220"/>
      <c r="Q148" s="220"/>
      <c r="R148" s="339">
        <v>5</v>
      </c>
      <c r="S148" s="220" t="s">
        <v>436</v>
      </c>
      <c r="T148" s="220"/>
      <c r="U148" s="233"/>
      <c r="V148" s="48">
        <f t="shared" si="8"/>
        <v>148</v>
      </c>
      <c r="W148" s="203" t="str">
        <f t="shared" si="7"/>
        <v>✔</v>
      </c>
      <c r="Y148" s="168"/>
      <c r="Z148" s="246">
        <v>0</v>
      </c>
      <c r="AA148" s="246">
        <v>30</v>
      </c>
      <c r="AB148" s="246">
        <v>0</v>
      </c>
      <c r="AC148" s="246">
        <v>30</v>
      </c>
      <c r="AD148" s="196"/>
    </row>
    <row r="149" spans="1:30" ht="21" customHeight="1" thickBot="1">
      <c r="A149" s="218"/>
      <c r="B149" s="219"/>
      <c r="C149" s="255" t="s">
        <v>437</v>
      </c>
      <c r="D149" s="255"/>
      <c r="E149" s="255"/>
      <c r="F149" s="255"/>
      <c r="G149" s="256"/>
      <c r="H149" s="255"/>
      <c r="I149" s="339">
        <v>1.87</v>
      </c>
      <c r="J149" s="220" t="s">
        <v>319</v>
      </c>
      <c r="K149" s="220"/>
      <c r="L149" s="220"/>
      <c r="M149" s="220"/>
      <c r="N149" s="220"/>
      <c r="O149" s="220"/>
      <c r="P149" s="220"/>
      <c r="Q149" s="220"/>
      <c r="R149" s="339">
        <v>0</v>
      </c>
      <c r="S149" s="220" t="s">
        <v>357</v>
      </c>
      <c r="T149" s="220"/>
      <c r="U149" s="233"/>
      <c r="V149" s="48">
        <f t="shared" si="8"/>
        <v>149</v>
      </c>
      <c r="W149" s="203" t="str">
        <f t="shared" si="7"/>
        <v>✔</v>
      </c>
      <c r="Y149" s="168"/>
      <c r="Z149" s="246">
        <v>0</v>
      </c>
      <c r="AA149" s="246">
        <v>30</v>
      </c>
      <c r="AB149" s="246">
        <v>0</v>
      </c>
      <c r="AC149" s="246">
        <v>30</v>
      </c>
      <c r="AD149" s="196"/>
    </row>
    <row r="150" spans="1:30" ht="21" customHeight="1" thickBot="1">
      <c r="A150" s="218"/>
      <c r="B150" s="219"/>
      <c r="C150" s="255" t="s">
        <v>438</v>
      </c>
      <c r="D150" s="267"/>
      <c r="E150" s="267"/>
      <c r="F150" s="267"/>
      <c r="G150" s="268"/>
      <c r="H150" s="267"/>
      <c r="I150" s="339">
        <v>0</v>
      </c>
      <c r="J150" s="220" t="s">
        <v>319</v>
      </c>
      <c r="K150" s="220"/>
      <c r="L150" s="220"/>
      <c r="M150" s="220"/>
      <c r="N150" s="220"/>
      <c r="O150" s="220"/>
      <c r="P150" s="220"/>
      <c r="Q150" s="220"/>
      <c r="R150" s="339">
        <v>0</v>
      </c>
      <c r="S150" s="220" t="s">
        <v>357</v>
      </c>
      <c r="T150" s="220"/>
      <c r="U150" s="233"/>
      <c r="V150" s="48">
        <f t="shared" si="8"/>
        <v>150</v>
      </c>
      <c r="W150" s="203" t="str">
        <f>IF(OR(I150="",R150=""),"未入力あり","✔")</f>
        <v>✔</v>
      </c>
      <c r="Y150" s="168"/>
      <c r="Z150" s="246">
        <v>0</v>
      </c>
      <c r="AA150" s="246">
        <v>30</v>
      </c>
      <c r="AB150" s="246">
        <v>0</v>
      </c>
      <c r="AC150" s="246">
        <v>30</v>
      </c>
      <c r="AD150" s="196"/>
    </row>
    <row r="151" spans="1:30" ht="20.100000000000001" customHeight="1">
      <c r="A151" s="218"/>
      <c r="B151" s="219"/>
      <c r="C151" s="211"/>
      <c r="D151" s="211"/>
      <c r="E151" s="211"/>
      <c r="F151" s="211"/>
      <c r="G151" s="213"/>
      <c r="H151" s="211"/>
      <c r="I151" s="269"/>
      <c r="J151" s="5"/>
      <c r="K151" s="5"/>
      <c r="L151" s="5"/>
      <c r="M151" s="5"/>
      <c r="N151" s="5"/>
      <c r="O151" s="5"/>
      <c r="P151" s="5"/>
      <c r="Q151" s="5"/>
      <c r="R151" s="269"/>
      <c r="S151" s="5"/>
      <c r="T151" s="220"/>
      <c r="U151" s="233"/>
      <c r="V151" s="48">
        <f t="shared" si="8"/>
        <v>151</v>
      </c>
      <c r="Y151" s="168"/>
      <c r="Z151" s="196"/>
      <c r="AA151" s="196"/>
      <c r="AB151" s="196"/>
      <c r="AC151" s="196"/>
      <c r="AD151" s="196"/>
    </row>
    <row r="152" spans="1:30" ht="20.100000000000001" customHeight="1" thickBot="1">
      <c r="A152" s="218"/>
      <c r="B152" s="219" t="s">
        <v>327</v>
      </c>
      <c r="C152" s="219"/>
      <c r="D152" s="219"/>
      <c r="E152" s="219"/>
      <c r="F152" s="219"/>
      <c r="G152" s="221"/>
      <c r="H152" s="219"/>
      <c r="I152" s="247"/>
      <c r="J152" s="5"/>
      <c r="K152" s="5"/>
      <c r="L152" s="5"/>
      <c r="M152" s="5"/>
      <c r="N152" s="5"/>
      <c r="O152" s="5"/>
      <c r="P152" s="5"/>
      <c r="Q152" s="5"/>
      <c r="R152" s="247"/>
      <c r="S152" s="5"/>
      <c r="T152" s="220"/>
      <c r="U152" s="233"/>
      <c r="V152" s="48">
        <f t="shared" si="8"/>
        <v>152</v>
      </c>
      <c r="Y152" s="168"/>
      <c r="Z152" s="196"/>
      <c r="AA152" s="196"/>
      <c r="AB152" s="196"/>
      <c r="AC152" s="196"/>
      <c r="AD152" s="196"/>
    </row>
    <row r="153" spans="1:30" ht="21" customHeight="1" thickBot="1">
      <c r="A153" s="218"/>
      <c r="B153" s="219"/>
      <c r="C153" s="219" t="s">
        <v>439</v>
      </c>
      <c r="D153" s="219"/>
      <c r="E153" s="219"/>
      <c r="F153" s="219"/>
      <c r="G153" s="221"/>
      <c r="H153" s="219"/>
      <c r="I153" s="339">
        <v>0</v>
      </c>
      <c r="J153" s="220" t="s">
        <v>319</v>
      </c>
      <c r="K153" s="220"/>
      <c r="L153" s="220"/>
      <c r="M153" s="220"/>
      <c r="N153" s="220"/>
      <c r="O153" s="220"/>
      <c r="P153" s="220"/>
      <c r="Q153" s="220"/>
      <c r="R153" s="339">
        <v>2</v>
      </c>
      <c r="S153" s="220" t="s">
        <v>319</v>
      </c>
      <c r="T153" s="220"/>
      <c r="U153" s="233"/>
      <c r="V153" s="48">
        <f t="shared" si="8"/>
        <v>153</v>
      </c>
      <c r="W153" s="203" t="str">
        <f>IF(OR(I153="",R153=""),"未入力あり","✔")</f>
        <v>✔</v>
      </c>
      <c r="Y153" s="168"/>
      <c r="Z153" s="246">
        <v>0</v>
      </c>
      <c r="AA153" s="246">
        <v>30</v>
      </c>
      <c r="AB153" s="246">
        <v>0</v>
      </c>
      <c r="AC153" s="246">
        <v>30</v>
      </c>
      <c r="AD153" s="196"/>
    </row>
    <row r="154" spans="1:30" ht="21" customHeight="1" thickBot="1">
      <c r="A154" s="218"/>
      <c r="B154" s="219"/>
      <c r="C154" s="219" t="s">
        <v>440</v>
      </c>
      <c r="D154" s="219"/>
      <c r="E154" s="219"/>
      <c r="F154" s="219"/>
      <c r="G154" s="221"/>
      <c r="H154" s="219"/>
      <c r="I154" s="339">
        <v>0</v>
      </c>
      <c r="J154" s="220" t="s">
        <v>319</v>
      </c>
      <c r="K154" s="220"/>
      <c r="L154" s="220"/>
      <c r="M154" s="220"/>
      <c r="N154" s="220"/>
      <c r="O154" s="220"/>
      <c r="P154" s="220"/>
      <c r="Q154" s="220"/>
      <c r="R154" s="339">
        <v>0</v>
      </c>
      <c r="S154" s="220" t="s">
        <v>319</v>
      </c>
      <c r="T154" s="220"/>
      <c r="U154" s="233"/>
      <c r="V154" s="48">
        <f t="shared" si="8"/>
        <v>154</v>
      </c>
      <c r="W154" s="203" t="str">
        <f>IF(OR(I154="",R154=""),"未入力あり","✔")</f>
        <v>✔</v>
      </c>
      <c r="Y154" s="168"/>
      <c r="Z154" s="246">
        <v>0</v>
      </c>
      <c r="AA154" s="246">
        <v>30</v>
      </c>
      <c r="AB154" s="246">
        <v>0</v>
      </c>
      <c r="AC154" s="246">
        <v>30</v>
      </c>
      <c r="AD154" s="196"/>
    </row>
    <row r="155" spans="1:30" ht="21" customHeight="1">
      <c r="A155" s="218"/>
      <c r="B155" s="219"/>
      <c r="C155" s="219"/>
      <c r="D155" s="219"/>
      <c r="E155" s="219"/>
      <c r="F155" s="219"/>
      <c r="G155" s="221"/>
      <c r="H155" s="219"/>
      <c r="I155" s="269"/>
      <c r="J155" s="220"/>
      <c r="K155" s="220"/>
      <c r="L155" s="220"/>
      <c r="M155" s="220"/>
      <c r="N155" s="220"/>
      <c r="O155" s="220"/>
      <c r="P155" s="220"/>
      <c r="Q155" s="220"/>
      <c r="R155" s="269"/>
      <c r="S155" s="220"/>
      <c r="T155" s="220"/>
      <c r="U155" s="233"/>
      <c r="V155" s="48">
        <f t="shared" si="8"/>
        <v>155</v>
      </c>
      <c r="Y155" s="168"/>
      <c r="Z155" s="196"/>
      <c r="AA155" s="196"/>
      <c r="AB155" s="196"/>
      <c r="AC155" s="196"/>
      <c r="AD155" s="196"/>
    </row>
    <row r="156" spans="1:30" ht="20.100000000000001" customHeight="1" thickBot="1">
      <c r="A156" s="218"/>
      <c r="B156" s="219" t="s">
        <v>441</v>
      </c>
      <c r="C156" s="219"/>
      <c r="D156" s="219"/>
      <c r="E156" s="219"/>
      <c r="F156" s="219"/>
      <c r="G156" s="221"/>
      <c r="H156" s="219"/>
      <c r="I156" s="247"/>
      <c r="J156" s="220"/>
      <c r="K156" s="220"/>
      <c r="L156" s="220"/>
      <c r="M156" s="220"/>
      <c r="N156" s="220"/>
      <c r="O156" s="220"/>
      <c r="P156" s="220"/>
      <c r="Q156" s="220"/>
      <c r="R156" s="247"/>
      <c r="S156" s="220"/>
      <c r="T156" s="220"/>
      <c r="U156" s="233"/>
      <c r="V156" s="48">
        <f t="shared" si="8"/>
        <v>156</v>
      </c>
      <c r="Y156" s="168"/>
      <c r="Z156" s="196"/>
      <c r="AA156" s="196"/>
      <c r="AB156" s="196"/>
      <c r="AC156" s="196"/>
      <c r="AD156" s="196"/>
    </row>
    <row r="157" spans="1:30" ht="20.100000000000001" customHeight="1" thickBot="1">
      <c r="A157" s="218"/>
      <c r="B157" s="219"/>
      <c r="C157" s="270" t="s">
        <v>442</v>
      </c>
      <c r="D157" s="219"/>
      <c r="E157" s="219"/>
      <c r="F157" s="219"/>
      <c r="G157" s="221"/>
      <c r="H157" s="219"/>
      <c r="I157" s="339">
        <v>2</v>
      </c>
      <c r="J157" s="220" t="s">
        <v>319</v>
      </c>
      <c r="K157" s="220"/>
      <c r="L157" s="220"/>
      <c r="M157" s="220"/>
      <c r="N157" s="220"/>
      <c r="O157" s="220"/>
      <c r="P157" s="220"/>
      <c r="Q157" s="220"/>
      <c r="R157" s="339">
        <v>2</v>
      </c>
      <c r="S157" s="220" t="s">
        <v>319</v>
      </c>
      <c r="T157" s="220"/>
      <c r="U157" s="233"/>
      <c r="V157" s="48">
        <f t="shared" si="8"/>
        <v>157</v>
      </c>
      <c r="W157" s="203" t="str">
        <f t="shared" ref="W157:W170" si="9">IF(OR(I157="",R157=""),"未入力あり","✔")</f>
        <v>✔</v>
      </c>
      <c r="Y157" s="168"/>
      <c r="Z157" s="246">
        <v>0</v>
      </c>
      <c r="AA157" s="246">
        <v>10</v>
      </c>
      <c r="AB157" s="246">
        <v>0</v>
      </c>
      <c r="AC157" s="246">
        <v>10</v>
      </c>
      <c r="AD157" s="196"/>
    </row>
    <row r="158" spans="1:30" ht="20.100000000000001" customHeight="1" thickBot="1">
      <c r="A158" s="218"/>
      <c r="B158" s="219"/>
      <c r="C158" s="270" t="s">
        <v>443</v>
      </c>
      <c r="D158" s="219"/>
      <c r="E158" s="219"/>
      <c r="F158" s="219"/>
      <c r="G158" s="221"/>
      <c r="H158" s="219"/>
      <c r="I158" s="339">
        <v>1</v>
      </c>
      <c r="J158" s="220" t="s">
        <v>319</v>
      </c>
      <c r="K158" s="220"/>
      <c r="L158" s="220"/>
      <c r="M158" s="220"/>
      <c r="N158" s="220"/>
      <c r="O158" s="220"/>
      <c r="P158" s="220"/>
      <c r="Q158" s="220"/>
      <c r="R158" s="339">
        <v>1</v>
      </c>
      <c r="S158" s="220" t="s">
        <v>319</v>
      </c>
      <c r="T158" s="220"/>
      <c r="U158" s="233"/>
      <c r="V158" s="48">
        <f t="shared" si="8"/>
        <v>158</v>
      </c>
      <c r="W158" s="203" t="str">
        <f>IF(OR(I158="",R158=""),"未入力あり","✔")</f>
        <v>✔</v>
      </c>
      <c r="Y158" s="168"/>
      <c r="Z158" s="246">
        <v>0</v>
      </c>
      <c r="AA158" s="246">
        <v>10</v>
      </c>
      <c r="AB158" s="246">
        <v>0</v>
      </c>
      <c r="AC158" s="246">
        <v>10</v>
      </c>
      <c r="AD158" s="196"/>
    </row>
    <row r="159" spans="1:30" ht="20.100000000000001" customHeight="1" thickBot="1">
      <c r="A159" s="218"/>
      <c r="B159" s="219"/>
      <c r="C159" s="270" t="s">
        <v>444</v>
      </c>
      <c r="D159" s="219"/>
      <c r="E159" s="219"/>
      <c r="F159" s="219"/>
      <c r="G159" s="221"/>
      <c r="H159" s="219"/>
      <c r="I159" s="339">
        <v>0</v>
      </c>
      <c r="J159" s="220" t="s">
        <v>319</v>
      </c>
      <c r="K159" s="220"/>
      <c r="L159" s="220"/>
      <c r="M159" s="220"/>
      <c r="N159" s="220"/>
      <c r="O159" s="220"/>
      <c r="P159" s="220"/>
      <c r="Q159" s="220"/>
      <c r="R159" s="339">
        <v>0</v>
      </c>
      <c r="S159" s="220" t="s">
        <v>319</v>
      </c>
      <c r="T159" s="220"/>
      <c r="U159" s="233"/>
      <c r="V159" s="48">
        <f t="shared" si="8"/>
        <v>159</v>
      </c>
      <c r="W159" s="203" t="str">
        <f t="shared" si="9"/>
        <v>✔</v>
      </c>
      <c r="Y159" s="168"/>
      <c r="Z159" s="246">
        <v>0</v>
      </c>
      <c r="AA159" s="246">
        <v>10</v>
      </c>
      <c r="AB159" s="246">
        <v>0</v>
      </c>
      <c r="AC159" s="246">
        <v>10</v>
      </c>
      <c r="AD159" s="196"/>
    </row>
    <row r="160" spans="1:30" ht="20.100000000000001" customHeight="1" thickBot="1">
      <c r="A160" s="218"/>
      <c r="B160" s="219"/>
      <c r="C160" s="270" t="s">
        <v>445</v>
      </c>
      <c r="D160" s="219"/>
      <c r="E160" s="219"/>
      <c r="F160" s="219"/>
      <c r="G160" s="221"/>
      <c r="H160" s="219"/>
      <c r="I160" s="339">
        <v>0</v>
      </c>
      <c r="J160" s="220" t="s">
        <v>319</v>
      </c>
      <c r="K160" s="220"/>
      <c r="L160" s="220"/>
      <c r="M160" s="220"/>
      <c r="N160" s="220"/>
      <c r="O160" s="220"/>
      <c r="P160" s="220"/>
      <c r="Q160" s="220"/>
      <c r="R160" s="339">
        <v>0</v>
      </c>
      <c r="S160" s="220" t="s">
        <v>319</v>
      </c>
      <c r="T160" s="220"/>
      <c r="U160" s="233"/>
      <c r="V160" s="48">
        <f t="shared" si="8"/>
        <v>160</v>
      </c>
      <c r="W160" s="203" t="str">
        <f t="shared" si="9"/>
        <v>✔</v>
      </c>
      <c r="Y160" s="168"/>
      <c r="Z160" s="246">
        <v>0</v>
      </c>
      <c r="AA160" s="246">
        <v>10</v>
      </c>
      <c r="AB160" s="246">
        <v>0</v>
      </c>
      <c r="AC160" s="246">
        <v>10</v>
      </c>
      <c r="AD160" s="196"/>
    </row>
    <row r="161" spans="1:30" ht="20.100000000000001" customHeight="1" thickBot="1">
      <c r="A161" s="218"/>
      <c r="B161" s="219"/>
      <c r="C161" s="270" t="s">
        <v>446</v>
      </c>
      <c r="D161" s="219"/>
      <c r="E161" s="219"/>
      <c r="F161" s="219"/>
      <c r="G161" s="221"/>
      <c r="H161" s="219"/>
      <c r="I161" s="339">
        <v>2</v>
      </c>
      <c r="J161" s="220" t="s">
        <v>319</v>
      </c>
      <c r="K161" s="220"/>
      <c r="L161" s="220"/>
      <c r="M161" s="220"/>
      <c r="N161" s="220"/>
      <c r="O161" s="220"/>
      <c r="P161" s="220"/>
      <c r="Q161" s="220"/>
      <c r="R161" s="339">
        <v>2</v>
      </c>
      <c r="S161" s="220" t="s">
        <v>319</v>
      </c>
      <c r="T161" s="220"/>
      <c r="U161" s="233"/>
      <c r="V161" s="48">
        <f t="shared" si="8"/>
        <v>161</v>
      </c>
      <c r="W161" s="203" t="str">
        <f t="shared" si="9"/>
        <v>✔</v>
      </c>
      <c r="Y161" s="168"/>
      <c r="Z161" s="246">
        <v>0</v>
      </c>
      <c r="AA161" s="246">
        <v>10</v>
      </c>
      <c r="AB161" s="246">
        <v>0</v>
      </c>
      <c r="AC161" s="246">
        <v>10</v>
      </c>
      <c r="AD161" s="196"/>
    </row>
    <row r="162" spans="1:30" ht="20.100000000000001" customHeight="1" thickBot="1">
      <c r="A162" s="218"/>
      <c r="B162" s="219"/>
      <c r="C162" s="270" t="s">
        <v>447</v>
      </c>
      <c r="D162" s="219"/>
      <c r="E162" s="219"/>
      <c r="F162" s="219"/>
      <c r="G162" s="221"/>
      <c r="H162" s="219"/>
      <c r="I162" s="339">
        <v>0</v>
      </c>
      <c r="J162" s="220" t="s">
        <v>319</v>
      </c>
      <c r="K162" s="220"/>
      <c r="L162" s="220"/>
      <c r="M162" s="220"/>
      <c r="N162" s="220"/>
      <c r="O162" s="220"/>
      <c r="P162" s="220"/>
      <c r="Q162" s="220"/>
      <c r="R162" s="339">
        <v>0</v>
      </c>
      <c r="S162" s="220" t="s">
        <v>319</v>
      </c>
      <c r="T162" s="220"/>
      <c r="U162" s="233"/>
      <c r="V162" s="48">
        <f t="shared" si="8"/>
        <v>162</v>
      </c>
      <c r="W162" s="203" t="str">
        <f t="shared" si="9"/>
        <v>✔</v>
      </c>
      <c r="Y162" s="168"/>
      <c r="Z162" s="246">
        <v>0</v>
      </c>
      <c r="AA162" s="246">
        <v>10</v>
      </c>
      <c r="AB162" s="246">
        <v>0</v>
      </c>
      <c r="AC162" s="246">
        <v>10</v>
      </c>
      <c r="AD162" s="196"/>
    </row>
    <row r="163" spans="1:30" ht="20.100000000000001" customHeight="1" thickBot="1">
      <c r="A163" s="218"/>
      <c r="B163" s="219"/>
      <c r="C163" s="270" t="s">
        <v>448</v>
      </c>
      <c r="D163" s="219"/>
      <c r="E163" s="219"/>
      <c r="F163" s="219"/>
      <c r="G163" s="221"/>
      <c r="H163" s="219"/>
      <c r="I163" s="339">
        <v>0</v>
      </c>
      <c r="J163" s="220" t="s">
        <v>319</v>
      </c>
      <c r="K163" s="220"/>
      <c r="L163" s="220"/>
      <c r="M163" s="220"/>
      <c r="N163" s="220"/>
      <c r="O163" s="220"/>
      <c r="P163" s="220"/>
      <c r="Q163" s="220"/>
      <c r="R163" s="339">
        <v>0</v>
      </c>
      <c r="S163" s="220" t="s">
        <v>319</v>
      </c>
      <c r="T163" s="220"/>
      <c r="U163" s="233"/>
      <c r="V163" s="48">
        <f t="shared" si="8"/>
        <v>163</v>
      </c>
      <c r="W163" s="203" t="str">
        <f t="shared" si="9"/>
        <v>✔</v>
      </c>
      <c r="Y163" s="168"/>
      <c r="Z163" s="246">
        <v>0</v>
      </c>
      <c r="AA163" s="246">
        <v>10</v>
      </c>
      <c r="AB163" s="246">
        <v>0</v>
      </c>
      <c r="AC163" s="246">
        <v>10</v>
      </c>
      <c r="AD163" s="196"/>
    </row>
    <row r="164" spans="1:30" ht="20.100000000000001" customHeight="1" thickBot="1">
      <c r="A164" s="218"/>
      <c r="B164" s="219"/>
      <c r="C164" s="270" t="s">
        <v>449</v>
      </c>
      <c r="D164" s="219"/>
      <c r="E164" s="219"/>
      <c r="F164" s="219"/>
      <c r="G164" s="221"/>
      <c r="H164" s="219"/>
      <c r="I164" s="339">
        <v>0</v>
      </c>
      <c r="J164" s="220" t="s">
        <v>319</v>
      </c>
      <c r="K164" s="220"/>
      <c r="L164" s="220"/>
      <c r="M164" s="220"/>
      <c r="N164" s="220"/>
      <c r="O164" s="220"/>
      <c r="P164" s="220"/>
      <c r="Q164" s="220"/>
      <c r="R164" s="339">
        <v>0</v>
      </c>
      <c r="S164" s="220" t="s">
        <v>319</v>
      </c>
      <c r="T164" s="220"/>
      <c r="U164" s="233"/>
      <c r="V164" s="48">
        <f t="shared" si="8"/>
        <v>164</v>
      </c>
      <c r="W164" s="203" t="str">
        <f t="shared" si="9"/>
        <v>✔</v>
      </c>
      <c r="Y164" s="168"/>
      <c r="Z164" s="246">
        <v>0</v>
      </c>
      <c r="AA164" s="246">
        <v>10</v>
      </c>
      <c r="AB164" s="246">
        <v>0</v>
      </c>
      <c r="AC164" s="246">
        <v>10</v>
      </c>
      <c r="AD164" s="196"/>
    </row>
    <row r="165" spans="1:30" ht="20.100000000000001" customHeight="1" thickBot="1">
      <c r="A165" s="218"/>
      <c r="B165" s="219"/>
      <c r="C165" s="270" t="s">
        <v>450</v>
      </c>
      <c r="D165" s="219"/>
      <c r="E165" s="219"/>
      <c r="F165" s="219"/>
      <c r="G165" s="221"/>
      <c r="H165" s="219"/>
      <c r="I165" s="339">
        <v>0</v>
      </c>
      <c r="J165" s="220" t="s">
        <v>319</v>
      </c>
      <c r="K165" s="220"/>
      <c r="L165" s="220"/>
      <c r="M165" s="220"/>
      <c r="N165" s="220"/>
      <c r="O165" s="220"/>
      <c r="P165" s="220"/>
      <c r="Q165" s="220"/>
      <c r="R165" s="339">
        <v>0</v>
      </c>
      <c r="S165" s="220" t="s">
        <v>319</v>
      </c>
      <c r="T165" s="220"/>
      <c r="U165" s="233"/>
      <c r="V165" s="48">
        <f t="shared" si="8"/>
        <v>165</v>
      </c>
      <c r="W165" s="203" t="str">
        <f t="shared" si="9"/>
        <v>✔</v>
      </c>
      <c r="Y165" s="168"/>
      <c r="Z165" s="246">
        <v>0</v>
      </c>
      <c r="AA165" s="246">
        <v>10</v>
      </c>
      <c r="AB165" s="246">
        <v>0</v>
      </c>
      <c r="AC165" s="246">
        <v>10</v>
      </c>
      <c r="AD165" s="196"/>
    </row>
    <row r="166" spans="1:30" ht="20.100000000000001" customHeight="1" thickBot="1">
      <c r="A166" s="218"/>
      <c r="B166" s="219"/>
      <c r="C166" s="270" t="s">
        <v>451</v>
      </c>
      <c r="D166" s="219"/>
      <c r="E166" s="219"/>
      <c r="F166" s="219"/>
      <c r="G166" s="221"/>
      <c r="H166" s="219"/>
      <c r="I166" s="339">
        <v>0</v>
      </c>
      <c r="J166" s="220" t="s">
        <v>319</v>
      </c>
      <c r="K166" s="220"/>
      <c r="L166" s="220"/>
      <c r="M166" s="220"/>
      <c r="N166" s="220"/>
      <c r="O166" s="220"/>
      <c r="P166" s="220"/>
      <c r="Q166" s="220"/>
      <c r="R166" s="339">
        <v>0</v>
      </c>
      <c r="S166" s="220" t="s">
        <v>319</v>
      </c>
      <c r="T166" s="220"/>
      <c r="U166" s="233"/>
      <c r="V166" s="48">
        <f t="shared" si="8"/>
        <v>166</v>
      </c>
      <c r="W166" s="203" t="str">
        <f t="shared" si="9"/>
        <v>✔</v>
      </c>
      <c r="Y166" s="168"/>
      <c r="Z166" s="246">
        <v>0</v>
      </c>
      <c r="AA166" s="246">
        <v>10</v>
      </c>
      <c r="AB166" s="246">
        <v>0</v>
      </c>
      <c r="AC166" s="246">
        <v>10</v>
      </c>
      <c r="AD166" s="196"/>
    </row>
    <row r="167" spans="1:30" ht="20.100000000000001" customHeight="1" thickBot="1">
      <c r="A167" s="218"/>
      <c r="B167" s="219"/>
      <c r="C167" s="219" t="s">
        <v>452</v>
      </c>
      <c r="D167" s="219"/>
      <c r="E167" s="219"/>
      <c r="F167" s="219"/>
      <c r="G167" s="221"/>
      <c r="H167" s="219"/>
      <c r="I167" s="339">
        <v>8</v>
      </c>
      <c r="J167" s="220" t="s">
        <v>319</v>
      </c>
      <c r="K167" s="220"/>
      <c r="L167" s="220"/>
      <c r="M167" s="220"/>
      <c r="N167" s="220"/>
      <c r="O167" s="220"/>
      <c r="P167" s="220"/>
      <c r="Q167" s="220"/>
      <c r="R167" s="339">
        <v>8</v>
      </c>
      <c r="S167" s="220" t="s">
        <v>319</v>
      </c>
      <c r="T167" s="220"/>
      <c r="U167" s="233"/>
      <c r="V167" s="48">
        <f t="shared" si="8"/>
        <v>167</v>
      </c>
      <c r="W167" s="203" t="str">
        <f t="shared" si="9"/>
        <v>✔</v>
      </c>
      <c r="Y167" s="168"/>
      <c r="Z167" s="246">
        <v>0</v>
      </c>
      <c r="AA167" s="246">
        <v>10</v>
      </c>
      <c r="AB167" s="246">
        <v>0</v>
      </c>
      <c r="AC167" s="246">
        <v>10</v>
      </c>
      <c r="AD167" s="196"/>
    </row>
    <row r="168" spans="1:30" ht="20.100000000000001" customHeight="1" thickBot="1">
      <c r="A168" s="218"/>
      <c r="B168" s="219"/>
      <c r="C168" s="219" t="s">
        <v>453</v>
      </c>
      <c r="D168" s="219"/>
      <c r="E168" s="219"/>
      <c r="F168" s="219"/>
      <c r="G168" s="221"/>
      <c r="H168" s="219"/>
      <c r="I168" s="339">
        <v>2</v>
      </c>
      <c r="J168" s="220" t="s">
        <v>319</v>
      </c>
      <c r="K168" s="220"/>
      <c r="L168" s="220"/>
      <c r="M168" s="220"/>
      <c r="N168" s="220"/>
      <c r="O168" s="220"/>
      <c r="P168" s="220"/>
      <c r="Q168" s="220"/>
      <c r="R168" s="339">
        <v>2</v>
      </c>
      <c r="S168" s="220" t="s">
        <v>319</v>
      </c>
      <c r="T168" s="220"/>
      <c r="U168" s="233"/>
      <c r="V168" s="48">
        <f t="shared" si="8"/>
        <v>168</v>
      </c>
      <c r="W168" s="203" t="str">
        <f t="shared" si="9"/>
        <v>✔</v>
      </c>
      <c r="Y168" s="168"/>
      <c r="Z168" s="246">
        <v>0</v>
      </c>
      <c r="AA168" s="246">
        <v>10</v>
      </c>
      <c r="AB168" s="246">
        <v>0</v>
      </c>
      <c r="AC168" s="246">
        <v>10</v>
      </c>
      <c r="AD168" s="196"/>
    </row>
    <row r="169" spans="1:30" ht="20.100000000000001" customHeight="1" thickBot="1">
      <c r="A169" s="218"/>
      <c r="B169" s="219"/>
      <c r="C169" s="219" t="s">
        <v>454</v>
      </c>
      <c r="D169" s="219"/>
      <c r="E169" s="219"/>
      <c r="F169" s="219"/>
      <c r="G169" s="221"/>
      <c r="H169" s="219"/>
      <c r="I169" s="339">
        <v>2</v>
      </c>
      <c r="J169" s="220" t="s">
        <v>319</v>
      </c>
      <c r="K169" s="220"/>
      <c r="L169" s="220"/>
      <c r="M169" s="220"/>
      <c r="N169" s="220"/>
      <c r="O169" s="220"/>
      <c r="P169" s="220"/>
      <c r="Q169" s="220"/>
      <c r="R169" s="339">
        <v>2</v>
      </c>
      <c r="S169" s="220" t="s">
        <v>319</v>
      </c>
      <c r="T169" s="220"/>
      <c r="U169" s="233"/>
      <c r="V169" s="48">
        <f t="shared" si="8"/>
        <v>169</v>
      </c>
      <c r="W169" s="203" t="str">
        <f t="shared" si="9"/>
        <v>✔</v>
      </c>
      <c r="Y169" s="168"/>
      <c r="Z169" s="246">
        <v>0</v>
      </c>
      <c r="AA169" s="246">
        <v>10</v>
      </c>
      <c r="AB169" s="246">
        <v>0</v>
      </c>
      <c r="AC169" s="246">
        <v>10</v>
      </c>
      <c r="AD169" s="196"/>
    </row>
    <row r="170" spans="1:30" ht="20.100000000000001" customHeight="1" thickBot="1">
      <c r="A170" s="218"/>
      <c r="B170" s="219"/>
      <c r="C170" s="219" t="s">
        <v>455</v>
      </c>
      <c r="D170" s="219"/>
      <c r="E170" s="219"/>
      <c r="F170" s="219"/>
      <c r="G170" s="221"/>
      <c r="H170" s="219"/>
      <c r="I170" s="339">
        <v>0</v>
      </c>
      <c r="J170" s="220" t="s">
        <v>319</v>
      </c>
      <c r="K170" s="220"/>
      <c r="L170" s="220"/>
      <c r="M170" s="220"/>
      <c r="N170" s="220"/>
      <c r="O170" s="220"/>
      <c r="P170" s="220"/>
      <c r="Q170" s="220"/>
      <c r="R170" s="339">
        <v>0</v>
      </c>
      <c r="S170" s="220" t="s">
        <v>319</v>
      </c>
      <c r="T170" s="220"/>
      <c r="U170" s="233"/>
      <c r="V170" s="48">
        <f t="shared" si="8"/>
        <v>170</v>
      </c>
      <c r="W170" s="203" t="str">
        <f t="shared" si="9"/>
        <v>✔</v>
      </c>
      <c r="Y170" s="168"/>
      <c r="Z170" s="246">
        <v>0</v>
      </c>
      <c r="AA170" s="246">
        <v>10</v>
      </c>
      <c r="AB170" s="246">
        <v>0</v>
      </c>
      <c r="AC170" s="246">
        <v>10</v>
      </c>
      <c r="AD170" s="196"/>
    </row>
    <row r="171" spans="1:30" ht="20.100000000000001" customHeight="1" thickBot="1">
      <c r="A171" s="218"/>
      <c r="B171" s="219"/>
      <c r="C171" s="219" t="s">
        <v>456</v>
      </c>
      <c r="D171" s="219"/>
      <c r="E171" s="219"/>
      <c r="F171" s="219"/>
      <c r="G171" s="221"/>
      <c r="H171" s="219"/>
      <c r="I171" s="339">
        <v>0</v>
      </c>
      <c r="J171" s="220" t="s">
        <v>319</v>
      </c>
      <c r="K171" s="220"/>
      <c r="L171" s="220"/>
      <c r="M171" s="220"/>
      <c r="N171" s="220"/>
      <c r="O171" s="220"/>
      <c r="P171" s="220"/>
      <c r="Q171" s="220"/>
      <c r="R171" s="339">
        <v>0</v>
      </c>
      <c r="S171" s="220" t="s">
        <v>319</v>
      </c>
      <c r="T171" s="220"/>
      <c r="U171" s="233"/>
      <c r="V171" s="48">
        <f t="shared" si="8"/>
        <v>171</v>
      </c>
      <c r="W171" s="203" t="str">
        <f t="shared" ref="W171:W178" si="10">IF(OR(I171="",R171=""),"未入力あり","✔")</f>
        <v>✔</v>
      </c>
      <c r="Y171" s="168"/>
      <c r="Z171" s="246">
        <v>0</v>
      </c>
      <c r="AA171" s="246">
        <v>10</v>
      </c>
      <c r="AB171" s="246">
        <v>0</v>
      </c>
      <c r="AC171" s="246">
        <v>10</v>
      </c>
      <c r="AD171" s="196"/>
    </row>
    <row r="172" spans="1:30" ht="20.100000000000001" customHeight="1" thickBot="1">
      <c r="A172" s="218"/>
      <c r="B172" s="219"/>
      <c r="C172" s="219" t="s">
        <v>457</v>
      </c>
      <c r="D172" s="219"/>
      <c r="E172" s="219"/>
      <c r="F172" s="219"/>
      <c r="G172" s="221"/>
      <c r="H172" s="219"/>
      <c r="I172" s="339">
        <v>2</v>
      </c>
      <c r="J172" s="220" t="s">
        <v>319</v>
      </c>
      <c r="K172" s="220"/>
      <c r="L172" s="220"/>
      <c r="M172" s="220"/>
      <c r="N172" s="220"/>
      <c r="O172" s="220"/>
      <c r="P172" s="220"/>
      <c r="Q172" s="220"/>
      <c r="R172" s="339">
        <v>2</v>
      </c>
      <c r="S172" s="220" t="s">
        <v>319</v>
      </c>
      <c r="T172" s="220"/>
      <c r="U172" s="233"/>
      <c r="V172" s="48">
        <f t="shared" si="8"/>
        <v>172</v>
      </c>
      <c r="W172" s="203" t="str">
        <f t="shared" si="10"/>
        <v>✔</v>
      </c>
      <c r="Y172" s="168"/>
      <c r="Z172" s="246">
        <v>0</v>
      </c>
      <c r="AA172" s="246">
        <v>10</v>
      </c>
      <c r="AB172" s="246">
        <v>0</v>
      </c>
      <c r="AC172" s="246">
        <v>10</v>
      </c>
      <c r="AD172" s="196"/>
    </row>
    <row r="173" spans="1:30" ht="20.100000000000001" customHeight="1" thickBot="1">
      <c r="A173" s="218"/>
      <c r="B173" s="219"/>
      <c r="C173" s="270" t="s">
        <v>458</v>
      </c>
      <c r="D173" s="219"/>
      <c r="E173" s="219"/>
      <c r="F173" s="219"/>
      <c r="G173" s="221"/>
      <c r="H173" s="219"/>
      <c r="I173" s="339">
        <v>3</v>
      </c>
      <c r="J173" s="220" t="s">
        <v>319</v>
      </c>
      <c r="K173" s="220"/>
      <c r="L173" s="220"/>
      <c r="M173" s="220"/>
      <c r="N173" s="220"/>
      <c r="O173" s="220"/>
      <c r="P173" s="220"/>
      <c r="Q173" s="220"/>
      <c r="R173" s="339">
        <v>3</v>
      </c>
      <c r="S173" s="220" t="s">
        <v>319</v>
      </c>
      <c r="T173" s="220"/>
      <c r="U173" s="233"/>
      <c r="V173" s="48">
        <f t="shared" si="8"/>
        <v>173</v>
      </c>
      <c r="W173" s="203" t="str">
        <f t="shared" si="10"/>
        <v>✔</v>
      </c>
      <c r="Y173" s="168"/>
      <c r="Z173" s="246">
        <v>0</v>
      </c>
      <c r="AA173" s="246">
        <v>10</v>
      </c>
      <c r="AB173" s="246">
        <v>0</v>
      </c>
      <c r="AC173" s="246">
        <v>10</v>
      </c>
      <c r="AD173" s="196"/>
    </row>
    <row r="174" spans="1:30" ht="20.100000000000001" customHeight="1" thickBot="1">
      <c r="A174" s="218"/>
      <c r="B174" s="219"/>
      <c r="C174" s="270" t="s">
        <v>459</v>
      </c>
      <c r="D174" s="219"/>
      <c r="E174" s="219"/>
      <c r="F174" s="219"/>
      <c r="G174" s="221"/>
      <c r="H174" s="219"/>
      <c r="I174" s="339">
        <v>4</v>
      </c>
      <c r="J174" s="220" t="s">
        <v>319</v>
      </c>
      <c r="K174" s="220"/>
      <c r="L174" s="220"/>
      <c r="M174" s="220"/>
      <c r="N174" s="220"/>
      <c r="O174" s="220"/>
      <c r="P174" s="220"/>
      <c r="Q174" s="220"/>
      <c r="R174" s="339">
        <v>4</v>
      </c>
      <c r="S174" s="220" t="s">
        <v>319</v>
      </c>
      <c r="T174" s="220"/>
      <c r="U174" s="233"/>
      <c r="V174" s="48">
        <f t="shared" si="8"/>
        <v>174</v>
      </c>
      <c r="W174" s="203" t="str">
        <f t="shared" si="10"/>
        <v>✔</v>
      </c>
      <c r="Y174" s="168"/>
      <c r="Z174" s="246">
        <v>0</v>
      </c>
      <c r="AA174" s="246">
        <v>10</v>
      </c>
      <c r="AB174" s="246">
        <v>0</v>
      </c>
      <c r="AC174" s="246">
        <v>10</v>
      </c>
      <c r="AD174" s="196"/>
    </row>
    <row r="175" spans="1:30" ht="20.100000000000001" customHeight="1" thickBot="1">
      <c r="A175" s="218"/>
      <c r="B175" s="219"/>
      <c r="C175" s="270" t="s">
        <v>460</v>
      </c>
      <c r="D175" s="219"/>
      <c r="E175" s="219"/>
      <c r="F175" s="219"/>
      <c r="G175" s="221"/>
      <c r="H175" s="219"/>
      <c r="I175" s="339">
        <v>2</v>
      </c>
      <c r="J175" s="220" t="s">
        <v>319</v>
      </c>
      <c r="K175" s="220"/>
      <c r="L175" s="220"/>
      <c r="M175" s="220"/>
      <c r="N175" s="220"/>
      <c r="O175" s="220"/>
      <c r="P175" s="220"/>
      <c r="Q175" s="220"/>
      <c r="R175" s="339">
        <v>2</v>
      </c>
      <c r="S175" s="220" t="s">
        <v>319</v>
      </c>
      <c r="T175" s="220"/>
      <c r="U175" s="233"/>
      <c r="V175" s="48">
        <f t="shared" si="8"/>
        <v>175</v>
      </c>
      <c r="W175" s="203" t="str">
        <f t="shared" si="10"/>
        <v>✔</v>
      </c>
      <c r="Y175" s="168"/>
      <c r="Z175" s="246">
        <v>0</v>
      </c>
      <c r="AA175" s="246">
        <v>10</v>
      </c>
      <c r="AB175" s="246">
        <v>0</v>
      </c>
      <c r="AC175" s="246">
        <v>10</v>
      </c>
      <c r="AD175" s="196"/>
    </row>
    <row r="176" spans="1:30" ht="20.100000000000001" customHeight="1" thickBot="1">
      <c r="A176" s="218"/>
      <c r="B176" s="219"/>
      <c r="C176" s="270" t="s">
        <v>461</v>
      </c>
      <c r="D176" s="219"/>
      <c r="E176" s="219"/>
      <c r="F176" s="219"/>
      <c r="G176" s="221"/>
      <c r="H176" s="219"/>
      <c r="I176" s="339">
        <v>1</v>
      </c>
      <c r="J176" s="220" t="s">
        <v>319</v>
      </c>
      <c r="K176" s="220"/>
      <c r="L176" s="220"/>
      <c r="M176" s="220"/>
      <c r="N176" s="220"/>
      <c r="O176" s="220"/>
      <c r="P176" s="220"/>
      <c r="Q176" s="220"/>
      <c r="R176" s="339">
        <v>1</v>
      </c>
      <c r="S176" s="220" t="s">
        <v>319</v>
      </c>
      <c r="T176" s="220"/>
      <c r="U176" s="233"/>
      <c r="V176" s="48">
        <f t="shared" si="8"/>
        <v>176</v>
      </c>
      <c r="W176" s="203" t="str">
        <f t="shared" si="10"/>
        <v>✔</v>
      </c>
      <c r="Y176" s="168"/>
      <c r="Z176" s="246">
        <v>0</v>
      </c>
      <c r="AA176" s="246">
        <v>10</v>
      </c>
      <c r="AB176" s="246">
        <v>0</v>
      </c>
      <c r="AC176" s="246">
        <v>10</v>
      </c>
      <c r="AD176" s="196"/>
    </row>
    <row r="177" spans="1:30" ht="20.100000000000001" customHeight="1" thickBot="1">
      <c r="A177" s="218"/>
      <c r="B177" s="219"/>
      <c r="C177" s="270" t="s">
        <v>462</v>
      </c>
      <c r="D177" s="219"/>
      <c r="E177" s="219"/>
      <c r="F177" s="219"/>
      <c r="G177" s="221"/>
      <c r="H177" s="219"/>
      <c r="I177" s="339">
        <v>1</v>
      </c>
      <c r="J177" s="220" t="s">
        <v>319</v>
      </c>
      <c r="K177" s="220"/>
      <c r="L177" s="220"/>
      <c r="M177" s="220"/>
      <c r="N177" s="220"/>
      <c r="O177" s="220"/>
      <c r="P177" s="220"/>
      <c r="Q177" s="220"/>
      <c r="R177" s="339">
        <v>1</v>
      </c>
      <c r="S177" s="220" t="s">
        <v>319</v>
      </c>
      <c r="T177" s="220"/>
      <c r="U177" s="233"/>
      <c r="V177" s="48">
        <f t="shared" si="8"/>
        <v>177</v>
      </c>
      <c r="W177" s="203" t="str">
        <f t="shared" si="10"/>
        <v>✔</v>
      </c>
      <c r="Y177" s="168"/>
      <c r="Z177" s="246">
        <v>0</v>
      </c>
      <c r="AA177" s="246">
        <v>10</v>
      </c>
      <c r="AB177" s="246">
        <v>0</v>
      </c>
      <c r="AC177" s="246">
        <v>10</v>
      </c>
      <c r="AD177" s="196"/>
    </row>
    <row r="178" spans="1:30" ht="20.100000000000001" customHeight="1" thickBot="1">
      <c r="A178" s="218"/>
      <c r="B178" s="219"/>
      <c r="C178" s="270" t="s">
        <v>463</v>
      </c>
      <c r="D178" s="219"/>
      <c r="E178" s="219"/>
      <c r="F178" s="219"/>
      <c r="G178" s="221"/>
      <c r="H178" s="219"/>
      <c r="I178" s="339">
        <v>1</v>
      </c>
      <c r="J178" s="220" t="s">
        <v>319</v>
      </c>
      <c r="K178" s="220"/>
      <c r="L178" s="220"/>
      <c r="M178" s="220"/>
      <c r="N178" s="220"/>
      <c r="O178" s="220"/>
      <c r="P178" s="220"/>
      <c r="Q178" s="220"/>
      <c r="R178" s="339">
        <v>1</v>
      </c>
      <c r="S178" s="220" t="s">
        <v>319</v>
      </c>
      <c r="T178" s="220"/>
      <c r="U178" s="233"/>
      <c r="V178" s="48">
        <f t="shared" si="8"/>
        <v>178</v>
      </c>
      <c r="W178" s="203" t="str">
        <f t="shared" si="10"/>
        <v>✔</v>
      </c>
      <c r="Y178" s="168"/>
      <c r="Z178" s="246">
        <v>0</v>
      </c>
      <c r="AA178" s="246">
        <v>10</v>
      </c>
      <c r="AB178" s="246">
        <v>0</v>
      </c>
      <c r="AC178" s="246">
        <v>10</v>
      </c>
      <c r="AD178" s="196"/>
    </row>
    <row r="179" spans="1:30" ht="20.100000000000001" customHeight="1">
      <c r="A179" s="218"/>
      <c r="B179" s="219"/>
      <c r="C179" s="219"/>
      <c r="D179" s="219"/>
      <c r="E179" s="219"/>
      <c r="F179" s="219"/>
      <c r="G179" s="221"/>
      <c r="H179" s="219"/>
      <c r="I179" s="269"/>
      <c r="J179" s="220"/>
      <c r="K179" s="220"/>
      <c r="L179" s="220"/>
      <c r="M179" s="220"/>
      <c r="N179" s="220"/>
      <c r="O179" s="220"/>
      <c r="P179" s="220"/>
      <c r="Q179" s="220"/>
      <c r="R179" s="269"/>
      <c r="S179" s="220"/>
      <c r="T179" s="220"/>
      <c r="U179" s="233"/>
      <c r="V179" s="48">
        <f t="shared" si="8"/>
        <v>179</v>
      </c>
      <c r="Y179" s="168"/>
      <c r="Z179" s="196"/>
      <c r="AA179" s="196"/>
      <c r="AB179" s="196"/>
      <c r="AC179" s="196"/>
      <c r="AD179" s="196"/>
    </row>
    <row r="180" spans="1:30" ht="20.100000000000001" customHeight="1">
      <c r="A180" s="218"/>
      <c r="B180" s="219" t="s">
        <v>464</v>
      </c>
      <c r="C180" s="219"/>
      <c r="D180" s="219"/>
      <c r="E180" s="219"/>
      <c r="F180" s="220"/>
      <c r="G180" s="221"/>
      <c r="H180" s="234"/>
      <c r="I180" s="239" t="s">
        <v>352</v>
      </c>
      <c r="J180" s="220"/>
      <c r="K180" s="220"/>
      <c r="L180" s="220"/>
      <c r="M180" s="220"/>
      <c r="N180" s="220"/>
      <c r="O180" s="220"/>
      <c r="P180" s="220"/>
      <c r="Q180" s="220"/>
      <c r="R180" s="239" t="s">
        <v>353</v>
      </c>
      <c r="S180" s="220"/>
      <c r="T180" s="220"/>
      <c r="U180" s="233"/>
      <c r="V180" s="48">
        <f t="shared" si="8"/>
        <v>180</v>
      </c>
      <c r="Y180" s="168"/>
      <c r="Z180" s="196"/>
      <c r="AA180" s="196"/>
      <c r="AB180" s="196"/>
      <c r="AC180" s="196"/>
      <c r="AD180" s="196"/>
    </row>
    <row r="181" spans="1:30" ht="20.100000000000001" customHeight="1" thickBot="1">
      <c r="A181" s="218"/>
      <c r="B181" s="219"/>
      <c r="C181" s="219"/>
      <c r="D181" s="219"/>
      <c r="E181" s="219"/>
      <c r="F181" s="220"/>
      <c r="G181" s="221"/>
      <c r="H181" s="234"/>
      <c r="I181" s="239" t="s">
        <v>355</v>
      </c>
      <c r="J181" s="220"/>
      <c r="K181" s="220"/>
      <c r="L181" s="220"/>
      <c r="M181" s="220"/>
      <c r="N181" s="220"/>
      <c r="O181" s="220"/>
      <c r="P181" s="220"/>
      <c r="Q181" s="220"/>
      <c r="S181" s="220"/>
      <c r="T181" s="220"/>
      <c r="U181" s="233"/>
      <c r="V181" s="48">
        <f t="shared" si="8"/>
        <v>181</v>
      </c>
      <c r="Y181" s="168"/>
      <c r="Z181" s="196"/>
      <c r="AA181" s="196"/>
      <c r="AB181" s="196"/>
      <c r="AC181" s="196"/>
      <c r="AD181" s="196"/>
    </row>
    <row r="182" spans="1:30" ht="19.5" customHeight="1" thickBot="1">
      <c r="A182" s="218"/>
      <c r="B182" s="219"/>
      <c r="C182" s="219" t="s">
        <v>465</v>
      </c>
      <c r="D182" s="219"/>
      <c r="E182" s="219"/>
      <c r="F182" s="219"/>
      <c r="G182" s="219"/>
      <c r="H182" s="271"/>
      <c r="I182" s="339">
        <v>0</v>
      </c>
      <c r="J182" s="220" t="s">
        <v>319</v>
      </c>
      <c r="K182" s="220"/>
      <c r="L182" s="220"/>
      <c r="M182" s="220"/>
      <c r="N182" s="220"/>
      <c r="O182" s="220"/>
      <c r="P182" s="220"/>
      <c r="Q182" s="220"/>
      <c r="R182" s="339">
        <v>1</v>
      </c>
      <c r="S182" s="220" t="s">
        <v>319</v>
      </c>
      <c r="T182" s="220"/>
      <c r="U182" s="233"/>
      <c r="V182" s="48">
        <f t="shared" si="8"/>
        <v>182</v>
      </c>
      <c r="W182" s="203" t="str">
        <f t="shared" ref="W182:W194" si="11">IF(OR(I182="",R182=""),"未入力あり","✔")</f>
        <v>✔</v>
      </c>
      <c r="Y182" s="168"/>
      <c r="Z182" s="246">
        <v>0</v>
      </c>
      <c r="AA182" s="246">
        <v>10</v>
      </c>
      <c r="AB182" s="246">
        <v>0</v>
      </c>
      <c r="AC182" s="246">
        <v>10</v>
      </c>
      <c r="AD182" s="196"/>
    </row>
    <row r="183" spans="1:30" ht="19.5" customHeight="1" thickBot="1">
      <c r="A183" s="218"/>
      <c r="B183" s="219"/>
      <c r="C183" s="219" t="s">
        <v>466</v>
      </c>
      <c r="D183" s="219"/>
      <c r="E183" s="219"/>
      <c r="F183" s="220"/>
      <c r="G183" s="221"/>
      <c r="H183" s="6"/>
      <c r="I183" s="339">
        <v>0</v>
      </c>
      <c r="J183" s="220" t="s">
        <v>319</v>
      </c>
      <c r="K183" s="220"/>
      <c r="L183" s="220"/>
      <c r="M183" s="220"/>
      <c r="N183" s="220"/>
      <c r="O183" s="220"/>
      <c r="P183" s="220"/>
      <c r="Q183" s="220"/>
      <c r="R183" s="339">
        <v>0</v>
      </c>
      <c r="S183" s="220" t="s">
        <v>319</v>
      </c>
      <c r="T183" s="220"/>
      <c r="U183" s="233"/>
      <c r="V183" s="48">
        <f t="shared" si="8"/>
        <v>183</v>
      </c>
      <c r="W183" s="203" t="str">
        <f t="shared" si="11"/>
        <v>✔</v>
      </c>
      <c r="Y183" s="168"/>
      <c r="Z183" s="246">
        <v>0</v>
      </c>
      <c r="AA183" s="246">
        <v>10</v>
      </c>
      <c r="AB183" s="246">
        <v>0</v>
      </c>
      <c r="AC183" s="246">
        <v>10</v>
      </c>
      <c r="AD183" s="196"/>
    </row>
    <row r="184" spans="1:30" ht="19.5" customHeight="1" thickBot="1">
      <c r="A184" s="218"/>
      <c r="B184" s="219"/>
      <c r="C184" s="219" t="s">
        <v>467</v>
      </c>
      <c r="D184" s="219"/>
      <c r="E184" s="219"/>
      <c r="F184" s="220"/>
      <c r="G184" s="221"/>
      <c r="H184" s="272"/>
      <c r="I184" s="339">
        <v>0</v>
      </c>
      <c r="J184" s="220" t="s">
        <v>319</v>
      </c>
      <c r="K184" s="220"/>
      <c r="L184" s="220"/>
      <c r="M184" s="220"/>
      <c r="N184" s="220"/>
      <c r="O184" s="220"/>
      <c r="P184" s="220"/>
      <c r="Q184" s="220"/>
      <c r="R184" s="339">
        <v>5</v>
      </c>
      <c r="S184" s="220" t="s">
        <v>319</v>
      </c>
      <c r="T184" s="220"/>
      <c r="U184" s="233"/>
      <c r="V184" s="48">
        <f t="shared" si="8"/>
        <v>184</v>
      </c>
      <c r="W184" s="203" t="str">
        <f t="shared" si="11"/>
        <v>✔</v>
      </c>
      <c r="Y184" s="168"/>
      <c r="Z184" s="246">
        <v>0</v>
      </c>
      <c r="AA184" s="246">
        <v>10</v>
      </c>
      <c r="AB184" s="246">
        <v>0</v>
      </c>
      <c r="AC184" s="246">
        <v>10</v>
      </c>
      <c r="AD184" s="196"/>
    </row>
    <row r="185" spans="1:30" ht="19.5" customHeight="1" thickBot="1">
      <c r="A185" s="218"/>
      <c r="B185" s="219"/>
      <c r="C185" s="219" t="s">
        <v>468</v>
      </c>
      <c r="D185" s="221"/>
      <c r="E185" s="221"/>
      <c r="F185" s="221"/>
      <c r="G185" s="221"/>
      <c r="H185" s="273"/>
      <c r="I185" s="339">
        <v>0</v>
      </c>
      <c r="J185" s="220" t="s">
        <v>319</v>
      </c>
      <c r="K185" s="220"/>
      <c r="L185" s="220"/>
      <c r="M185" s="220"/>
      <c r="N185" s="220"/>
      <c r="O185" s="220"/>
      <c r="P185" s="220"/>
      <c r="Q185" s="220"/>
      <c r="R185" s="339">
        <v>0</v>
      </c>
      <c r="S185" s="220" t="s">
        <v>319</v>
      </c>
      <c r="T185" s="220"/>
      <c r="U185" s="233"/>
      <c r="V185" s="48">
        <f t="shared" si="8"/>
        <v>185</v>
      </c>
      <c r="W185" s="203" t="str">
        <f t="shared" si="11"/>
        <v>✔</v>
      </c>
      <c r="Y185" s="168"/>
      <c r="Z185" s="246">
        <v>0</v>
      </c>
      <c r="AA185" s="246">
        <v>10</v>
      </c>
      <c r="AB185" s="246">
        <v>0</v>
      </c>
      <c r="AC185" s="246">
        <v>10</v>
      </c>
      <c r="AD185" s="196"/>
    </row>
    <row r="186" spans="1:30" ht="39" customHeight="1" thickBot="1">
      <c r="A186" s="218"/>
      <c r="B186" s="219"/>
      <c r="C186" s="1213" t="s">
        <v>469</v>
      </c>
      <c r="D186" s="1213"/>
      <c r="E186" s="1213"/>
      <c r="F186" s="1213"/>
      <c r="G186" s="1213"/>
      <c r="H186" s="1214"/>
      <c r="I186" s="339">
        <v>0</v>
      </c>
      <c r="J186" s="220" t="s">
        <v>319</v>
      </c>
      <c r="K186" s="220"/>
      <c r="L186" s="220"/>
      <c r="M186" s="220"/>
      <c r="N186" s="220"/>
      <c r="O186" s="220"/>
      <c r="P186" s="220"/>
      <c r="Q186" s="220"/>
      <c r="R186" s="339">
        <v>12</v>
      </c>
      <c r="S186" s="220" t="s">
        <v>319</v>
      </c>
      <c r="T186" s="220"/>
      <c r="U186" s="233"/>
      <c r="V186" s="48">
        <f t="shared" si="8"/>
        <v>186</v>
      </c>
      <c r="W186" s="203" t="str">
        <f t="shared" si="11"/>
        <v>✔</v>
      </c>
      <c r="Y186" s="168"/>
      <c r="Z186" s="246">
        <v>0</v>
      </c>
      <c r="AA186" s="246">
        <v>10</v>
      </c>
      <c r="AB186" s="246">
        <v>0</v>
      </c>
      <c r="AC186" s="257">
        <v>20</v>
      </c>
      <c r="AD186" s="196"/>
    </row>
    <row r="187" spans="1:30" ht="19.5" customHeight="1" thickBot="1">
      <c r="A187" s="218"/>
      <c r="B187" s="219"/>
      <c r="C187" s="219" t="s">
        <v>470</v>
      </c>
      <c r="D187" s="221"/>
      <c r="E187" s="221"/>
      <c r="F187" s="221"/>
      <c r="G187" s="221"/>
      <c r="H187" s="273"/>
      <c r="I187" s="339">
        <v>0</v>
      </c>
      <c r="J187" s="220" t="s">
        <v>319</v>
      </c>
      <c r="K187" s="220"/>
      <c r="L187" s="220"/>
      <c r="M187" s="220"/>
      <c r="N187" s="220"/>
      <c r="O187" s="220"/>
      <c r="P187" s="220"/>
      <c r="Q187" s="220"/>
      <c r="R187" s="339">
        <v>1</v>
      </c>
      <c r="S187" s="220" t="s">
        <v>319</v>
      </c>
      <c r="T187" s="220"/>
      <c r="U187" s="233"/>
      <c r="V187" s="48">
        <f t="shared" si="8"/>
        <v>187</v>
      </c>
      <c r="W187" s="203" t="str">
        <f t="shared" si="11"/>
        <v>✔</v>
      </c>
      <c r="Y187" s="168"/>
      <c r="Z187" s="246">
        <v>0</v>
      </c>
      <c r="AA187" s="246">
        <v>10</v>
      </c>
      <c r="AB187" s="246">
        <v>0</v>
      </c>
      <c r="AC187" s="246">
        <v>10</v>
      </c>
      <c r="AD187" s="196"/>
    </row>
    <row r="188" spans="1:30" ht="19.5" customHeight="1" thickBot="1">
      <c r="A188" s="218"/>
      <c r="B188" s="219"/>
      <c r="C188" s="219" t="s">
        <v>471</v>
      </c>
      <c r="D188" s="221"/>
      <c r="E188" s="221"/>
      <c r="F188" s="221"/>
      <c r="G188" s="221"/>
      <c r="H188" s="273"/>
      <c r="I188" s="339">
        <v>0</v>
      </c>
      <c r="J188" s="220" t="s">
        <v>319</v>
      </c>
      <c r="K188" s="220"/>
      <c r="L188" s="220"/>
      <c r="M188" s="220"/>
      <c r="N188" s="220"/>
      <c r="O188" s="220"/>
      <c r="P188" s="220"/>
      <c r="Q188" s="220"/>
      <c r="R188" s="339">
        <v>4</v>
      </c>
      <c r="S188" s="220" t="s">
        <v>319</v>
      </c>
      <c r="T188" s="220"/>
      <c r="U188" s="233"/>
      <c r="V188" s="48">
        <f t="shared" si="8"/>
        <v>188</v>
      </c>
      <c r="W188" s="203" t="str">
        <f t="shared" si="11"/>
        <v>✔</v>
      </c>
      <c r="Y188" s="168"/>
      <c r="Z188" s="246">
        <v>0</v>
      </c>
      <c r="AA188" s="246">
        <v>10</v>
      </c>
      <c r="AB188" s="246">
        <v>0</v>
      </c>
      <c r="AC188" s="246">
        <v>10</v>
      </c>
      <c r="AD188" s="196"/>
    </row>
    <row r="189" spans="1:30" ht="19.5" customHeight="1" thickBot="1">
      <c r="A189" s="218"/>
      <c r="B189" s="219"/>
      <c r="C189" s="219" t="s">
        <v>472</v>
      </c>
      <c r="D189" s="219"/>
      <c r="E189" s="219"/>
      <c r="F189" s="220"/>
      <c r="G189" s="221"/>
      <c r="H189" s="6"/>
      <c r="I189" s="339">
        <v>0</v>
      </c>
      <c r="J189" s="220" t="s">
        <v>319</v>
      </c>
      <c r="K189" s="220"/>
      <c r="L189" s="220"/>
      <c r="M189" s="220"/>
      <c r="N189" s="220"/>
      <c r="O189" s="220"/>
      <c r="P189" s="220"/>
      <c r="Q189" s="220"/>
      <c r="R189" s="339">
        <v>12</v>
      </c>
      <c r="S189" s="220" t="s">
        <v>319</v>
      </c>
      <c r="T189" s="220"/>
      <c r="U189" s="233"/>
      <c r="V189" s="48">
        <f t="shared" si="8"/>
        <v>189</v>
      </c>
      <c r="W189" s="203" t="str">
        <f t="shared" si="11"/>
        <v>✔</v>
      </c>
      <c r="Y189" s="168"/>
      <c r="Z189" s="246">
        <v>0</v>
      </c>
      <c r="AA189" s="246">
        <v>10</v>
      </c>
      <c r="AB189" s="246">
        <v>0</v>
      </c>
      <c r="AC189" s="246">
        <v>10</v>
      </c>
      <c r="AD189" s="196"/>
    </row>
    <row r="190" spans="1:30" ht="19.5" customHeight="1" thickBot="1">
      <c r="A190" s="218"/>
      <c r="B190" s="219"/>
      <c r="C190" s="219" t="s">
        <v>473</v>
      </c>
      <c r="D190" s="219"/>
      <c r="E190" s="219"/>
      <c r="F190" s="220"/>
      <c r="G190" s="221"/>
      <c r="H190" s="6"/>
      <c r="I190" s="339">
        <v>0</v>
      </c>
      <c r="J190" s="220" t="s">
        <v>319</v>
      </c>
      <c r="K190" s="220"/>
      <c r="L190" s="220"/>
      <c r="M190" s="220"/>
      <c r="N190" s="220"/>
      <c r="O190" s="220"/>
      <c r="P190" s="220"/>
      <c r="Q190" s="220"/>
      <c r="R190" s="339">
        <v>10</v>
      </c>
      <c r="S190" s="220" t="s">
        <v>319</v>
      </c>
      <c r="T190" s="220"/>
      <c r="U190" s="233"/>
      <c r="V190" s="48">
        <f t="shared" si="8"/>
        <v>190</v>
      </c>
      <c r="W190" s="203" t="str">
        <f t="shared" si="11"/>
        <v>✔</v>
      </c>
      <c r="Y190" s="168"/>
      <c r="Z190" s="246">
        <v>0</v>
      </c>
      <c r="AA190" s="246">
        <v>10</v>
      </c>
      <c r="AB190" s="246">
        <v>0</v>
      </c>
      <c r="AC190" s="257">
        <v>20</v>
      </c>
      <c r="AD190" s="196"/>
    </row>
    <row r="191" spans="1:30" ht="19.5" customHeight="1" thickBot="1">
      <c r="A191" s="218"/>
      <c r="B191" s="219"/>
      <c r="C191" s="274" t="s">
        <v>474</v>
      </c>
      <c r="D191" s="219"/>
      <c r="E191" s="219"/>
      <c r="F191" s="220"/>
      <c r="G191" s="221"/>
      <c r="H191" s="6"/>
      <c r="I191" s="339">
        <v>1</v>
      </c>
      <c r="J191" s="220" t="s">
        <v>319</v>
      </c>
      <c r="K191" s="220"/>
      <c r="L191" s="220"/>
      <c r="M191" s="220"/>
      <c r="N191" s="220"/>
      <c r="O191" s="220"/>
      <c r="P191" s="220"/>
      <c r="Q191" s="220"/>
      <c r="R191" s="339">
        <v>3</v>
      </c>
      <c r="S191" s="220" t="s">
        <v>319</v>
      </c>
      <c r="T191" s="220"/>
      <c r="U191" s="233"/>
      <c r="V191" s="48">
        <f t="shared" si="8"/>
        <v>191</v>
      </c>
      <c r="W191" s="203" t="str">
        <f t="shared" si="11"/>
        <v>✔</v>
      </c>
      <c r="Y191" s="168"/>
      <c r="Z191" s="246">
        <v>0</v>
      </c>
      <c r="AA191" s="246">
        <v>10</v>
      </c>
      <c r="AB191" s="246">
        <v>0</v>
      </c>
      <c r="AC191" s="246">
        <v>10</v>
      </c>
      <c r="AD191" s="196"/>
    </row>
    <row r="192" spans="1:30" ht="19.5" customHeight="1" thickBot="1">
      <c r="A192" s="218"/>
      <c r="B192" s="219"/>
      <c r="C192" s="219" t="s">
        <v>475</v>
      </c>
      <c r="D192" s="219"/>
      <c r="E192" s="219"/>
      <c r="F192" s="220"/>
      <c r="G192" s="221"/>
      <c r="H192" s="6"/>
      <c r="I192" s="339">
        <v>0</v>
      </c>
      <c r="J192" s="220" t="s">
        <v>319</v>
      </c>
      <c r="K192" s="220"/>
      <c r="L192" s="220"/>
      <c r="M192" s="220"/>
      <c r="N192" s="220"/>
      <c r="O192" s="220"/>
      <c r="P192" s="220"/>
      <c r="Q192" s="220"/>
      <c r="R192" s="339">
        <v>0</v>
      </c>
      <c r="S192" s="220" t="s">
        <v>319</v>
      </c>
      <c r="T192" s="220"/>
      <c r="U192" s="233"/>
      <c r="V192" s="48">
        <f t="shared" si="8"/>
        <v>192</v>
      </c>
      <c r="W192" s="203" t="str">
        <f t="shared" si="11"/>
        <v>✔</v>
      </c>
      <c r="Y192" s="168"/>
      <c r="Z192" s="246">
        <v>0</v>
      </c>
      <c r="AA192" s="246">
        <v>10</v>
      </c>
      <c r="AB192" s="246">
        <v>0</v>
      </c>
      <c r="AC192" s="246">
        <v>10</v>
      </c>
      <c r="AD192" s="196"/>
    </row>
    <row r="193" spans="1:30" ht="39" customHeight="1" thickBot="1">
      <c r="A193" s="218"/>
      <c r="B193" s="219"/>
      <c r="C193" s="1213" t="s">
        <v>476</v>
      </c>
      <c r="D193" s="1213"/>
      <c r="E193" s="1213"/>
      <c r="F193" s="1213"/>
      <c r="G193" s="1213"/>
      <c r="H193" s="1214"/>
      <c r="I193" s="339">
        <v>0</v>
      </c>
      <c r="J193" s="220" t="s">
        <v>319</v>
      </c>
      <c r="K193" s="220"/>
      <c r="L193" s="220"/>
      <c r="M193" s="220"/>
      <c r="N193" s="220"/>
      <c r="O193" s="220"/>
      <c r="P193" s="220"/>
      <c r="Q193" s="220"/>
      <c r="R193" s="339">
        <v>2</v>
      </c>
      <c r="S193" s="220" t="s">
        <v>319</v>
      </c>
      <c r="T193" s="220"/>
      <c r="U193" s="233"/>
      <c r="V193" s="48">
        <f t="shared" si="8"/>
        <v>193</v>
      </c>
      <c r="W193" s="203" t="str">
        <f t="shared" si="11"/>
        <v>✔</v>
      </c>
      <c r="Y193" s="168"/>
      <c r="Z193" s="246">
        <v>0</v>
      </c>
      <c r="AA193" s="246">
        <v>10</v>
      </c>
      <c r="AB193" s="246">
        <v>0</v>
      </c>
      <c r="AC193" s="246">
        <v>10</v>
      </c>
      <c r="AD193" s="196"/>
    </row>
    <row r="194" spans="1:30" ht="19.5" customHeight="1" thickBot="1">
      <c r="A194" s="218"/>
      <c r="B194" s="219"/>
      <c r="C194" s="219" t="s">
        <v>477</v>
      </c>
      <c r="D194" s="219"/>
      <c r="E194" s="219"/>
      <c r="F194" s="220"/>
      <c r="G194" s="221"/>
      <c r="H194" s="6"/>
      <c r="I194" s="339">
        <v>0</v>
      </c>
      <c r="J194" s="220" t="s">
        <v>319</v>
      </c>
      <c r="K194" s="220"/>
      <c r="L194" s="220"/>
      <c r="M194" s="220"/>
      <c r="N194" s="220"/>
      <c r="O194" s="220"/>
      <c r="P194" s="220"/>
      <c r="Q194" s="220"/>
      <c r="R194" s="339">
        <v>8</v>
      </c>
      <c r="S194" s="220" t="s">
        <v>319</v>
      </c>
      <c r="T194" s="220"/>
      <c r="U194" s="233"/>
      <c r="V194" s="48">
        <f t="shared" si="8"/>
        <v>194</v>
      </c>
      <c r="W194" s="203" t="str">
        <f t="shared" si="11"/>
        <v>✔</v>
      </c>
      <c r="Y194" s="168"/>
      <c r="Z194" s="246">
        <v>0</v>
      </c>
      <c r="AA194" s="246">
        <v>10</v>
      </c>
      <c r="AB194" s="246">
        <v>0</v>
      </c>
      <c r="AC194" s="257">
        <v>30</v>
      </c>
      <c r="AD194" s="196"/>
    </row>
    <row r="195" spans="1:30" ht="19.5" customHeight="1" thickBot="1">
      <c r="A195" s="218"/>
      <c r="B195" s="219"/>
      <c r="C195" s="211" t="s">
        <v>478</v>
      </c>
      <c r="D195" s="211"/>
      <c r="E195" s="211"/>
      <c r="F195" s="212"/>
      <c r="G195" s="213"/>
      <c r="H195" s="275"/>
      <c r="I195" s="339">
        <v>0</v>
      </c>
      <c r="J195" s="220" t="s">
        <v>319</v>
      </c>
      <c r="K195" s="220"/>
      <c r="L195" s="220"/>
      <c r="M195" s="220"/>
      <c r="N195" s="220"/>
      <c r="O195" s="220"/>
      <c r="P195" s="220"/>
      <c r="Q195" s="220"/>
      <c r="R195" s="339">
        <v>0</v>
      </c>
      <c r="S195" s="220" t="s">
        <v>319</v>
      </c>
      <c r="T195" s="220"/>
      <c r="U195" s="233"/>
      <c r="V195" s="48">
        <f t="shared" si="8"/>
        <v>195</v>
      </c>
      <c r="W195" s="203" t="str">
        <f>IF(OR(I195="",R195=""),"未入力あり","✔")</f>
        <v>✔</v>
      </c>
      <c r="Y195" s="168"/>
      <c r="Z195" s="246">
        <v>0</v>
      </c>
      <c r="AA195" s="246">
        <v>10</v>
      </c>
      <c r="AB195" s="246">
        <v>0</v>
      </c>
      <c r="AC195" s="246">
        <v>10</v>
      </c>
      <c r="AD195" s="196"/>
    </row>
    <row r="196" spans="1:30" ht="20.100000000000001" customHeight="1">
      <c r="A196" s="218"/>
      <c r="B196" s="219"/>
      <c r="C196" s="211"/>
      <c r="D196" s="211"/>
      <c r="E196" s="211"/>
      <c r="F196" s="212"/>
      <c r="G196" s="213"/>
      <c r="H196" s="275"/>
      <c r="I196" s="269"/>
      <c r="J196" s="220"/>
      <c r="K196" s="220"/>
      <c r="L196" s="220"/>
      <c r="M196" s="220"/>
      <c r="N196" s="220"/>
      <c r="O196" s="220"/>
      <c r="P196" s="220"/>
      <c r="Q196" s="220"/>
      <c r="R196" s="269"/>
      <c r="S196" s="220"/>
      <c r="T196" s="220"/>
      <c r="U196" s="233"/>
      <c r="V196" s="48">
        <f t="shared" si="8"/>
        <v>196</v>
      </c>
      <c r="Y196" s="168"/>
      <c r="Z196" s="196"/>
      <c r="AA196" s="196"/>
      <c r="AB196" s="196"/>
      <c r="AC196" s="196"/>
      <c r="AD196" s="196"/>
    </row>
    <row r="197" spans="1:30" ht="20.100000000000001" customHeight="1" thickBot="1">
      <c r="A197" s="218"/>
      <c r="B197" s="219" t="s">
        <v>479</v>
      </c>
      <c r="C197" s="219"/>
      <c r="D197" s="219"/>
      <c r="E197" s="219"/>
      <c r="F197" s="220"/>
      <c r="G197" s="221"/>
      <c r="H197" s="234"/>
      <c r="I197" s="276"/>
      <c r="J197" s="220"/>
      <c r="K197" s="220"/>
      <c r="L197" s="220"/>
      <c r="M197" s="220"/>
      <c r="N197" s="220"/>
      <c r="O197" s="220"/>
      <c r="P197" s="220"/>
      <c r="Q197" s="220"/>
      <c r="R197" s="276"/>
      <c r="S197" s="220"/>
      <c r="T197" s="220"/>
      <c r="U197" s="233"/>
      <c r="V197" s="48">
        <f t="shared" si="8"/>
        <v>197</v>
      </c>
      <c r="Y197" s="168"/>
      <c r="Z197" s="196"/>
      <c r="AA197" s="196"/>
      <c r="AB197" s="196"/>
      <c r="AC197" s="196"/>
      <c r="AD197" s="196"/>
    </row>
    <row r="198" spans="1:30" ht="19.5" customHeight="1" thickBot="1">
      <c r="A198" s="218"/>
      <c r="B198" s="219"/>
      <c r="C198" s="219" t="s">
        <v>480</v>
      </c>
      <c r="D198" s="219"/>
      <c r="E198" s="219"/>
      <c r="F198" s="220"/>
      <c r="G198" s="221"/>
      <c r="H198" s="234"/>
      <c r="I198" s="339">
        <v>0</v>
      </c>
      <c r="J198" s="220" t="s">
        <v>319</v>
      </c>
      <c r="K198" s="220"/>
      <c r="L198" s="220"/>
      <c r="M198" s="220"/>
      <c r="N198" s="220"/>
      <c r="O198" s="220"/>
      <c r="P198" s="220"/>
      <c r="Q198" s="220"/>
      <c r="R198" s="339">
        <v>12</v>
      </c>
      <c r="S198" s="220" t="s">
        <v>319</v>
      </c>
      <c r="T198" s="220"/>
      <c r="U198" s="233"/>
      <c r="V198" s="48">
        <f t="shared" si="8"/>
        <v>198</v>
      </c>
      <c r="W198" s="203" t="str">
        <f>IF(OR(I198="",R198=""),"未入力あり","✔")</f>
        <v>✔</v>
      </c>
      <c r="Y198" s="168"/>
      <c r="Z198" s="246">
        <v>0</v>
      </c>
      <c r="AA198" s="257">
        <v>10</v>
      </c>
      <c r="AB198" s="246">
        <v>0</v>
      </c>
      <c r="AC198" s="257">
        <v>20</v>
      </c>
      <c r="AD198" s="196"/>
    </row>
    <row r="199" spans="1:30" ht="20.100000000000001" customHeight="1" thickBot="1">
      <c r="A199" s="218"/>
      <c r="B199" s="219"/>
      <c r="C199" s="219" t="s">
        <v>481</v>
      </c>
      <c r="D199" s="219"/>
      <c r="E199" s="219"/>
      <c r="F199" s="220"/>
      <c r="G199" s="221"/>
      <c r="H199" s="277"/>
      <c r="I199" s="339">
        <v>0.87</v>
      </c>
      <c r="J199" s="220" t="s">
        <v>319</v>
      </c>
      <c r="K199" s="220"/>
      <c r="L199" s="220"/>
      <c r="M199" s="220"/>
      <c r="N199" s="220"/>
      <c r="O199" s="220"/>
      <c r="P199" s="220"/>
      <c r="Q199" s="220"/>
      <c r="R199" s="339">
        <v>3</v>
      </c>
      <c r="S199" s="220" t="s">
        <v>319</v>
      </c>
      <c r="T199" s="220"/>
      <c r="U199" s="233"/>
      <c r="V199" s="48">
        <f t="shared" si="8"/>
        <v>199</v>
      </c>
      <c r="W199" s="203" t="str">
        <f>IF(OR(I199="",R199=""),"未入力あり","✔")</f>
        <v>✔</v>
      </c>
      <c r="Y199" s="168"/>
      <c r="Z199" s="246">
        <v>0</v>
      </c>
      <c r="AA199" s="246">
        <v>10</v>
      </c>
      <c r="AB199" s="246">
        <v>0</v>
      </c>
      <c r="AC199" s="246">
        <v>10</v>
      </c>
      <c r="AD199" s="196"/>
    </row>
    <row r="200" spans="1:30" ht="20.100000000000001" customHeight="1" thickBot="1">
      <c r="A200" s="218"/>
      <c r="B200" s="219"/>
      <c r="C200" s="255" t="s">
        <v>482</v>
      </c>
      <c r="D200" s="219"/>
      <c r="E200" s="219"/>
      <c r="F200" s="220"/>
      <c r="G200" s="221"/>
      <c r="H200" s="277"/>
      <c r="I200" s="339">
        <v>2</v>
      </c>
      <c r="J200" s="220" t="s">
        <v>319</v>
      </c>
      <c r="K200" s="220"/>
      <c r="L200" s="220"/>
      <c r="M200" s="220"/>
      <c r="N200" s="220"/>
      <c r="O200" s="220"/>
      <c r="P200" s="220"/>
      <c r="Q200" s="220"/>
      <c r="R200" s="339">
        <v>20</v>
      </c>
      <c r="S200" s="220" t="s">
        <v>319</v>
      </c>
      <c r="T200" s="220"/>
      <c r="U200" s="233"/>
      <c r="V200" s="48">
        <f t="shared" si="8"/>
        <v>200</v>
      </c>
      <c r="W200" s="203" t="str">
        <f>IF(OR(I200="",R200=""),"未入力あり","✔")</f>
        <v>✔</v>
      </c>
      <c r="Y200" s="168"/>
      <c r="Z200" s="246">
        <v>0</v>
      </c>
      <c r="AA200" s="246">
        <v>10</v>
      </c>
      <c r="AB200" s="246">
        <v>0</v>
      </c>
      <c r="AC200" s="257">
        <v>20</v>
      </c>
      <c r="AD200" s="196"/>
    </row>
    <row r="201" spans="1:30" ht="20.100000000000001" customHeight="1" thickBot="1">
      <c r="A201" s="218" t="s">
        <v>483</v>
      </c>
      <c r="B201" s="219"/>
      <c r="C201" s="219"/>
      <c r="D201" s="219"/>
      <c r="E201" s="219"/>
      <c r="F201" s="220"/>
      <c r="G201" s="221"/>
      <c r="H201" s="234"/>
      <c r="I201" s="239"/>
      <c r="J201" s="5"/>
      <c r="K201" s="5"/>
      <c r="L201" s="5"/>
      <c r="M201" s="5"/>
      <c r="N201" s="5"/>
      <c r="O201" s="5"/>
      <c r="P201" s="5"/>
      <c r="Q201" s="5"/>
      <c r="R201" s="239"/>
      <c r="S201" s="5"/>
      <c r="T201" s="220"/>
      <c r="U201" s="233"/>
      <c r="V201" s="48">
        <f t="shared" si="8"/>
        <v>201</v>
      </c>
      <c r="Y201" s="168"/>
      <c r="Z201" s="196"/>
      <c r="AA201" s="196"/>
      <c r="AB201" s="196"/>
      <c r="AC201" s="196"/>
      <c r="AD201" s="196"/>
    </row>
    <row r="202" spans="1:30" ht="20.100000000000001" customHeight="1" thickBot="1">
      <c r="A202" s="218"/>
      <c r="B202" s="219" t="s">
        <v>484</v>
      </c>
      <c r="C202" s="219"/>
      <c r="D202" s="219"/>
      <c r="E202" s="219"/>
      <c r="F202" s="220"/>
      <c r="G202" s="221"/>
      <c r="H202" s="234"/>
      <c r="I202" s="239"/>
      <c r="J202" s="5"/>
      <c r="K202" s="5"/>
      <c r="L202" s="5"/>
      <c r="M202" s="5"/>
      <c r="N202" s="5"/>
      <c r="O202" s="5"/>
      <c r="P202" s="5"/>
      <c r="Q202" s="5"/>
      <c r="R202" s="2" t="s">
        <v>485</v>
      </c>
      <c r="S202" s="242" t="s">
        <v>486</v>
      </c>
      <c r="T202" s="220"/>
      <c r="U202" s="233"/>
      <c r="V202" s="48">
        <f t="shared" si="8"/>
        <v>202</v>
      </c>
      <c r="W202" s="203" t="str">
        <f>IF(R202="","未入力あり","✔")</f>
        <v>✔</v>
      </c>
      <c r="Y202" s="168"/>
      <c r="Z202" s="196"/>
      <c r="AA202" s="196"/>
      <c r="AB202" s="196"/>
      <c r="AC202" s="196"/>
      <c r="AD202" s="196"/>
    </row>
    <row r="203" spans="1:30" ht="20.100000000000001" customHeight="1" thickBot="1">
      <c r="A203" s="218"/>
      <c r="B203" s="219" t="s">
        <v>487</v>
      </c>
      <c r="C203" s="219"/>
      <c r="D203" s="219"/>
      <c r="E203" s="219"/>
      <c r="F203" s="220"/>
      <c r="G203" s="221"/>
      <c r="H203" s="278"/>
      <c r="I203" s="239"/>
      <c r="J203" s="5"/>
      <c r="K203" s="5"/>
      <c r="L203" s="5"/>
      <c r="M203" s="5"/>
      <c r="N203" s="5"/>
      <c r="O203" s="5"/>
      <c r="P203" s="5"/>
      <c r="Q203" s="5"/>
      <c r="R203" s="239"/>
      <c r="S203" s="5"/>
      <c r="T203" s="220"/>
      <c r="U203" s="233"/>
      <c r="V203" s="48">
        <f t="shared" si="8"/>
        <v>203</v>
      </c>
      <c r="Y203" s="168"/>
      <c r="Z203" s="196"/>
      <c r="AA203" s="196"/>
      <c r="AB203" s="196"/>
      <c r="AC203" s="196"/>
      <c r="AD203" s="196"/>
    </row>
    <row r="204" spans="1:30" ht="20.100000000000001" customHeight="1" thickBot="1">
      <c r="A204" s="218"/>
      <c r="B204" s="219"/>
      <c r="C204" s="219" t="s">
        <v>488</v>
      </c>
      <c r="D204" s="219"/>
      <c r="E204" s="219"/>
      <c r="F204" s="220"/>
      <c r="G204" s="221"/>
      <c r="H204" s="2" t="s">
        <v>489</v>
      </c>
      <c r="I204" s="242" t="s">
        <v>490</v>
      </c>
      <c r="J204" s="279"/>
      <c r="K204" s="279"/>
      <c r="L204" s="279"/>
      <c r="M204" s="279" t="s">
        <v>491</v>
      </c>
      <c r="N204" s="339">
        <v>10</v>
      </c>
      <c r="O204" s="196" t="str">
        <f>+"回開催（期間："&amp;'事務局使用（発出時は非表示にすること）'!B4&amp;"）"</f>
        <v>回開催（期間：令和５年１月１日～12月31日）</v>
      </c>
      <c r="P204" s="196"/>
      <c r="Q204" s="196"/>
      <c r="R204" s="239"/>
      <c r="S204" s="5"/>
      <c r="T204" s="220"/>
      <c r="U204" s="233"/>
      <c r="V204" s="48">
        <f t="shared" si="8"/>
        <v>204</v>
      </c>
      <c r="W204" s="203" t="str">
        <f>IF(OR(H204="",N204=""),"未入力あり","✔")</f>
        <v>✔</v>
      </c>
      <c r="Y204" s="168"/>
      <c r="Z204" s="246">
        <v>0</v>
      </c>
      <c r="AA204" s="246">
        <v>40</v>
      </c>
      <c r="AB204" s="196"/>
      <c r="AC204" s="196"/>
      <c r="AD204" s="196"/>
    </row>
    <row r="205" spans="1:30" ht="20.100000000000001" customHeight="1" thickBot="1">
      <c r="A205" s="218"/>
      <c r="B205" s="219"/>
      <c r="C205" s="219" t="s">
        <v>492</v>
      </c>
      <c r="D205" s="219"/>
      <c r="E205" s="219"/>
      <c r="F205" s="220"/>
      <c r="G205" s="221"/>
      <c r="H205" s="2" t="s">
        <v>489</v>
      </c>
      <c r="I205" s="242" t="s">
        <v>490</v>
      </c>
      <c r="J205" s="279"/>
      <c r="K205" s="279"/>
      <c r="L205" s="279"/>
      <c r="M205" s="279" t="s">
        <v>491</v>
      </c>
      <c r="N205" s="339">
        <v>12</v>
      </c>
      <c r="O205" s="196" t="str">
        <f>+"回開催（期間："&amp;'事務局使用（発出時は非表示にすること）'!B4&amp;"）"</f>
        <v>回開催（期間：令和５年１月１日～12月31日）</v>
      </c>
      <c r="P205" s="196"/>
      <c r="Q205" s="196"/>
      <c r="R205" s="239"/>
      <c r="S205" s="5"/>
      <c r="T205" s="220"/>
      <c r="U205" s="233"/>
      <c r="V205" s="48">
        <f t="shared" si="8"/>
        <v>205</v>
      </c>
      <c r="W205" s="203" t="str">
        <f>IF(OR(H205="",N205=""),"未入力あり","✔")</f>
        <v>✔</v>
      </c>
      <c r="Y205" s="168"/>
      <c r="Z205" s="246">
        <v>0</v>
      </c>
      <c r="AA205" s="246">
        <v>30</v>
      </c>
      <c r="AB205" s="196"/>
      <c r="AC205" s="196"/>
      <c r="AD205" s="196"/>
    </row>
    <row r="206" spans="1:30" ht="20.100000000000001" customHeight="1" thickBot="1">
      <c r="A206" s="218"/>
      <c r="B206" s="219"/>
      <c r="C206" s="219" t="s">
        <v>493</v>
      </c>
      <c r="D206" s="219"/>
      <c r="E206" s="219"/>
      <c r="F206" s="220"/>
      <c r="G206" s="221"/>
      <c r="H206" s="2" t="s">
        <v>489</v>
      </c>
      <c r="I206" s="242" t="s">
        <v>490</v>
      </c>
      <c r="J206" s="279"/>
      <c r="K206" s="279"/>
      <c r="L206" s="279"/>
      <c r="M206" s="279" t="s">
        <v>491</v>
      </c>
      <c r="N206" s="339">
        <v>12</v>
      </c>
      <c r="O206" s="196" t="str">
        <f>+"回開催（期間："&amp;'事務局使用（発出時は非表示にすること）'!B4&amp;"）"</f>
        <v>回開催（期間：令和５年１月１日～12月31日）</v>
      </c>
      <c r="P206" s="196"/>
      <c r="Q206" s="196"/>
      <c r="R206" s="239"/>
      <c r="S206" s="5"/>
      <c r="T206" s="220"/>
      <c r="U206" s="233"/>
      <c r="V206" s="48">
        <f t="shared" ref="V206:V289" si="12">+ROW()</f>
        <v>206</v>
      </c>
      <c r="W206" s="203" t="str">
        <f>IF(OR(H206="",N206=""),"未入力あり","✔")</f>
        <v>✔</v>
      </c>
      <c r="Y206" s="168"/>
      <c r="Z206" s="246">
        <v>0</v>
      </c>
      <c r="AA206" s="246">
        <v>30</v>
      </c>
      <c r="AB206" s="196"/>
      <c r="AC206" s="196"/>
      <c r="AD206" s="196"/>
    </row>
    <row r="207" spans="1:30" ht="20.100000000000001" customHeight="1" thickBot="1">
      <c r="A207" s="218"/>
      <c r="B207" s="219"/>
      <c r="C207" s="219" t="s">
        <v>494</v>
      </c>
      <c r="D207" s="219"/>
      <c r="E207" s="219"/>
      <c r="F207" s="220"/>
      <c r="G207" s="221"/>
      <c r="H207" s="2" t="s">
        <v>489</v>
      </c>
      <c r="I207" s="242" t="s">
        <v>490</v>
      </c>
      <c r="J207" s="279"/>
      <c r="K207" s="279"/>
      <c r="L207" s="279"/>
      <c r="M207" s="279" t="s">
        <v>491</v>
      </c>
      <c r="N207" s="339">
        <v>12</v>
      </c>
      <c r="O207" s="196" t="str">
        <f>+"回開催（期間："&amp;'事務局使用（発出時は非表示にすること）'!B4&amp;"）"</f>
        <v>回開催（期間：令和５年１月１日～12月31日）</v>
      </c>
      <c r="P207" s="196"/>
      <c r="Q207" s="196"/>
      <c r="R207" s="239"/>
      <c r="S207" s="5"/>
      <c r="T207" s="220"/>
      <c r="U207" s="233"/>
      <c r="V207" s="48">
        <f t="shared" si="12"/>
        <v>207</v>
      </c>
      <c r="W207" s="203" t="str">
        <f>IF(OR(H207="",N207=""),"未入力あり","✔")</f>
        <v>✔</v>
      </c>
      <c r="Y207" s="168"/>
      <c r="Z207" s="246">
        <v>0</v>
      </c>
      <c r="AA207" s="246">
        <v>30</v>
      </c>
      <c r="AB207" s="196"/>
      <c r="AC207" s="196"/>
      <c r="AD207" s="196"/>
    </row>
    <row r="208" spans="1:30" ht="20.100000000000001" customHeight="1">
      <c r="A208" s="218"/>
      <c r="B208" s="219"/>
      <c r="C208" s="219"/>
      <c r="D208" s="219"/>
      <c r="E208" s="219"/>
      <c r="F208" s="220"/>
      <c r="G208" s="221"/>
      <c r="H208" s="234"/>
      <c r="I208" s="239"/>
      <c r="J208" s="5"/>
      <c r="K208" s="5"/>
      <c r="L208" s="5"/>
      <c r="M208" s="5"/>
      <c r="N208" s="5"/>
      <c r="O208" s="5"/>
      <c r="P208" s="5"/>
      <c r="Q208" s="5"/>
      <c r="R208" s="239"/>
      <c r="S208" s="242"/>
      <c r="T208" s="10"/>
      <c r="U208" s="233"/>
      <c r="V208" s="48">
        <f t="shared" si="12"/>
        <v>208</v>
      </c>
      <c r="Y208" s="168"/>
      <c r="Z208" s="196"/>
      <c r="AA208" s="196"/>
      <c r="AB208" s="196"/>
      <c r="AC208" s="196"/>
      <c r="AD208" s="196"/>
    </row>
    <row r="209" spans="1:30" ht="20.100000000000001" customHeight="1">
      <c r="A209" s="218" t="s">
        <v>495</v>
      </c>
      <c r="B209" s="219"/>
      <c r="C209" s="219"/>
      <c r="D209" s="219"/>
      <c r="E209" s="219"/>
      <c r="F209" s="220"/>
      <c r="G209" s="221"/>
      <c r="H209" s="234"/>
      <c r="I209" s="239"/>
      <c r="J209" s="5"/>
      <c r="K209" s="5"/>
      <c r="L209" s="5"/>
      <c r="M209" s="5"/>
      <c r="N209" s="5"/>
      <c r="O209" s="5"/>
      <c r="P209" s="5"/>
      <c r="Q209" s="5"/>
      <c r="R209" s="239"/>
      <c r="S209" s="5"/>
      <c r="T209" s="220"/>
      <c r="U209" s="233"/>
      <c r="V209" s="48">
        <f t="shared" si="12"/>
        <v>209</v>
      </c>
      <c r="Y209" s="168"/>
      <c r="Z209" s="1186"/>
      <c r="AA209" s="196"/>
      <c r="AB209" s="196"/>
      <c r="AC209" s="196"/>
      <c r="AD209" s="196"/>
    </row>
    <row r="210" spans="1:30" ht="20.100000000000001" customHeight="1" thickBot="1">
      <c r="A210" s="218"/>
      <c r="B210" s="219" t="s">
        <v>496</v>
      </c>
      <c r="C210" s="219" t="s">
        <v>497</v>
      </c>
      <c r="D210" s="220"/>
      <c r="E210" s="219"/>
      <c r="F210" s="241" t="str">
        <f>+"（期間："&amp;'事務局使用（発出時は非表示にすること）'!B4&amp;"）"</f>
        <v>（期間：令和５年１月１日～12月31日）</v>
      </c>
      <c r="G210" s="280"/>
      <c r="H210" s="234"/>
      <c r="I210" s="239"/>
      <c r="J210" s="5"/>
      <c r="K210" s="5"/>
      <c r="L210" s="5"/>
      <c r="M210" s="5"/>
      <c r="N210" s="5"/>
      <c r="O210" s="5"/>
      <c r="P210" s="5"/>
      <c r="Q210" s="5"/>
      <c r="R210" s="239"/>
      <c r="S210" s="5"/>
      <c r="T210" s="220"/>
      <c r="U210" s="233"/>
      <c r="V210" s="48">
        <f t="shared" si="12"/>
        <v>210</v>
      </c>
      <c r="Y210" s="168"/>
      <c r="Z210" s="1186"/>
      <c r="AA210" s="196"/>
      <c r="AB210" s="196"/>
      <c r="AC210" s="196"/>
      <c r="AD210" s="196"/>
    </row>
    <row r="211" spans="1:30" ht="20.100000000000001" customHeight="1" thickBot="1">
      <c r="A211" s="218"/>
      <c r="B211" s="220"/>
      <c r="C211" s="219"/>
      <c r="D211" s="219" t="s">
        <v>498</v>
      </c>
      <c r="E211" s="220"/>
      <c r="F211" s="220"/>
      <c r="G211" s="221"/>
      <c r="H211" s="234"/>
      <c r="I211" s="239"/>
      <c r="J211" s="5"/>
      <c r="K211" s="5"/>
      <c r="L211" s="5"/>
      <c r="M211" s="5"/>
      <c r="N211" s="5"/>
      <c r="O211" s="5"/>
      <c r="P211" s="5"/>
      <c r="Q211" s="5"/>
      <c r="R211" s="1149">
        <v>20473</v>
      </c>
      <c r="S211" s="220" t="s">
        <v>436</v>
      </c>
      <c r="T211" s="219"/>
      <c r="U211" s="236"/>
      <c r="V211" s="48">
        <f t="shared" si="12"/>
        <v>211</v>
      </c>
      <c r="W211" s="203" t="str">
        <f>IF(R211="","未入力あり","✔")</f>
        <v>✔</v>
      </c>
      <c r="Y211" s="168"/>
      <c r="Z211" s="281">
        <v>0</v>
      </c>
      <c r="AA211" s="240">
        <v>170000</v>
      </c>
      <c r="AB211" s="196"/>
      <c r="AC211" s="196"/>
      <c r="AD211" s="196"/>
    </row>
    <row r="212" spans="1:30" ht="19.5" thickBot="1">
      <c r="A212" s="218"/>
      <c r="B212" s="220"/>
      <c r="C212" s="219"/>
      <c r="D212" s="219"/>
      <c r="E212" s="219" t="s">
        <v>499</v>
      </c>
      <c r="F212" s="219"/>
      <c r="G212" s="221"/>
      <c r="H212" s="234"/>
      <c r="I212" s="239"/>
      <c r="J212" s="5"/>
      <c r="K212" s="5"/>
      <c r="L212" s="5"/>
      <c r="M212" s="5"/>
      <c r="N212" s="5"/>
      <c r="O212" s="5"/>
      <c r="P212" s="5"/>
      <c r="Q212" s="5"/>
      <c r="R212" s="1149">
        <v>6816</v>
      </c>
      <c r="S212" s="220" t="s">
        <v>436</v>
      </c>
      <c r="T212" s="219"/>
      <c r="U212" s="236"/>
      <c r="V212" s="48">
        <f t="shared" si="12"/>
        <v>212</v>
      </c>
      <c r="W212" s="203" t="str">
        <f>IF(R212="","未入力あり","✔")</f>
        <v>✔</v>
      </c>
      <c r="Y212" s="168"/>
      <c r="Z212" s="281">
        <v>0</v>
      </c>
      <c r="AA212" s="240">
        <v>55000</v>
      </c>
      <c r="AB212" s="196"/>
      <c r="AC212" s="196"/>
      <c r="AD212" s="196"/>
    </row>
    <row r="213" spans="1:30" ht="20.100000000000001" customHeight="1" thickBot="1">
      <c r="A213" s="218"/>
      <c r="B213" s="220"/>
      <c r="C213" s="219"/>
      <c r="D213" s="219"/>
      <c r="E213" s="219" t="s">
        <v>500</v>
      </c>
      <c r="F213" s="219"/>
      <c r="G213" s="221"/>
      <c r="H213" s="234"/>
      <c r="I213" s="239"/>
      <c r="J213" s="5"/>
      <c r="K213" s="5"/>
      <c r="L213" s="5"/>
      <c r="M213" s="5"/>
      <c r="N213" s="5"/>
      <c r="O213" s="5"/>
      <c r="P213" s="5"/>
      <c r="Q213" s="5"/>
      <c r="R213" s="282">
        <f>IF(ISERROR(R212/R211*100),"",R212/R211*100)</f>
        <v>33.292629316660964</v>
      </c>
      <c r="S213" s="220" t="s">
        <v>501</v>
      </c>
      <c r="T213" s="219"/>
      <c r="U213" s="236"/>
      <c r="V213" s="48">
        <f t="shared" si="12"/>
        <v>213</v>
      </c>
      <c r="W213" s="3"/>
      <c r="Y213" s="168"/>
      <c r="Z213" s="283"/>
      <c r="AA213" s="196"/>
      <c r="AB213" s="196"/>
      <c r="AC213" s="196"/>
      <c r="AD213" s="196"/>
    </row>
    <row r="214" spans="1:30" ht="20.100000000000001" customHeight="1" thickBot="1">
      <c r="A214" s="284"/>
      <c r="B214" s="285"/>
      <c r="C214" s="286"/>
      <c r="D214" s="286" t="s">
        <v>502</v>
      </c>
      <c r="E214" s="285"/>
      <c r="F214" s="285"/>
      <c r="G214" s="287"/>
      <c r="H214" s="278"/>
      <c r="I214" s="247"/>
      <c r="J214" s="288"/>
      <c r="K214" s="288"/>
      <c r="L214" s="288"/>
      <c r="M214" s="288"/>
      <c r="N214" s="288"/>
      <c r="O214" s="288"/>
      <c r="P214" s="288"/>
      <c r="Q214" s="288"/>
      <c r="R214" s="1149">
        <v>148033</v>
      </c>
      <c r="S214" s="220" t="s">
        <v>436</v>
      </c>
      <c r="T214" s="219"/>
      <c r="U214" s="236"/>
      <c r="V214" s="48">
        <f t="shared" si="12"/>
        <v>214</v>
      </c>
      <c r="W214" s="203" t="str">
        <f>IF(R214="","未入力あり","✔")</f>
        <v>✔</v>
      </c>
      <c r="Y214" s="168"/>
      <c r="Z214" s="281">
        <v>0</v>
      </c>
      <c r="AA214" s="240">
        <v>270000</v>
      </c>
      <c r="AB214" s="196"/>
      <c r="AC214" s="196"/>
      <c r="AD214" s="196"/>
    </row>
    <row r="215" spans="1:30" ht="20.100000000000001" customHeight="1" thickBot="1">
      <c r="A215" s="218"/>
      <c r="B215" s="220"/>
      <c r="C215" s="219"/>
      <c r="D215" s="219" t="s">
        <v>503</v>
      </c>
      <c r="E215" s="220"/>
      <c r="F215" s="220"/>
      <c r="G215" s="221"/>
      <c r="H215" s="234"/>
      <c r="I215" s="239"/>
      <c r="J215" s="5"/>
      <c r="K215" s="5"/>
      <c r="L215" s="5"/>
      <c r="M215" s="5"/>
      <c r="N215" s="5"/>
      <c r="O215" s="5"/>
      <c r="P215" s="5"/>
      <c r="Q215" s="289"/>
      <c r="R215" s="339">
        <v>73</v>
      </c>
      <c r="S215" s="220" t="s">
        <v>436</v>
      </c>
      <c r="T215" s="219"/>
      <c r="U215" s="236"/>
      <c r="V215" s="48">
        <f t="shared" si="12"/>
        <v>215</v>
      </c>
      <c r="W215" s="203" t="str">
        <f>IF(R215="","未入力あり","✔")</f>
        <v>✔</v>
      </c>
      <c r="Y215" s="168"/>
      <c r="Z215" s="281">
        <v>0</v>
      </c>
      <c r="AA215" s="240">
        <v>640</v>
      </c>
      <c r="AB215" s="196"/>
      <c r="AC215" s="196"/>
      <c r="AD215" s="196"/>
    </row>
    <row r="216" spans="1:30" ht="99.75" customHeight="1">
      <c r="A216" s="1008"/>
      <c r="B216" s="3"/>
      <c r="C216" s="8"/>
      <c r="D216" s="1218" t="s">
        <v>504</v>
      </c>
      <c r="E216" s="1218"/>
      <c r="F216" s="1218"/>
      <c r="G216" s="1218"/>
      <c r="H216" s="1218"/>
      <c r="I216" s="1218"/>
      <c r="J216" s="1218"/>
      <c r="K216" s="1218"/>
      <c r="L216" s="1218"/>
      <c r="M216" s="1218"/>
      <c r="N216" s="1218"/>
      <c r="O216" s="1218"/>
      <c r="P216" s="1218"/>
      <c r="Q216" s="1218"/>
      <c r="R216" s="1218"/>
      <c r="S216" s="5"/>
      <c r="T216" s="220"/>
      <c r="U216" s="233"/>
      <c r="V216" s="48">
        <f t="shared" si="12"/>
        <v>216</v>
      </c>
      <c r="Y216" s="168"/>
      <c r="AA216" s="196"/>
      <c r="AB216" s="196"/>
      <c r="AC216" s="196"/>
      <c r="AD216" s="196"/>
    </row>
    <row r="217" spans="1:30" ht="20.100000000000001" customHeight="1">
      <c r="A217" s="218"/>
      <c r="B217" s="219"/>
      <c r="C217" s="219"/>
      <c r="D217" s="219"/>
      <c r="E217" s="221"/>
      <c r="F217" s="219"/>
      <c r="G217" s="219"/>
      <c r="H217" s="234"/>
      <c r="I217" s="239"/>
      <c r="J217" s="5"/>
      <c r="K217" s="5"/>
      <c r="L217" s="5"/>
      <c r="M217" s="5"/>
      <c r="N217" s="5"/>
      <c r="O217" s="5"/>
      <c r="P217" s="5"/>
      <c r="Q217" s="5"/>
      <c r="R217" s="290"/>
      <c r="S217" s="220"/>
      <c r="T217" s="219"/>
      <c r="U217" s="291"/>
      <c r="V217" s="48">
        <f t="shared" si="12"/>
        <v>217</v>
      </c>
      <c r="Y217" s="168"/>
      <c r="Z217" s="292"/>
      <c r="AA217" s="196"/>
      <c r="AB217" s="196"/>
      <c r="AC217" s="196"/>
      <c r="AD217" s="196"/>
    </row>
    <row r="218" spans="1:30" ht="19.5" customHeight="1">
      <c r="A218" s="218"/>
      <c r="B218" s="219"/>
      <c r="C218" s="219"/>
      <c r="D218" s="219"/>
      <c r="E218" s="219"/>
      <c r="F218" s="220"/>
      <c r="G218" s="219"/>
      <c r="H218" s="234"/>
      <c r="I218" s="239"/>
      <c r="J218" s="5"/>
      <c r="K218" s="5"/>
      <c r="L218" s="5"/>
      <c r="M218" s="5"/>
      <c r="N218" s="5"/>
      <c r="O218" s="5"/>
      <c r="P218" s="5"/>
      <c r="Q218" s="5"/>
      <c r="R218" s="269"/>
      <c r="S218" s="220"/>
      <c r="T218" s="220"/>
      <c r="U218" s="293"/>
      <c r="V218" s="48">
        <f t="shared" si="12"/>
        <v>218</v>
      </c>
      <c r="Y218" s="168"/>
      <c r="Z218" s="292"/>
      <c r="AA218" s="196"/>
      <c r="AB218" s="196"/>
      <c r="AC218" s="196"/>
      <c r="AD218" s="196"/>
    </row>
    <row r="219" spans="1:30" ht="20.100000000000001" customHeight="1">
      <c r="A219" s="218"/>
      <c r="B219" s="219" t="s">
        <v>505</v>
      </c>
      <c r="C219" s="219" t="s">
        <v>506</v>
      </c>
      <c r="D219" s="220"/>
      <c r="E219" s="219"/>
      <c r="F219" s="219"/>
      <c r="G219" s="221"/>
      <c r="H219" s="234"/>
      <c r="I219" s="239"/>
      <c r="J219" s="5"/>
      <c r="K219" s="5"/>
      <c r="L219" s="5"/>
      <c r="M219" s="5"/>
      <c r="N219" s="5"/>
      <c r="O219" s="5"/>
      <c r="P219" s="5"/>
      <c r="Q219" s="5"/>
      <c r="R219" s="294"/>
      <c r="S219" s="220"/>
      <c r="T219" s="220"/>
      <c r="U219" s="233"/>
      <c r="V219" s="48">
        <f t="shared" si="12"/>
        <v>219</v>
      </c>
      <c r="Y219" s="168"/>
      <c r="Z219" s="292"/>
      <c r="AA219" s="196"/>
      <c r="AB219" s="196"/>
      <c r="AC219" s="196"/>
      <c r="AD219" s="196"/>
    </row>
    <row r="220" spans="1:30" ht="20.100000000000001" customHeight="1" thickBot="1">
      <c r="A220" s="218"/>
      <c r="B220" s="220"/>
      <c r="C220" s="219" t="s">
        <v>507</v>
      </c>
      <c r="D220" s="219" t="s">
        <v>508</v>
      </c>
      <c r="E220" s="220"/>
      <c r="F220" s="220"/>
      <c r="G220" s="241" t="str">
        <f>+"（期間："&amp;'事務局使用（発出時は非表示にすること）'!B4&amp;"）"</f>
        <v>（期間：令和５年１月１日～12月31日）</v>
      </c>
      <c r="H220" s="196"/>
      <c r="I220" s="295"/>
      <c r="J220" s="5"/>
      <c r="K220" s="5"/>
      <c r="L220" s="5"/>
      <c r="M220" s="5"/>
      <c r="N220" s="5"/>
      <c r="O220" s="5"/>
      <c r="P220" s="5"/>
      <c r="Q220" s="5"/>
      <c r="R220" s="294"/>
      <c r="S220" s="220"/>
      <c r="T220" s="220"/>
      <c r="U220" s="233"/>
      <c r="V220" s="48">
        <f t="shared" si="12"/>
        <v>220</v>
      </c>
      <c r="Y220" s="168"/>
      <c r="Z220" s="292"/>
      <c r="AA220" s="196"/>
      <c r="AB220" s="196"/>
      <c r="AC220" s="196"/>
      <c r="AD220" s="196"/>
    </row>
    <row r="221" spans="1:30" ht="20.100000000000001" customHeight="1" thickBot="1">
      <c r="A221" s="218"/>
      <c r="B221" s="219"/>
      <c r="C221" s="219"/>
      <c r="D221" s="219"/>
      <c r="E221" s="219" t="s">
        <v>509</v>
      </c>
      <c r="F221" s="220"/>
      <c r="G221" s="221"/>
      <c r="H221" s="234"/>
      <c r="I221" s="239"/>
      <c r="J221" s="5"/>
      <c r="K221" s="5"/>
      <c r="L221" s="5"/>
      <c r="M221" s="5"/>
      <c r="N221" s="5"/>
      <c r="O221" s="5"/>
      <c r="P221" s="5"/>
      <c r="Q221" s="5"/>
      <c r="R221" s="339">
        <v>14770</v>
      </c>
      <c r="S221" s="220" t="s">
        <v>510</v>
      </c>
      <c r="T221" s="220"/>
      <c r="U221" s="233"/>
      <c r="V221" s="48">
        <f t="shared" si="12"/>
        <v>221</v>
      </c>
      <c r="W221" s="203" t="str">
        <f>IF(R221="","未入力あり","✔")</f>
        <v>✔</v>
      </c>
      <c r="Y221" s="168"/>
      <c r="Z221" s="296">
        <v>0</v>
      </c>
      <c r="AA221" s="240">
        <v>21000</v>
      </c>
      <c r="AB221" s="196"/>
      <c r="AC221" s="196"/>
      <c r="AD221" s="196"/>
    </row>
    <row r="222" spans="1:30" ht="20.100000000000001" customHeight="1" thickBot="1">
      <c r="A222" s="218"/>
      <c r="B222" s="219"/>
      <c r="C222" s="219"/>
      <c r="D222" s="219"/>
      <c r="E222" s="219" t="s">
        <v>511</v>
      </c>
      <c r="F222" s="220"/>
      <c r="G222" s="221"/>
      <c r="H222" s="234"/>
      <c r="I222" s="239"/>
      <c r="J222" s="5"/>
      <c r="K222" s="5"/>
      <c r="L222" s="5"/>
      <c r="M222" s="5"/>
      <c r="N222" s="5"/>
      <c r="O222" s="5"/>
      <c r="P222" s="5"/>
      <c r="Q222" s="5"/>
      <c r="R222" s="339">
        <v>18956</v>
      </c>
      <c r="S222" s="220" t="s">
        <v>510</v>
      </c>
      <c r="T222" s="220"/>
      <c r="U222" s="233"/>
      <c r="V222" s="48">
        <f t="shared" si="12"/>
        <v>222</v>
      </c>
      <c r="W222" s="203" t="str">
        <f>IF(R222="","未入力あり","✔")</f>
        <v>✔</v>
      </c>
      <c r="Y222" s="168"/>
      <c r="Z222" s="296">
        <v>0</v>
      </c>
      <c r="AA222" s="240">
        <v>16000</v>
      </c>
      <c r="AB222" s="196"/>
      <c r="AC222" s="196"/>
      <c r="AD222" s="196"/>
    </row>
    <row r="223" spans="1:30" ht="20.100000000000001" customHeight="1" thickBot="1">
      <c r="A223" s="218"/>
      <c r="B223" s="219"/>
      <c r="C223" s="219"/>
      <c r="D223" s="219"/>
      <c r="E223" s="219" t="s">
        <v>512</v>
      </c>
      <c r="F223" s="220"/>
      <c r="G223" s="221"/>
      <c r="H223" s="234"/>
      <c r="I223" s="239"/>
      <c r="J223" s="5"/>
      <c r="K223" s="5"/>
      <c r="L223" s="5"/>
      <c r="M223" s="5"/>
      <c r="N223" s="5"/>
      <c r="O223" s="5"/>
      <c r="P223" s="5"/>
      <c r="Q223" s="5"/>
      <c r="R223" s="339">
        <v>732</v>
      </c>
      <c r="S223" s="220" t="s">
        <v>510</v>
      </c>
      <c r="T223" s="220"/>
      <c r="U223" s="233"/>
      <c r="V223" s="48">
        <f t="shared" si="12"/>
        <v>223</v>
      </c>
      <c r="W223" s="203" t="str">
        <f>IF(R223="","未入力あり","✔")</f>
        <v>✔</v>
      </c>
      <c r="Y223" s="168"/>
      <c r="Z223" s="296">
        <v>0</v>
      </c>
      <c r="AA223" s="240">
        <v>2300</v>
      </c>
      <c r="AB223" s="196"/>
      <c r="AC223" s="196"/>
      <c r="AD223" s="196"/>
    </row>
    <row r="224" spans="1:30" ht="20.100000000000001" customHeight="1">
      <c r="A224" s="297"/>
      <c r="B224" s="298"/>
      <c r="C224" s="298"/>
      <c r="D224" s="298"/>
      <c r="E224" s="298"/>
      <c r="F224" s="299"/>
      <c r="G224" s="300"/>
      <c r="H224" s="301"/>
      <c r="I224" s="302"/>
      <c r="J224" s="303"/>
      <c r="K224" s="303"/>
      <c r="L224" s="303"/>
      <c r="M224" s="303"/>
      <c r="N224" s="303"/>
      <c r="O224" s="303"/>
      <c r="P224" s="303"/>
      <c r="Q224" s="303"/>
      <c r="R224" s="302"/>
      <c r="S224" s="303"/>
      <c r="T224" s="299"/>
      <c r="U224" s="304"/>
      <c r="V224" s="48">
        <f t="shared" si="12"/>
        <v>224</v>
      </c>
      <c r="Y224" s="168"/>
      <c r="AA224" s="196"/>
      <c r="AB224" s="196"/>
      <c r="AC224" s="196"/>
      <c r="AD224" s="196"/>
    </row>
    <row r="225" spans="1:30" ht="19.5" customHeight="1" thickBot="1">
      <c r="A225" s="218" t="s">
        <v>513</v>
      </c>
      <c r="B225" s="298"/>
      <c r="C225" s="298"/>
      <c r="D225" s="298"/>
      <c r="E225" s="298"/>
      <c r="F225" s="299"/>
      <c r="G225" s="300"/>
      <c r="H225" s="301"/>
      <c r="I225" s="302"/>
      <c r="J225" s="303"/>
      <c r="K225" s="303"/>
      <c r="L225" s="303"/>
      <c r="M225" s="303"/>
      <c r="N225" s="303"/>
      <c r="O225" s="303"/>
      <c r="P225" s="303"/>
      <c r="Q225" s="303"/>
      <c r="R225" s="302"/>
      <c r="S225" s="303"/>
      <c r="T225" s="299"/>
      <c r="U225" s="304"/>
      <c r="V225" s="48">
        <f t="shared" si="12"/>
        <v>225</v>
      </c>
      <c r="Y225" s="168"/>
      <c r="AA225" s="196"/>
      <c r="AB225" s="196"/>
      <c r="AC225" s="196"/>
      <c r="AD225" s="196"/>
    </row>
    <row r="226" spans="1:30" ht="20.100000000000001" customHeight="1" thickBot="1">
      <c r="A226" s="218" t="s">
        <v>514</v>
      </c>
      <c r="B226" s="298"/>
      <c r="C226" s="298"/>
      <c r="D226" s="298"/>
      <c r="E226" s="298"/>
      <c r="F226" s="299"/>
      <c r="G226" s="300"/>
      <c r="H226" s="301"/>
      <c r="I226" s="302"/>
      <c r="J226" s="303"/>
      <c r="K226" s="303"/>
      <c r="L226" s="303"/>
      <c r="M226" s="303"/>
      <c r="N226" s="303"/>
      <c r="O226" s="303"/>
      <c r="P226" s="303"/>
      <c r="Q226" s="303"/>
      <c r="R226" s="1002" t="s">
        <v>515</v>
      </c>
      <c r="S226" s="9" t="s">
        <v>516</v>
      </c>
      <c r="U226" s="304"/>
      <c r="V226" s="48">
        <f t="shared" si="12"/>
        <v>226</v>
      </c>
      <c r="W226" s="203" t="str">
        <f>IF(R226="","未入力あり","✔")</f>
        <v>✔</v>
      </c>
      <c r="Y226" s="168"/>
      <c r="AA226" s="196"/>
      <c r="AB226" s="196"/>
      <c r="AC226" s="196"/>
      <c r="AD226" s="196"/>
    </row>
    <row r="227" spans="1:30" ht="67.5" customHeight="1" thickBot="1">
      <c r="A227" s="1009"/>
      <c r="C227" s="1180" t="s">
        <v>517</v>
      </c>
      <c r="D227" s="1180"/>
      <c r="E227" s="1180"/>
      <c r="F227" s="1180"/>
      <c r="G227" s="1180"/>
      <c r="H227" s="1180"/>
      <c r="I227" s="1180"/>
      <c r="J227" s="1180"/>
      <c r="K227" s="1180"/>
      <c r="L227" s="1180"/>
      <c r="M227" s="1180"/>
      <c r="N227" s="1180"/>
      <c r="O227" s="1180"/>
      <c r="P227" s="1180"/>
      <c r="R227" s="1222" t="s">
        <v>518</v>
      </c>
      <c r="S227" s="1223"/>
      <c r="T227" s="1224"/>
      <c r="U227" s="305"/>
      <c r="V227" s="48">
        <f t="shared" si="12"/>
        <v>227</v>
      </c>
      <c r="W227" s="203" t="str">
        <f>IF(R227="","未入力あり","✔")</f>
        <v>✔</v>
      </c>
      <c r="Y227" s="168"/>
      <c r="AA227" s="196"/>
      <c r="AB227" s="196"/>
      <c r="AC227" s="196"/>
      <c r="AD227" s="196"/>
    </row>
    <row r="228" spans="1:30" ht="20.100000000000001" customHeight="1" thickBot="1">
      <c r="A228" s="218" t="s">
        <v>519</v>
      </c>
      <c r="B228" s="298"/>
      <c r="C228" s="298"/>
      <c r="D228" s="298"/>
      <c r="E228" s="298"/>
      <c r="F228" s="299"/>
      <c r="G228" s="300"/>
      <c r="H228" s="301"/>
      <c r="I228" s="302"/>
      <c r="J228" s="303"/>
      <c r="K228" s="303"/>
      <c r="L228" s="303"/>
      <c r="M228" s="303"/>
      <c r="N228" s="303"/>
      <c r="O228" s="303"/>
      <c r="P228" s="303"/>
      <c r="Q228" s="303"/>
      <c r="R228" s="1002" t="s">
        <v>520</v>
      </c>
      <c r="S228" s="9" t="s">
        <v>516</v>
      </c>
      <c r="U228" s="304"/>
      <c r="V228" s="48">
        <f t="shared" si="12"/>
        <v>228</v>
      </c>
      <c r="W228" s="203" t="str">
        <f>IF(R228="","未入力あり","✔")</f>
        <v>✔</v>
      </c>
      <c r="Y228" s="168"/>
      <c r="AA228" s="196"/>
      <c r="AB228" s="196"/>
      <c r="AC228" s="196"/>
      <c r="AD228" s="196"/>
    </row>
    <row r="229" spans="1:30" ht="66" customHeight="1" thickBot="1">
      <c r="A229" s="1009" t="s">
        <v>521</v>
      </c>
      <c r="C229" s="1180" t="s">
        <v>517</v>
      </c>
      <c r="D229" s="1180"/>
      <c r="E229" s="1180"/>
      <c r="F229" s="1180"/>
      <c r="G229" s="1180"/>
      <c r="H229" s="1180"/>
      <c r="I229" s="1180"/>
      <c r="J229" s="1180"/>
      <c r="K229" s="1180"/>
      <c r="L229" s="1180"/>
      <c r="M229" s="1180"/>
      <c r="N229" s="1180"/>
      <c r="O229" s="1180"/>
      <c r="P229" s="1180"/>
      <c r="R229" s="1222" t="s">
        <v>518</v>
      </c>
      <c r="S229" s="1223"/>
      <c r="T229" s="1224"/>
      <c r="U229" s="305"/>
      <c r="V229" s="48">
        <f t="shared" si="12"/>
        <v>229</v>
      </c>
      <c r="W229" s="203" t="str">
        <f>IF(R229="","未入力あり","✔")</f>
        <v>✔</v>
      </c>
      <c r="Y229" s="168"/>
      <c r="AA229" s="196"/>
      <c r="AB229" s="196"/>
      <c r="AC229" s="196"/>
      <c r="AD229" s="196"/>
    </row>
    <row r="230" spans="1:30" ht="20.100000000000001" customHeight="1">
      <c r="A230" s="218"/>
      <c r="B230" s="219"/>
      <c r="C230" s="219"/>
      <c r="D230" s="219"/>
      <c r="E230" s="219"/>
      <c r="F230" s="220"/>
      <c r="G230" s="221"/>
      <c r="H230" s="234"/>
      <c r="I230" s="239"/>
      <c r="J230" s="5"/>
      <c r="K230" s="5"/>
      <c r="L230" s="5"/>
      <c r="M230" s="5"/>
      <c r="N230" s="5"/>
      <c r="O230" s="5"/>
      <c r="P230" s="5"/>
      <c r="Q230" s="5"/>
      <c r="R230" s="5"/>
      <c r="S230" s="5"/>
      <c r="T230" s="220"/>
      <c r="U230" s="233"/>
      <c r="V230" s="48">
        <f t="shared" si="12"/>
        <v>230</v>
      </c>
      <c r="Y230" s="168"/>
    </row>
    <row r="231" spans="1:30" ht="20.100000000000001" customHeight="1">
      <c r="A231" s="306" t="s">
        <v>522</v>
      </c>
      <c r="B231" s="307"/>
      <c r="C231" s="219"/>
      <c r="D231" s="307"/>
      <c r="E231" s="308"/>
      <c r="F231" s="309"/>
      <c r="G231" s="309"/>
      <c r="H231" s="309"/>
      <c r="I231" s="309"/>
      <c r="J231" s="309"/>
      <c r="K231" s="235"/>
      <c r="L231" s="5"/>
      <c r="M231" s="5"/>
      <c r="N231" s="5"/>
      <c r="O231" s="5"/>
      <c r="P231" s="5"/>
      <c r="Q231" s="5"/>
      <c r="R231" s="239"/>
      <c r="S231" s="5"/>
      <c r="T231" s="220"/>
      <c r="U231" s="233"/>
      <c r="V231" s="48">
        <f t="shared" si="12"/>
        <v>231</v>
      </c>
      <c r="Y231" s="168"/>
    </row>
    <row r="232" spans="1:30" ht="20.100000000000001" customHeight="1">
      <c r="A232" s="310"/>
      <c r="B232" s="311" t="s">
        <v>523</v>
      </c>
      <c r="C232" s="312"/>
      <c r="F232" s="196"/>
      <c r="G232" s="196"/>
      <c r="H232" s="197"/>
      <c r="I232" s="197"/>
      <c r="J232" s="313"/>
      <c r="K232" s="206"/>
      <c r="O232" s="196"/>
      <c r="R232" s="196"/>
      <c r="S232" s="196"/>
      <c r="T232" s="196"/>
      <c r="U232" s="314"/>
      <c r="V232" s="48">
        <f t="shared" si="12"/>
        <v>232</v>
      </c>
      <c r="W232" s="196"/>
      <c r="X232" s="196"/>
      <c r="Y232" s="168"/>
      <c r="Z232" s="196"/>
      <c r="AA232" s="196"/>
      <c r="AB232" s="196"/>
      <c r="AC232" s="196"/>
      <c r="AD232" s="196"/>
    </row>
    <row r="233" spans="1:30" ht="20.100000000000001" customHeight="1">
      <c r="A233" s="1008"/>
      <c r="B233" s="311"/>
      <c r="C233" s="315" t="s">
        <v>524</v>
      </c>
      <c r="D233" s="286"/>
      <c r="E233" s="286"/>
      <c r="F233" s="286"/>
      <c r="G233" s="286"/>
      <c r="H233" s="286"/>
      <c r="I233" s="287"/>
      <c r="J233" s="316"/>
      <c r="K233" s="317"/>
      <c r="L233" s="5"/>
      <c r="M233" s="5"/>
      <c r="N233" s="5"/>
      <c r="O233" s="5"/>
      <c r="P233" s="5"/>
      <c r="Q233" s="5"/>
      <c r="R233" s="239"/>
      <c r="S233" s="5"/>
      <c r="T233" s="220"/>
      <c r="U233" s="233"/>
      <c r="V233" s="48">
        <f t="shared" si="12"/>
        <v>233</v>
      </c>
      <c r="Y233" s="168"/>
    </row>
    <row r="234" spans="1:30" ht="20.100000000000001" customHeight="1" thickBot="1">
      <c r="A234" s="1010"/>
      <c r="B234" s="318"/>
      <c r="C234" s="319"/>
      <c r="D234" s="315" t="s">
        <v>525</v>
      </c>
      <c r="E234" s="206"/>
      <c r="F234" s="196"/>
      <c r="G234" s="196"/>
      <c r="H234" s="196"/>
      <c r="I234" s="197"/>
      <c r="J234" s="313"/>
      <c r="K234" s="320"/>
      <c r="L234" s="5"/>
      <c r="M234" s="5"/>
      <c r="N234" s="5"/>
      <c r="O234" s="5"/>
      <c r="P234" s="5"/>
      <c r="Q234" s="5"/>
      <c r="R234" s="321"/>
      <c r="S234" s="219"/>
      <c r="T234" s="220"/>
      <c r="U234" s="233"/>
      <c r="V234" s="48">
        <f t="shared" si="12"/>
        <v>234</v>
      </c>
      <c r="Y234" s="168"/>
    </row>
    <row r="235" spans="1:30" ht="20.100000000000001" customHeight="1" thickBot="1">
      <c r="A235" s="1010"/>
      <c r="B235" s="318"/>
      <c r="C235" s="319"/>
      <c r="D235" s="322"/>
      <c r="E235" s="1183" t="s">
        <v>526</v>
      </c>
      <c r="F235" s="1184"/>
      <c r="G235" s="1184"/>
      <c r="H235" s="1184"/>
      <c r="I235" s="1184"/>
      <c r="J235" s="1185"/>
      <c r="K235" s="320"/>
      <c r="L235" s="5"/>
      <c r="M235" s="5"/>
      <c r="N235" s="5"/>
      <c r="O235" s="5"/>
      <c r="P235" s="5"/>
      <c r="Q235" s="5"/>
      <c r="R235" s="339">
        <v>17</v>
      </c>
      <c r="S235" s="219" t="s">
        <v>510</v>
      </c>
      <c r="T235" s="220"/>
      <c r="U235" s="233"/>
      <c r="V235" s="48">
        <f t="shared" si="12"/>
        <v>235</v>
      </c>
      <c r="W235" s="203" t="str">
        <f>IF(R235="","未入力あり","✔")</f>
        <v>✔</v>
      </c>
      <c r="Y235" s="168"/>
      <c r="Z235" s="246">
        <v>0</v>
      </c>
      <c r="AA235" s="246">
        <v>100</v>
      </c>
    </row>
    <row r="236" spans="1:30" ht="20.100000000000001" customHeight="1" thickBot="1">
      <c r="A236" s="1010"/>
      <c r="B236" s="318"/>
      <c r="C236" s="319"/>
      <c r="D236" s="322"/>
      <c r="E236" s="323" t="s">
        <v>527</v>
      </c>
      <c r="F236" s="219"/>
      <c r="G236" s="219"/>
      <c r="H236" s="219"/>
      <c r="I236" s="221"/>
      <c r="J236" s="324"/>
      <c r="K236" s="320"/>
      <c r="L236" s="5"/>
      <c r="M236" s="5"/>
      <c r="N236" s="5"/>
      <c r="O236" s="5"/>
      <c r="P236" s="5"/>
      <c r="Q236" s="5"/>
      <c r="R236" s="339">
        <v>156</v>
      </c>
      <c r="S236" s="219" t="s">
        <v>510</v>
      </c>
      <c r="T236" s="220"/>
      <c r="U236" s="233"/>
      <c r="V236" s="48">
        <f t="shared" si="12"/>
        <v>236</v>
      </c>
      <c r="W236" s="203" t="str">
        <f>IF(R236="","未入力あり","✔")</f>
        <v>✔</v>
      </c>
      <c r="Y236" s="168"/>
      <c r="Z236" s="246">
        <v>0</v>
      </c>
      <c r="AA236" s="246">
        <v>300</v>
      </c>
    </row>
    <row r="237" spans="1:30" ht="20.100000000000001" customHeight="1" thickBot="1">
      <c r="A237" s="1010"/>
      <c r="B237" s="318"/>
      <c r="C237" s="319"/>
      <c r="D237" s="322"/>
      <c r="E237" s="315" t="s">
        <v>528</v>
      </c>
      <c r="F237" s="286" t="s">
        <v>529</v>
      </c>
      <c r="G237" s="286"/>
      <c r="H237" s="286"/>
      <c r="I237" s="287"/>
      <c r="J237" s="325"/>
      <c r="K237" s="320"/>
      <c r="L237" s="5"/>
      <c r="M237" s="5"/>
      <c r="N237" s="5"/>
      <c r="O237" s="5"/>
      <c r="P237" s="5"/>
      <c r="Q237" s="5"/>
      <c r="R237" s="339">
        <v>55</v>
      </c>
      <c r="S237" s="219" t="s">
        <v>510</v>
      </c>
      <c r="T237" s="220"/>
      <c r="U237" s="233"/>
      <c r="V237" s="48">
        <f t="shared" si="12"/>
        <v>237</v>
      </c>
      <c r="W237" s="203" t="str">
        <f>IF(R237="","未入力あり","✔")</f>
        <v>✔</v>
      </c>
      <c r="Y237" s="168"/>
      <c r="Z237" s="246">
        <v>0</v>
      </c>
      <c r="AA237" s="243">
        <v>200</v>
      </c>
    </row>
    <row r="238" spans="1:30" ht="20.100000000000001" customHeight="1" thickBot="1">
      <c r="A238" s="1010"/>
      <c r="B238" s="318"/>
      <c r="C238" s="319"/>
      <c r="D238" s="322"/>
      <c r="E238" s="315" t="s">
        <v>530</v>
      </c>
      <c r="F238" s="286"/>
      <c r="G238" s="286"/>
      <c r="H238" s="286"/>
      <c r="I238" s="287"/>
      <c r="J238" s="325"/>
      <c r="K238" s="320"/>
      <c r="L238" s="5"/>
      <c r="M238" s="5"/>
      <c r="N238" s="5"/>
      <c r="O238" s="5"/>
      <c r="P238" s="5"/>
      <c r="Q238" s="5"/>
      <c r="R238" s="339">
        <v>191</v>
      </c>
      <c r="S238" s="219" t="s">
        <v>510</v>
      </c>
      <c r="T238" s="220"/>
      <c r="U238" s="233"/>
      <c r="V238" s="48">
        <f t="shared" si="12"/>
        <v>238</v>
      </c>
      <c r="W238" s="203" t="str">
        <f>IF(R238="","未入力あり","✔")</f>
        <v>✔</v>
      </c>
      <c r="Y238" s="168"/>
      <c r="Z238" s="246">
        <v>0</v>
      </c>
      <c r="AA238" s="246">
        <v>1100</v>
      </c>
    </row>
    <row r="239" spans="1:30" ht="20.100000000000001" customHeight="1" thickBot="1">
      <c r="A239" s="1008"/>
      <c r="B239" s="311"/>
      <c r="C239" s="319"/>
      <c r="D239" s="315" t="s">
        <v>531</v>
      </c>
      <c r="E239" s="219"/>
      <c r="F239" s="219"/>
      <c r="G239" s="219"/>
      <c r="H239" s="219"/>
      <c r="I239" s="221"/>
      <c r="J239" s="235"/>
      <c r="K239" s="320"/>
      <c r="L239" s="5"/>
      <c r="M239" s="5"/>
      <c r="N239" s="5"/>
      <c r="O239" s="5"/>
      <c r="P239" s="5"/>
      <c r="Q239" s="5"/>
      <c r="R239" s="247"/>
      <c r="S239" s="5"/>
      <c r="T239" s="220"/>
      <c r="U239" s="233"/>
      <c r="V239" s="48">
        <f t="shared" si="12"/>
        <v>239</v>
      </c>
      <c r="Y239" s="168"/>
      <c r="Z239" s="196"/>
      <c r="AA239" s="196"/>
    </row>
    <row r="240" spans="1:30" ht="20.100000000000001" customHeight="1" thickBot="1">
      <c r="A240" s="1008"/>
      <c r="B240" s="311"/>
      <c r="C240" s="319"/>
      <c r="D240" s="326"/>
      <c r="E240" s="323" t="s">
        <v>532</v>
      </c>
      <c r="F240" s="219"/>
      <c r="G240" s="219"/>
      <c r="H240" s="219"/>
      <c r="I240" s="221"/>
      <c r="J240" s="324"/>
      <c r="K240" s="320"/>
      <c r="L240" s="5"/>
      <c r="M240" s="5"/>
      <c r="N240" s="5"/>
      <c r="O240" s="5"/>
      <c r="P240" s="5"/>
      <c r="Q240" s="5"/>
      <c r="R240" s="339">
        <v>15</v>
      </c>
      <c r="S240" s="219" t="s">
        <v>510</v>
      </c>
      <c r="T240" s="220"/>
      <c r="U240" s="233"/>
      <c r="V240" s="48">
        <f t="shared" si="12"/>
        <v>240</v>
      </c>
      <c r="W240" s="203" t="str">
        <f>IF(R240="","未入力あり","✔")</f>
        <v>✔</v>
      </c>
      <c r="Y240" s="168"/>
      <c r="Z240" s="246">
        <v>0</v>
      </c>
      <c r="AA240" s="246">
        <v>90</v>
      </c>
    </row>
    <row r="241" spans="1:27" ht="20.100000000000001" customHeight="1" thickBot="1">
      <c r="A241" s="1008"/>
      <c r="B241" s="311"/>
      <c r="C241" s="319"/>
      <c r="D241" s="327"/>
      <c r="E241" s="323" t="s">
        <v>533</v>
      </c>
      <c r="F241" s="219"/>
      <c r="G241" s="219"/>
      <c r="H241" s="219"/>
      <c r="I241" s="221" t="s">
        <v>534</v>
      </c>
      <c r="J241" s="328"/>
      <c r="K241" s="320"/>
      <c r="L241" s="5"/>
      <c r="M241" s="5"/>
      <c r="N241" s="5"/>
      <c r="O241" s="5"/>
      <c r="P241" s="5"/>
      <c r="Q241" s="5"/>
      <c r="R241" s="339">
        <v>233</v>
      </c>
      <c r="S241" s="219" t="s">
        <v>510</v>
      </c>
      <c r="T241" s="220"/>
      <c r="U241" s="233"/>
      <c r="V241" s="48">
        <f t="shared" si="12"/>
        <v>241</v>
      </c>
      <c r="W241" s="203" t="str">
        <f>IF(R241="","未入力あり","✔")</f>
        <v>✔</v>
      </c>
      <c r="Y241" s="168"/>
      <c r="Z241" s="246">
        <v>0</v>
      </c>
      <c r="AA241" s="246">
        <v>300</v>
      </c>
    </row>
    <row r="242" spans="1:27" ht="20.100000000000001" customHeight="1" thickBot="1">
      <c r="A242" s="1010"/>
      <c r="B242" s="318"/>
      <c r="C242" s="319"/>
      <c r="D242" s="322"/>
      <c r="E242" s="315" t="s">
        <v>528</v>
      </c>
      <c r="F242" s="286" t="s">
        <v>529</v>
      </c>
      <c r="G242" s="286"/>
      <c r="H242" s="286"/>
      <c r="I242" s="287"/>
      <c r="J242" s="325"/>
      <c r="K242" s="320"/>
      <c r="L242" s="5"/>
      <c r="M242" s="5"/>
      <c r="N242" s="5"/>
      <c r="O242" s="5"/>
      <c r="P242" s="5"/>
      <c r="Q242" s="5"/>
      <c r="R242" s="339">
        <v>32</v>
      </c>
      <c r="S242" s="219" t="s">
        <v>510</v>
      </c>
      <c r="T242" s="220"/>
      <c r="U242" s="233"/>
      <c r="V242" s="48">
        <f t="shared" si="12"/>
        <v>242</v>
      </c>
      <c r="W242" s="203" t="str">
        <f>IF(R242="","未入力あり","✔")</f>
        <v>✔</v>
      </c>
      <c r="Y242" s="168"/>
      <c r="Z242" s="246">
        <v>0</v>
      </c>
      <c r="AA242" s="243">
        <v>200</v>
      </c>
    </row>
    <row r="243" spans="1:27" ht="20.100000000000001" customHeight="1" thickBot="1">
      <c r="A243" s="1010"/>
      <c r="B243" s="318"/>
      <c r="C243" s="319"/>
      <c r="D243" s="1219" t="s">
        <v>535</v>
      </c>
      <c r="E243" s="1218"/>
      <c r="F243" s="1218"/>
      <c r="G243" s="1218"/>
      <c r="H243" s="1218"/>
      <c r="I243" s="1218"/>
      <c r="J243" s="1218"/>
      <c r="K243" s="320"/>
      <c r="L243" s="5"/>
      <c r="M243" s="5"/>
      <c r="N243" s="5"/>
      <c r="O243" s="5"/>
      <c r="P243" s="5"/>
      <c r="Q243" s="5"/>
      <c r="R243" s="329"/>
      <c r="S243" s="219"/>
      <c r="T243" s="220"/>
      <c r="U243" s="233"/>
      <c r="V243" s="48">
        <f t="shared" si="12"/>
        <v>243</v>
      </c>
      <c r="Y243" s="168"/>
      <c r="Z243" s="196"/>
      <c r="AA243" s="196"/>
    </row>
    <row r="244" spans="1:27" ht="20.100000000000001" customHeight="1" thickBot="1">
      <c r="A244" s="1010"/>
      <c r="B244" s="318"/>
      <c r="C244" s="319"/>
      <c r="D244" s="322"/>
      <c r="E244" s="1220" t="s">
        <v>536</v>
      </c>
      <c r="F244" s="1213"/>
      <c r="G244" s="1213"/>
      <c r="H244" s="1213"/>
      <c r="I244" s="1213"/>
      <c r="J244" s="1221"/>
      <c r="K244" s="320"/>
      <c r="L244" s="5"/>
      <c r="M244" s="5"/>
      <c r="N244" s="5"/>
      <c r="O244" s="5"/>
      <c r="P244" s="5"/>
      <c r="Q244" s="5"/>
      <c r="R244" s="339">
        <v>26</v>
      </c>
      <c r="S244" s="219" t="s">
        <v>510</v>
      </c>
      <c r="T244" s="220"/>
      <c r="U244" s="233"/>
      <c r="V244" s="48">
        <f t="shared" si="12"/>
        <v>244</v>
      </c>
      <c r="W244" s="203" t="str">
        <f>IF(R244="","未入力あり","✔")</f>
        <v>✔</v>
      </c>
      <c r="Y244" s="168"/>
      <c r="Z244" s="246">
        <v>0</v>
      </c>
      <c r="AA244" s="246">
        <v>70</v>
      </c>
    </row>
    <row r="245" spans="1:27" ht="20.100000000000001" customHeight="1" thickBot="1">
      <c r="A245" s="1010"/>
      <c r="B245" s="318"/>
      <c r="C245" s="319"/>
      <c r="D245" s="322"/>
      <c r="E245" s="323" t="s">
        <v>537</v>
      </c>
      <c r="F245" s="219"/>
      <c r="G245" s="219"/>
      <c r="H245" s="219"/>
      <c r="I245" s="221"/>
      <c r="J245" s="324"/>
      <c r="K245" s="320"/>
      <c r="L245" s="5"/>
      <c r="M245" s="5"/>
      <c r="N245" s="5"/>
      <c r="O245" s="5"/>
      <c r="P245" s="5"/>
      <c r="Q245" s="5"/>
      <c r="R245" s="339">
        <v>58</v>
      </c>
      <c r="S245" s="219" t="s">
        <v>510</v>
      </c>
      <c r="T245" s="220"/>
      <c r="U245" s="233"/>
      <c r="V245" s="48">
        <f t="shared" si="12"/>
        <v>245</v>
      </c>
      <c r="W245" s="203" t="str">
        <f>IF(R245="","未入力あり","✔")</f>
        <v>✔</v>
      </c>
      <c r="Y245" s="168"/>
      <c r="Z245" s="246">
        <v>0</v>
      </c>
      <c r="AA245" s="246">
        <v>130</v>
      </c>
    </row>
    <row r="246" spans="1:27" ht="20.100000000000001" customHeight="1" thickBot="1">
      <c r="A246" s="1010"/>
      <c r="B246" s="318"/>
      <c r="C246" s="319"/>
      <c r="D246" s="322"/>
      <c r="E246" s="323" t="s">
        <v>538</v>
      </c>
      <c r="F246" s="219"/>
      <c r="G246" s="219"/>
      <c r="H246" s="219"/>
      <c r="I246" s="221"/>
      <c r="J246" s="324"/>
      <c r="K246" s="320"/>
      <c r="L246" s="5"/>
      <c r="M246" s="5"/>
      <c r="N246" s="5"/>
      <c r="O246" s="5"/>
      <c r="P246" s="5"/>
      <c r="Q246" s="5"/>
      <c r="R246" s="339">
        <v>18</v>
      </c>
      <c r="S246" s="219" t="s">
        <v>510</v>
      </c>
      <c r="T246" s="220"/>
      <c r="U246" s="233"/>
      <c r="V246" s="48">
        <f t="shared" si="12"/>
        <v>246</v>
      </c>
      <c r="W246" s="203" t="str">
        <f>IF(R246="","未入力あり","✔")</f>
        <v>✔</v>
      </c>
      <c r="Y246" s="168"/>
      <c r="Z246" s="246">
        <v>0</v>
      </c>
      <c r="AA246" s="243">
        <v>100</v>
      </c>
    </row>
    <row r="247" spans="1:27" ht="20.100000000000001" customHeight="1" thickBot="1">
      <c r="A247" s="1010"/>
      <c r="B247" s="318"/>
      <c r="C247" s="319"/>
      <c r="D247" s="322"/>
      <c r="E247" s="323" t="s">
        <v>539</v>
      </c>
      <c r="F247" s="219"/>
      <c r="G247" s="219"/>
      <c r="H247" s="219"/>
      <c r="I247" s="221" t="s">
        <v>534</v>
      </c>
      <c r="J247" s="324"/>
      <c r="K247" s="320"/>
      <c r="L247" s="5"/>
      <c r="M247" s="5"/>
      <c r="N247" s="5"/>
      <c r="O247" s="5"/>
      <c r="P247" s="5"/>
      <c r="Q247" s="5"/>
      <c r="R247" s="339">
        <v>24</v>
      </c>
      <c r="S247" s="219" t="s">
        <v>510</v>
      </c>
      <c r="T247" s="220"/>
      <c r="U247" s="233"/>
      <c r="V247" s="48">
        <f t="shared" si="12"/>
        <v>247</v>
      </c>
      <c r="W247" s="203" t="str">
        <f>IF(R247="","未入力あり","✔")</f>
        <v>✔</v>
      </c>
      <c r="Y247" s="168"/>
      <c r="Z247" s="246">
        <v>0</v>
      </c>
      <c r="AA247" s="246">
        <v>40</v>
      </c>
    </row>
    <row r="248" spans="1:27" ht="20.100000000000001" customHeight="1" thickBot="1">
      <c r="A248" s="1010"/>
      <c r="B248" s="318"/>
      <c r="C248" s="319"/>
      <c r="D248" s="322"/>
      <c r="E248" s="323" t="s">
        <v>540</v>
      </c>
      <c r="F248" s="219"/>
      <c r="G248" s="219"/>
      <c r="H248" s="219"/>
      <c r="I248" s="221"/>
      <c r="J248" s="324"/>
      <c r="K248" s="320"/>
      <c r="L248" s="5"/>
      <c r="M248" s="5"/>
      <c r="N248" s="5"/>
      <c r="O248" s="5"/>
      <c r="P248" s="5"/>
      <c r="Q248" s="5"/>
      <c r="R248" s="339">
        <v>85</v>
      </c>
      <c r="S248" s="219" t="s">
        <v>510</v>
      </c>
      <c r="T248" s="220"/>
      <c r="U248" s="233"/>
      <c r="V248" s="48">
        <f t="shared" si="12"/>
        <v>248</v>
      </c>
      <c r="W248" s="203" t="str">
        <f>IF(R248="","未入力あり","✔")</f>
        <v>✔</v>
      </c>
      <c r="Y248" s="168"/>
      <c r="Z248" s="246">
        <v>0</v>
      </c>
      <c r="AA248" s="246">
        <v>220</v>
      </c>
    </row>
    <row r="249" spans="1:27" ht="20.100000000000001" customHeight="1" thickBot="1">
      <c r="A249" s="1010"/>
      <c r="B249" s="318"/>
      <c r="C249" s="319"/>
      <c r="D249" s="315" t="s">
        <v>541</v>
      </c>
      <c r="F249" s="196"/>
      <c r="G249" s="196"/>
      <c r="H249" s="196"/>
      <c r="I249" s="197" t="s">
        <v>534</v>
      </c>
      <c r="J249" s="313"/>
      <c r="K249" s="320"/>
      <c r="L249" s="5"/>
      <c r="M249" s="5"/>
      <c r="N249" s="5"/>
      <c r="O249" s="5"/>
      <c r="P249" s="5"/>
      <c r="Q249" s="5"/>
      <c r="R249" s="321"/>
      <c r="S249" s="219"/>
      <c r="T249" s="220"/>
      <c r="U249" s="233"/>
      <c r="V249" s="48">
        <f t="shared" si="12"/>
        <v>249</v>
      </c>
      <c r="Y249" s="168"/>
      <c r="Z249" s="196"/>
      <c r="AA249" s="196"/>
    </row>
    <row r="250" spans="1:27" ht="20.100000000000001" customHeight="1" thickBot="1">
      <c r="A250" s="1010"/>
      <c r="B250" s="318"/>
      <c r="C250" s="319"/>
      <c r="D250" s="322"/>
      <c r="E250" s="323" t="s">
        <v>542</v>
      </c>
      <c r="F250" s="219"/>
      <c r="G250" s="219"/>
      <c r="H250" s="219"/>
      <c r="I250" s="221" t="s">
        <v>534</v>
      </c>
      <c r="J250" s="324"/>
      <c r="K250" s="320"/>
      <c r="L250" s="5"/>
      <c r="M250" s="5"/>
      <c r="N250" s="5"/>
      <c r="O250" s="5"/>
      <c r="P250" s="5"/>
      <c r="Q250" s="5"/>
      <c r="R250" s="339">
        <v>331</v>
      </c>
      <c r="S250" s="219" t="s">
        <v>510</v>
      </c>
      <c r="T250" s="220"/>
      <c r="U250" s="233"/>
      <c r="V250" s="48">
        <f t="shared" si="12"/>
        <v>250</v>
      </c>
      <c r="W250" s="203" t="str">
        <f>IF(R250="","未入力あり","✔")</f>
        <v>✔</v>
      </c>
      <c r="Y250" s="168"/>
      <c r="Z250" s="246">
        <v>0</v>
      </c>
      <c r="AA250" s="246">
        <v>540</v>
      </c>
    </row>
    <row r="251" spans="1:27" ht="20.100000000000001" customHeight="1" thickBot="1">
      <c r="A251" s="1010"/>
      <c r="B251" s="318"/>
      <c r="C251" s="319"/>
      <c r="D251" s="322"/>
      <c r="E251" s="323" t="s">
        <v>543</v>
      </c>
      <c r="F251" s="219"/>
      <c r="G251" s="219"/>
      <c r="H251" s="219"/>
      <c r="I251" s="221" t="s">
        <v>534</v>
      </c>
      <c r="J251" s="324"/>
      <c r="K251" s="320"/>
      <c r="L251" s="5"/>
      <c r="M251" s="5"/>
      <c r="N251" s="5"/>
      <c r="O251" s="5"/>
      <c r="P251" s="5"/>
      <c r="Q251" s="5"/>
      <c r="R251" s="339">
        <v>0</v>
      </c>
      <c r="S251" s="219" t="s">
        <v>510</v>
      </c>
      <c r="T251" s="220"/>
      <c r="U251" s="233"/>
      <c r="V251" s="48">
        <f t="shared" si="12"/>
        <v>251</v>
      </c>
      <c r="W251" s="203" t="str">
        <f>IF(R251="","未入力あり","✔")</f>
        <v>✔</v>
      </c>
      <c r="Y251" s="168"/>
      <c r="Z251" s="246">
        <v>0</v>
      </c>
      <c r="AA251" s="246">
        <v>10</v>
      </c>
    </row>
    <row r="252" spans="1:27" ht="20.100000000000001" customHeight="1" thickBot="1">
      <c r="A252" s="1010"/>
      <c r="B252" s="318"/>
      <c r="C252" s="319"/>
      <c r="D252" s="322"/>
      <c r="E252" s="323" t="s">
        <v>544</v>
      </c>
      <c r="F252" s="219"/>
      <c r="G252" s="219"/>
      <c r="H252" s="219"/>
      <c r="I252" s="221" t="s">
        <v>534</v>
      </c>
      <c r="J252" s="324"/>
      <c r="K252" s="320"/>
      <c r="L252" s="5"/>
      <c r="M252" s="5"/>
      <c r="N252" s="5"/>
      <c r="O252" s="5"/>
      <c r="P252" s="5"/>
      <c r="Q252" s="5"/>
      <c r="R252" s="339">
        <v>0</v>
      </c>
      <c r="S252" s="219" t="s">
        <v>510</v>
      </c>
      <c r="T252" s="220"/>
      <c r="U252" s="233"/>
      <c r="V252" s="48">
        <f t="shared" si="12"/>
        <v>252</v>
      </c>
      <c r="W252" s="203" t="str">
        <f>IF(R252="","未入力あり","✔")</f>
        <v>✔</v>
      </c>
      <c r="Y252" s="168"/>
      <c r="Z252" s="246">
        <v>0</v>
      </c>
      <c r="AA252" s="246">
        <v>40</v>
      </c>
    </row>
    <row r="253" spans="1:27" ht="20.100000000000001" customHeight="1" thickBot="1">
      <c r="A253" s="1010"/>
      <c r="B253" s="318"/>
      <c r="C253" s="319"/>
      <c r="D253" s="322"/>
      <c r="E253" s="323" t="s">
        <v>545</v>
      </c>
      <c r="F253" s="219"/>
      <c r="G253" s="219"/>
      <c r="H253" s="219"/>
      <c r="I253" s="221" t="s">
        <v>534</v>
      </c>
      <c r="J253" s="324"/>
      <c r="K253" s="320"/>
      <c r="L253" s="5"/>
      <c r="M253" s="5"/>
      <c r="N253" s="5"/>
      <c r="O253" s="5"/>
      <c r="P253" s="5"/>
      <c r="Q253" s="5"/>
      <c r="R253" s="339">
        <v>5</v>
      </c>
      <c r="S253" s="219" t="s">
        <v>510</v>
      </c>
      <c r="T253" s="220"/>
      <c r="U253" s="233"/>
      <c r="V253" s="48">
        <f t="shared" si="12"/>
        <v>253</v>
      </c>
      <c r="W253" s="203" t="str">
        <f>IF(R253="","未入力あり","✔")</f>
        <v>✔</v>
      </c>
      <c r="Y253" s="168"/>
      <c r="Z253" s="246">
        <v>0</v>
      </c>
      <c r="AA253" s="246">
        <v>200</v>
      </c>
    </row>
    <row r="254" spans="1:27" ht="20.100000000000001" customHeight="1" thickBot="1">
      <c r="A254" s="1010"/>
      <c r="B254" s="318"/>
      <c r="C254" s="319"/>
      <c r="D254" s="322"/>
      <c r="E254" s="315" t="s">
        <v>546</v>
      </c>
      <c r="F254" s="286"/>
      <c r="G254" s="286"/>
      <c r="H254" s="287"/>
      <c r="I254" s="287"/>
      <c r="J254" s="325"/>
      <c r="K254" s="320"/>
      <c r="L254" s="5"/>
      <c r="M254" s="5"/>
      <c r="N254" s="5"/>
      <c r="O254" s="5"/>
      <c r="P254" s="5"/>
      <c r="Q254" s="5"/>
      <c r="R254" s="339">
        <v>1</v>
      </c>
      <c r="S254" s="219" t="s">
        <v>510</v>
      </c>
      <c r="T254" s="220"/>
      <c r="U254" s="233"/>
      <c r="V254" s="48">
        <f t="shared" si="12"/>
        <v>254</v>
      </c>
      <c r="W254" s="203" t="str">
        <f>IF(R254="","未入力あり","✔")</f>
        <v>✔</v>
      </c>
      <c r="Y254" s="168"/>
      <c r="Z254" s="246">
        <v>0</v>
      </c>
      <c r="AA254" s="246">
        <v>40</v>
      </c>
    </row>
    <row r="255" spans="1:27" ht="20.100000000000001" customHeight="1" thickBot="1">
      <c r="A255" s="1010"/>
      <c r="B255" s="318"/>
      <c r="C255" s="319"/>
      <c r="D255" s="315" t="s">
        <v>547</v>
      </c>
      <c r="F255" s="196"/>
      <c r="G255" s="196"/>
      <c r="H255" s="196"/>
      <c r="I255" s="197"/>
      <c r="J255" s="313"/>
      <c r="K255" s="320"/>
      <c r="L255" s="5"/>
      <c r="M255" s="5"/>
      <c r="N255" s="5"/>
      <c r="O255" s="5"/>
      <c r="P255" s="5"/>
      <c r="Q255" s="5"/>
      <c r="R255" s="321"/>
      <c r="S255" s="219"/>
      <c r="T255" s="220"/>
      <c r="U255" s="233"/>
      <c r="V255" s="48">
        <f t="shared" si="12"/>
        <v>255</v>
      </c>
      <c r="Y255" s="168"/>
      <c r="Z255" s="196"/>
      <c r="AA255" s="196"/>
    </row>
    <row r="256" spans="1:27" ht="20.100000000000001" customHeight="1" thickBot="1">
      <c r="A256" s="1010"/>
      <c r="B256" s="318"/>
      <c r="C256" s="319"/>
      <c r="D256" s="322"/>
      <c r="E256" s="1183" t="s">
        <v>548</v>
      </c>
      <c r="F256" s="1184"/>
      <c r="G256" s="1184"/>
      <c r="H256" s="1184"/>
      <c r="I256" s="1184"/>
      <c r="J256" s="1185"/>
      <c r="K256" s="320"/>
      <c r="L256" s="5"/>
      <c r="M256" s="5"/>
      <c r="N256" s="5"/>
      <c r="O256" s="5"/>
      <c r="P256" s="5"/>
      <c r="Q256" s="5"/>
      <c r="R256" s="339">
        <v>0</v>
      </c>
      <c r="S256" s="219" t="s">
        <v>510</v>
      </c>
      <c r="T256" s="220"/>
      <c r="U256" s="233"/>
      <c r="V256" s="48">
        <f t="shared" si="12"/>
        <v>256</v>
      </c>
      <c r="W256" s="203" t="str">
        <f>IF(R256="","未入力あり","✔")</f>
        <v>✔</v>
      </c>
      <c r="Y256" s="168"/>
      <c r="Z256" s="246">
        <v>0</v>
      </c>
      <c r="AA256" s="243">
        <v>200</v>
      </c>
    </row>
    <row r="257" spans="1:27" ht="20.100000000000001" customHeight="1" thickBot="1">
      <c r="A257" s="1010"/>
      <c r="B257" s="318"/>
      <c r="C257" s="319"/>
      <c r="D257" s="322"/>
      <c r="E257" s="323" t="s">
        <v>549</v>
      </c>
      <c r="F257" s="219"/>
      <c r="G257" s="219"/>
      <c r="H257" s="219"/>
      <c r="I257" s="221"/>
      <c r="J257" s="324"/>
      <c r="K257" s="320"/>
      <c r="L257" s="5"/>
      <c r="M257" s="5"/>
      <c r="N257" s="5"/>
      <c r="O257" s="5"/>
      <c r="P257" s="5"/>
      <c r="Q257" s="5"/>
      <c r="R257" s="339">
        <v>59</v>
      </c>
      <c r="S257" s="219" t="s">
        <v>510</v>
      </c>
      <c r="T257" s="220"/>
      <c r="U257" s="233"/>
      <c r="V257" s="48">
        <f t="shared" si="12"/>
        <v>257</v>
      </c>
      <c r="W257" s="203" t="str">
        <f>IF(R257="","未入力あり","✔")</f>
        <v>✔</v>
      </c>
      <c r="Y257" s="168"/>
      <c r="Z257" s="246">
        <v>0</v>
      </c>
      <c r="AA257" s="243">
        <v>200</v>
      </c>
    </row>
    <row r="258" spans="1:27" ht="20.100000000000001" customHeight="1" thickBot="1">
      <c r="A258" s="1010"/>
      <c r="B258" s="318"/>
      <c r="C258" s="319"/>
      <c r="D258" s="322"/>
      <c r="E258" s="323" t="s">
        <v>550</v>
      </c>
      <c r="F258" s="219"/>
      <c r="G258" s="219"/>
      <c r="H258" s="219"/>
      <c r="I258" s="221"/>
      <c r="J258" s="324"/>
      <c r="K258" s="320"/>
      <c r="L258" s="5"/>
      <c r="M258" s="5"/>
      <c r="N258" s="5"/>
      <c r="O258" s="5"/>
      <c r="P258" s="5"/>
      <c r="Q258" s="5"/>
      <c r="R258" s="339">
        <v>59</v>
      </c>
      <c r="S258" s="219" t="s">
        <v>510</v>
      </c>
      <c r="T258" s="220"/>
      <c r="U258" s="233"/>
      <c r="V258" s="48">
        <f t="shared" si="12"/>
        <v>258</v>
      </c>
      <c r="W258" s="203" t="str">
        <f>IF(R258="","未入力あり","✔")</f>
        <v>✔</v>
      </c>
      <c r="Y258" s="168"/>
      <c r="Z258" s="246">
        <v>0</v>
      </c>
      <c r="AA258" s="243">
        <v>200</v>
      </c>
    </row>
    <row r="259" spans="1:27" ht="20.100000000000001" customHeight="1" thickBot="1">
      <c r="A259" s="1010"/>
      <c r="B259" s="318"/>
      <c r="C259" s="319"/>
      <c r="D259" s="315" t="s">
        <v>551</v>
      </c>
      <c r="E259" s="286"/>
      <c r="F259" s="286"/>
      <c r="G259" s="286"/>
      <c r="H259" s="286"/>
      <c r="I259" s="287" t="s">
        <v>534</v>
      </c>
      <c r="J259" s="316"/>
      <c r="K259" s="320"/>
      <c r="L259" s="5"/>
      <c r="M259" s="5"/>
      <c r="N259" s="5"/>
      <c r="O259" s="5"/>
      <c r="P259" s="5"/>
      <c r="Q259" s="5"/>
      <c r="R259" s="321"/>
      <c r="S259" s="219"/>
      <c r="T259" s="220"/>
      <c r="U259" s="233"/>
      <c r="V259" s="48">
        <f t="shared" si="12"/>
        <v>259</v>
      </c>
      <c r="Y259" s="168"/>
      <c r="Z259" s="196"/>
      <c r="AA259" s="196"/>
    </row>
    <row r="260" spans="1:27" ht="20.100000000000001" customHeight="1" thickBot="1">
      <c r="A260" s="1010"/>
      <c r="B260" s="318"/>
      <c r="C260" s="319"/>
      <c r="D260" s="330"/>
      <c r="E260" s="323" t="s">
        <v>552</v>
      </c>
      <c r="F260" s="219"/>
      <c r="G260" s="219"/>
      <c r="H260" s="219"/>
      <c r="I260" s="221"/>
      <c r="J260" s="324"/>
      <c r="K260" s="320"/>
      <c r="L260" s="5"/>
      <c r="M260" s="5"/>
      <c r="N260" s="5"/>
      <c r="O260" s="5"/>
      <c r="P260" s="5"/>
      <c r="Q260" s="5"/>
      <c r="R260" s="339">
        <v>48</v>
      </c>
      <c r="S260" s="219" t="s">
        <v>510</v>
      </c>
      <c r="T260" s="220"/>
      <c r="U260" s="233"/>
      <c r="V260" s="48">
        <f t="shared" si="12"/>
        <v>260</v>
      </c>
      <c r="W260" s="203" t="str">
        <f>IF(R260="","未入力あり","✔")</f>
        <v>✔</v>
      </c>
      <c r="Y260" s="168"/>
      <c r="Z260" s="246">
        <v>0</v>
      </c>
      <c r="AA260" s="246">
        <v>70</v>
      </c>
    </row>
    <row r="261" spans="1:27" ht="20.100000000000001" customHeight="1" thickBot="1">
      <c r="A261" s="1010"/>
      <c r="B261" s="318"/>
      <c r="C261" s="319"/>
      <c r="D261" s="330"/>
      <c r="E261" s="323" t="s">
        <v>553</v>
      </c>
      <c r="F261" s="219"/>
      <c r="G261" s="219"/>
      <c r="H261" s="219"/>
      <c r="I261" s="221"/>
      <c r="J261" s="324"/>
      <c r="K261" s="320"/>
      <c r="L261" s="5"/>
      <c r="M261" s="5"/>
      <c r="N261" s="5"/>
      <c r="O261" s="5"/>
      <c r="P261" s="5"/>
      <c r="Q261" s="5"/>
      <c r="R261" s="339">
        <v>75</v>
      </c>
      <c r="S261" s="219" t="s">
        <v>510</v>
      </c>
      <c r="T261" s="220"/>
      <c r="U261" s="233"/>
      <c r="V261" s="48">
        <f t="shared" si="12"/>
        <v>261</v>
      </c>
      <c r="W261" s="203" t="str">
        <f>IF(R261="","未入力あり","✔")</f>
        <v>✔</v>
      </c>
      <c r="Y261" s="168"/>
      <c r="Z261" s="246">
        <v>0</v>
      </c>
      <c r="AA261" s="246">
        <v>60</v>
      </c>
    </row>
    <row r="262" spans="1:27" ht="20.100000000000001" customHeight="1" thickBot="1">
      <c r="A262" s="1010"/>
      <c r="B262" s="318"/>
      <c r="C262" s="319"/>
      <c r="D262" s="330"/>
      <c r="E262" s="323" t="s">
        <v>528</v>
      </c>
      <c r="F262" s="219" t="s">
        <v>529</v>
      </c>
      <c r="G262" s="219"/>
      <c r="H262" s="219"/>
      <c r="I262" s="221"/>
      <c r="J262" s="324"/>
      <c r="K262" s="320"/>
      <c r="L262" s="5"/>
      <c r="M262" s="5"/>
      <c r="N262" s="5"/>
      <c r="O262" s="5"/>
      <c r="P262" s="5"/>
      <c r="Q262" s="5"/>
      <c r="R262" s="339">
        <v>22</v>
      </c>
      <c r="S262" s="219" t="s">
        <v>510</v>
      </c>
      <c r="T262" s="220"/>
      <c r="U262" s="233"/>
      <c r="V262" s="48">
        <f t="shared" si="12"/>
        <v>262</v>
      </c>
      <c r="W262" s="203" t="str">
        <f>IF(R262="","未入力あり","✔")</f>
        <v>✔</v>
      </c>
      <c r="Y262" s="168"/>
      <c r="Z262" s="246">
        <v>0</v>
      </c>
      <c r="AA262" s="243">
        <v>50</v>
      </c>
    </row>
    <row r="263" spans="1:27" ht="20.100000000000001" customHeight="1" thickBot="1">
      <c r="A263" s="1010"/>
      <c r="B263" s="318"/>
      <c r="C263" s="319"/>
      <c r="D263" s="330"/>
      <c r="E263" s="323" t="s">
        <v>554</v>
      </c>
      <c r="F263" s="219"/>
      <c r="G263" s="219"/>
      <c r="H263" s="219"/>
      <c r="I263" s="221"/>
      <c r="J263" s="324"/>
      <c r="K263" s="320"/>
      <c r="L263" s="5"/>
      <c r="M263" s="5"/>
      <c r="N263" s="5"/>
      <c r="O263" s="5"/>
      <c r="P263" s="5"/>
      <c r="Q263" s="5"/>
      <c r="R263" s="339">
        <v>17</v>
      </c>
      <c r="S263" s="219" t="s">
        <v>510</v>
      </c>
      <c r="T263" s="220"/>
      <c r="U263" s="233"/>
      <c r="V263" s="48">
        <f t="shared" si="12"/>
        <v>263</v>
      </c>
      <c r="W263" s="203" t="str">
        <f>IF(R263="","未入力あり","✔")</f>
        <v>✔</v>
      </c>
      <c r="Y263" s="168"/>
      <c r="Z263" s="246">
        <v>0</v>
      </c>
      <c r="AA263" s="246">
        <v>70</v>
      </c>
    </row>
    <row r="264" spans="1:27" ht="20.100000000000001" customHeight="1" thickBot="1">
      <c r="A264" s="1010"/>
      <c r="B264" s="318"/>
      <c r="C264" s="319"/>
      <c r="D264" s="327"/>
      <c r="E264" s="323" t="s">
        <v>555</v>
      </c>
      <c r="F264" s="219"/>
      <c r="G264" s="219"/>
      <c r="H264" s="219"/>
      <c r="I264" s="221"/>
      <c r="J264" s="324"/>
      <c r="K264" s="320"/>
      <c r="L264" s="5"/>
      <c r="M264" s="5"/>
      <c r="N264" s="5"/>
      <c r="O264" s="5"/>
      <c r="P264" s="5"/>
      <c r="Q264" s="5"/>
      <c r="R264" s="339">
        <v>55</v>
      </c>
      <c r="S264" s="219" t="s">
        <v>510</v>
      </c>
      <c r="T264" s="220"/>
      <c r="U264" s="233"/>
      <c r="V264" s="48">
        <f t="shared" si="12"/>
        <v>264</v>
      </c>
      <c r="W264" s="203" t="str">
        <f>IF(R264="","未入力あり","✔")</f>
        <v>✔</v>
      </c>
      <c r="Y264" s="168"/>
      <c r="Z264" s="246">
        <v>0</v>
      </c>
      <c r="AA264" s="246">
        <v>140</v>
      </c>
    </row>
    <row r="265" spans="1:27" ht="20.100000000000001" customHeight="1" thickBot="1">
      <c r="A265" s="1010"/>
      <c r="B265" s="318"/>
      <c r="C265" s="319"/>
      <c r="D265" s="315" t="s">
        <v>556</v>
      </c>
      <c r="F265" s="196"/>
      <c r="G265" s="196"/>
      <c r="H265" s="196"/>
      <c r="I265" s="197"/>
      <c r="J265" s="313"/>
      <c r="K265" s="320"/>
      <c r="L265" s="5"/>
      <c r="M265" s="5"/>
      <c r="N265" s="5"/>
      <c r="O265" s="5"/>
      <c r="P265" s="5"/>
      <c r="Q265" s="5"/>
      <c r="R265" s="321"/>
      <c r="S265" s="219"/>
      <c r="T265" s="220"/>
      <c r="U265" s="233"/>
      <c r="V265" s="48">
        <f t="shared" si="12"/>
        <v>265</v>
      </c>
      <c r="Y265" s="168"/>
      <c r="Z265" s="196"/>
      <c r="AA265" s="196"/>
    </row>
    <row r="266" spans="1:27" ht="20.100000000000001" customHeight="1" thickBot="1">
      <c r="A266" s="1010"/>
      <c r="B266" s="318"/>
      <c r="C266" s="319"/>
      <c r="D266" s="322"/>
      <c r="E266" s="1183" t="s">
        <v>557</v>
      </c>
      <c r="F266" s="1184"/>
      <c r="G266" s="1184"/>
      <c r="H266" s="1184"/>
      <c r="I266" s="1184"/>
      <c r="J266" s="1185"/>
      <c r="K266" s="320"/>
      <c r="L266" s="5"/>
      <c r="M266" s="5"/>
      <c r="N266" s="5"/>
      <c r="O266" s="5"/>
      <c r="P266" s="5"/>
      <c r="Q266" s="5"/>
      <c r="R266" s="339">
        <v>5</v>
      </c>
      <c r="S266" s="219" t="s">
        <v>510</v>
      </c>
      <c r="T266" s="220"/>
      <c r="U266" s="233"/>
      <c r="V266" s="48">
        <f t="shared" si="12"/>
        <v>266</v>
      </c>
      <c r="W266" s="203" t="str">
        <f>IF(R266="","未入力あり","✔")</f>
        <v>✔</v>
      </c>
      <c r="Y266" s="168"/>
      <c r="Z266" s="246">
        <v>0</v>
      </c>
      <c r="AA266" s="243">
        <v>100</v>
      </c>
    </row>
    <row r="267" spans="1:27" ht="20.100000000000001" customHeight="1" thickBot="1">
      <c r="A267" s="1010"/>
      <c r="B267" s="318"/>
      <c r="C267" s="319"/>
      <c r="D267" s="322"/>
      <c r="E267" s="323" t="s">
        <v>558</v>
      </c>
      <c r="F267" s="219"/>
      <c r="G267" s="219"/>
      <c r="H267" s="219"/>
      <c r="I267" s="221"/>
      <c r="J267" s="324"/>
      <c r="K267" s="320"/>
      <c r="L267" s="5"/>
      <c r="M267" s="5"/>
      <c r="N267" s="5"/>
      <c r="O267" s="5"/>
      <c r="P267" s="5"/>
      <c r="Q267" s="5"/>
      <c r="R267" s="339">
        <v>5</v>
      </c>
      <c r="S267" s="219" t="s">
        <v>510</v>
      </c>
      <c r="T267" s="220"/>
      <c r="U267" s="233"/>
      <c r="V267" s="48">
        <f t="shared" si="12"/>
        <v>267</v>
      </c>
      <c r="W267" s="203" t="str">
        <f>IF(R267="","未入力あり","✔")</f>
        <v>✔</v>
      </c>
      <c r="Y267" s="168"/>
      <c r="Z267" s="246">
        <v>0</v>
      </c>
      <c r="AA267" s="243">
        <v>100</v>
      </c>
    </row>
    <row r="268" spans="1:27" ht="20.100000000000001" customHeight="1" thickBot="1">
      <c r="A268" s="1010"/>
      <c r="B268" s="318"/>
      <c r="C268" s="319"/>
      <c r="D268" s="315" t="s">
        <v>559</v>
      </c>
      <c r="F268" s="196"/>
      <c r="G268" s="196"/>
      <c r="H268" s="196"/>
      <c r="I268" s="197"/>
      <c r="J268" s="313"/>
      <c r="K268" s="320"/>
      <c r="L268" s="5"/>
      <c r="M268" s="5"/>
      <c r="N268" s="5"/>
      <c r="O268" s="5"/>
      <c r="P268" s="5"/>
      <c r="Q268" s="5"/>
      <c r="R268" s="321"/>
      <c r="S268" s="219"/>
      <c r="T268" s="220"/>
      <c r="U268" s="233"/>
      <c r="V268" s="48">
        <f t="shared" si="12"/>
        <v>268</v>
      </c>
      <c r="Y268" s="168"/>
      <c r="Z268" s="196"/>
      <c r="AA268" s="196"/>
    </row>
    <row r="269" spans="1:27" ht="20.100000000000001" customHeight="1" thickBot="1">
      <c r="A269" s="1010"/>
      <c r="B269" s="318"/>
      <c r="C269" s="319"/>
      <c r="D269" s="322"/>
      <c r="E269" s="1183" t="s">
        <v>560</v>
      </c>
      <c r="F269" s="1184"/>
      <c r="G269" s="1184"/>
      <c r="H269" s="1184"/>
      <c r="I269" s="1184"/>
      <c r="J269" s="1185"/>
      <c r="K269" s="320"/>
      <c r="L269" s="5"/>
      <c r="M269" s="5"/>
      <c r="N269" s="5"/>
      <c r="O269" s="5"/>
      <c r="P269" s="5"/>
      <c r="Q269" s="5"/>
      <c r="R269" s="339">
        <v>3</v>
      </c>
      <c r="S269" s="219" t="s">
        <v>510</v>
      </c>
      <c r="T269" s="220"/>
      <c r="U269" s="233"/>
      <c r="V269" s="48">
        <f t="shared" si="12"/>
        <v>269</v>
      </c>
      <c r="W269" s="203" t="str">
        <f>IF(R269="","未入力あり","✔")</f>
        <v>✔</v>
      </c>
      <c r="Y269" s="168"/>
      <c r="Z269" s="246">
        <v>0</v>
      </c>
      <c r="AA269" s="243">
        <v>150</v>
      </c>
    </row>
    <row r="270" spans="1:27" ht="20.100000000000001" customHeight="1" thickBot="1">
      <c r="A270" s="1010"/>
      <c r="B270" s="318"/>
      <c r="C270" s="319"/>
      <c r="D270" s="315" t="s">
        <v>561</v>
      </c>
      <c r="F270" s="196"/>
      <c r="G270" s="196"/>
      <c r="H270" s="196"/>
      <c r="I270" s="197"/>
      <c r="J270" s="313"/>
      <c r="K270" s="320"/>
      <c r="L270" s="5"/>
      <c r="M270" s="5"/>
      <c r="N270" s="5"/>
      <c r="O270" s="5"/>
      <c r="P270" s="5"/>
      <c r="Q270" s="5"/>
      <c r="R270" s="321"/>
      <c r="S270" s="219"/>
      <c r="T270" s="220"/>
      <c r="U270" s="233"/>
      <c r="V270" s="48">
        <f t="shared" si="12"/>
        <v>270</v>
      </c>
      <c r="Y270" s="168"/>
      <c r="Z270" s="196"/>
      <c r="AA270" s="196"/>
    </row>
    <row r="271" spans="1:27" ht="20.100000000000001" customHeight="1" thickBot="1">
      <c r="A271" s="1010"/>
      <c r="B271" s="318"/>
      <c r="C271" s="319"/>
      <c r="D271" s="322"/>
      <c r="E271" s="1183" t="s">
        <v>562</v>
      </c>
      <c r="F271" s="1184"/>
      <c r="G271" s="1184"/>
      <c r="H271" s="1184"/>
      <c r="I271" s="1184"/>
      <c r="J271" s="1185"/>
      <c r="K271" s="320"/>
      <c r="L271" s="5"/>
      <c r="M271" s="5"/>
      <c r="N271" s="5"/>
      <c r="O271" s="5"/>
      <c r="P271" s="5"/>
      <c r="Q271" s="5"/>
      <c r="R271" s="339">
        <v>47</v>
      </c>
      <c r="S271" s="219" t="s">
        <v>510</v>
      </c>
      <c r="T271" s="220"/>
      <c r="U271" s="233"/>
      <c r="V271" s="48">
        <f t="shared" si="12"/>
        <v>271</v>
      </c>
      <c r="W271" s="203" t="str">
        <f>IF(R271="","未入力あり","✔")</f>
        <v>✔</v>
      </c>
      <c r="Y271" s="168"/>
      <c r="Z271" s="246">
        <v>0</v>
      </c>
      <c r="AA271" s="243">
        <v>300</v>
      </c>
    </row>
    <row r="272" spans="1:27" ht="20.100000000000001" customHeight="1" thickBot="1">
      <c r="A272" s="1010"/>
      <c r="B272" s="318"/>
      <c r="C272" s="319"/>
      <c r="D272" s="322"/>
      <c r="E272" s="323" t="s">
        <v>563</v>
      </c>
      <c r="F272" s="219"/>
      <c r="G272" s="219"/>
      <c r="H272" s="219"/>
      <c r="I272" s="221"/>
      <c r="J272" s="324"/>
      <c r="K272" s="320"/>
      <c r="L272" s="5"/>
      <c r="M272" s="5"/>
      <c r="N272" s="5"/>
      <c r="O272" s="5"/>
      <c r="P272" s="5"/>
      <c r="Q272" s="5"/>
      <c r="R272" s="339">
        <v>16</v>
      </c>
      <c r="S272" s="219" t="s">
        <v>510</v>
      </c>
      <c r="T272" s="220"/>
      <c r="U272" s="233"/>
      <c r="V272" s="48">
        <f t="shared" si="12"/>
        <v>272</v>
      </c>
      <c r="W272" s="203" t="str">
        <f>IF(R272="","未入力あり","✔")</f>
        <v>✔</v>
      </c>
      <c r="Y272" s="168"/>
      <c r="Z272" s="246">
        <v>0</v>
      </c>
      <c r="AA272" s="243">
        <v>300</v>
      </c>
    </row>
    <row r="273" spans="1:27" ht="20.100000000000001" customHeight="1" thickBot="1">
      <c r="A273" s="1010"/>
      <c r="B273" s="318"/>
      <c r="C273" s="319"/>
      <c r="D273" s="322"/>
      <c r="E273" s="323"/>
      <c r="F273" s="219" t="s">
        <v>564</v>
      </c>
      <c r="G273" s="219"/>
      <c r="H273" s="219"/>
      <c r="I273" s="221"/>
      <c r="J273" s="324"/>
      <c r="K273" s="320"/>
      <c r="L273" s="5"/>
      <c r="M273" s="5"/>
      <c r="N273" s="5"/>
      <c r="O273" s="5"/>
      <c r="P273" s="5"/>
      <c r="Q273" s="5"/>
      <c r="R273" s="339">
        <v>11</v>
      </c>
      <c r="S273" s="219" t="s">
        <v>510</v>
      </c>
      <c r="T273" s="220"/>
      <c r="U273" s="233"/>
      <c r="V273" s="48">
        <f t="shared" si="12"/>
        <v>273</v>
      </c>
      <c r="W273" s="203" t="str">
        <f>IF(R273="","未入力あり","✔")</f>
        <v>✔</v>
      </c>
      <c r="Y273" s="168"/>
      <c r="Z273" s="246">
        <v>0</v>
      </c>
      <c r="AA273" s="243">
        <v>100</v>
      </c>
    </row>
    <row r="274" spans="1:27" ht="20.100000000000001" customHeight="1">
      <c r="A274" s="1010"/>
      <c r="B274" s="331" t="s">
        <v>565</v>
      </c>
      <c r="C274" s="317"/>
      <c r="D274" s="286"/>
      <c r="E274" s="286"/>
      <c r="F274" s="286"/>
      <c r="G274" s="286"/>
      <c r="H274" s="287"/>
      <c r="I274" s="287"/>
      <c r="J274" s="316"/>
      <c r="K274" s="317"/>
      <c r="L274" s="288"/>
      <c r="M274" s="288"/>
      <c r="N274" s="288"/>
      <c r="O274" s="288"/>
      <c r="P274" s="288"/>
      <c r="Q274" s="288"/>
      <c r="R274" s="332"/>
      <c r="S274" s="286"/>
      <c r="T274" s="285"/>
      <c r="U274" s="333"/>
      <c r="V274" s="48">
        <f t="shared" si="12"/>
        <v>274</v>
      </c>
      <c r="Y274" s="168"/>
      <c r="Z274" s="196"/>
      <c r="AA274" s="196"/>
    </row>
    <row r="275" spans="1:27" ht="20.100000000000001" customHeight="1">
      <c r="A275" s="1010"/>
      <c r="B275" s="331" t="s">
        <v>566</v>
      </c>
      <c r="C275" s="317"/>
      <c r="D275" s="286"/>
      <c r="E275" s="286"/>
      <c r="F275" s="286"/>
      <c r="G275" s="286"/>
      <c r="H275" s="287"/>
      <c r="I275" s="287"/>
      <c r="J275" s="316"/>
      <c r="K275" s="320"/>
      <c r="L275" s="5"/>
      <c r="M275" s="5"/>
      <c r="N275" s="5"/>
      <c r="O275" s="5"/>
      <c r="P275" s="5"/>
      <c r="Q275" s="5"/>
      <c r="R275" s="334"/>
      <c r="S275" s="219"/>
      <c r="T275" s="220"/>
      <c r="U275" s="233"/>
      <c r="V275" s="48">
        <f t="shared" si="12"/>
        <v>275</v>
      </c>
      <c r="Y275" s="168"/>
      <c r="Z275" s="196"/>
      <c r="AA275" s="196"/>
    </row>
    <row r="276" spans="1:27" ht="20.100000000000001" customHeight="1" thickBot="1">
      <c r="A276" s="1010"/>
      <c r="B276" s="318"/>
      <c r="C276" s="315" t="s">
        <v>567</v>
      </c>
      <c r="D276" s="286"/>
      <c r="E276" s="286"/>
      <c r="F276" s="286"/>
      <c r="G276" s="286"/>
      <c r="H276" s="287"/>
      <c r="I276" s="287"/>
      <c r="J276" s="316"/>
      <c r="K276" s="320"/>
      <c r="L276" s="5"/>
      <c r="M276" s="5"/>
      <c r="N276" s="5"/>
      <c r="O276" s="5"/>
      <c r="P276" s="5"/>
      <c r="Q276" s="5"/>
      <c r="R276" s="335"/>
      <c r="S276" s="219"/>
      <c r="T276" s="220"/>
      <c r="U276" s="233"/>
      <c r="V276" s="48">
        <f t="shared" si="12"/>
        <v>276</v>
      </c>
      <c r="Y276" s="168"/>
      <c r="Z276" s="196"/>
      <c r="AA276" s="196"/>
    </row>
    <row r="277" spans="1:27" ht="20.100000000000001" customHeight="1" thickBot="1">
      <c r="A277" s="1010"/>
      <c r="B277" s="318"/>
      <c r="C277" s="330"/>
      <c r="D277" s="315" t="s">
        <v>568</v>
      </c>
      <c r="E277" s="286"/>
      <c r="F277" s="286"/>
      <c r="G277" s="286"/>
      <c r="H277" s="287"/>
      <c r="I277" s="287"/>
      <c r="J277" s="325"/>
      <c r="K277" s="320"/>
      <c r="L277" s="5"/>
      <c r="M277" s="5"/>
      <c r="N277" s="5"/>
      <c r="O277" s="5"/>
      <c r="P277" s="5"/>
      <c r="Q277" s="5"/>
      <c r="R277" s="339">
        <v>788</v>
      </c>
      <c r="S277" s="219" t="s">
        <v>436</v>
      </c>
      <c r="T277" s="220"/>
      <c r="U277" s="233"/>
      <c r="V277" s="48">
        <f t="shared" si="12"/>
        <v>277</v>
      </c>
      <c r="W277" s="203" t="str">
        <f t="shared" ref="W277:W283" si="13">IF(R277="","未入力あり","✔")</f>
        <v>✔</v>
      </c>
      <c r="Y277" s="168"/>
      <c r="Z277" s="246">
        <v>0</v>
      </c>
      <c r="AA277" s="246">
        <v>2400</v>
      </c>
    </row>
    <row r="278" spans="1:27" ht="20.100000000000001" customHeight="1" thickBot="1">
      <c r="A278" s="1010"/>
      <c r="B278" s="318"/>
      <c r="C278" s="330"/>
      <c r="D278" s="311"/>
      <c r="E278" s="323" t="s">
        <v>569</v>
      </c>
      <c r="F278" s="219"/>
      <c r="G278" s="219"/>
      <c r="H278" s="221"/>
      <c r="I278" s="221"/>
      <c r="J278" s="324"/>
      <c r="K278" s="320"/>
      <c r="L278" s="5"/>
      <c r="M278" s="5"/>
      <c r="N278" s="5"/>
      <c r="O278" s="5"/>
      <c r="P278" s="5"/>
      <c r="Q278" s="5"/>
      <c r="R278" s="339">
        <v>39</v>
      </c>
      <c r="S278" s="219" t="s">
        <v>436</v>
      </c>
      <c r="T278" s="220"/>
      <c r="U278" s="233"/>
      <c r="V278" s="48">
        <f t="shared" si="12"/>
        <v>278</v>
      </c>
      <c r="W278" s="203" t="str">
        <f t="shared" si="13"/>
        <v>✔</v>
      </c>
      <c r="Y278" s="168"/>
      <c r="Z278" s="246">
        <v>0</v>
      </c>
      <c r="AA278" s="246">
        <v>200</v>
      </c>
    </row>
    <row r="279" spans="1:27" ht="20.100000000000001" customHeight="1" thickBot="1">
      <c r="A279" s="1010"/>
      <c r="B279" s="318"/>
      <c r="C279" s="330"/>
      <c r="D279" s="311"/>
      <c r="E279" s="323" t="s">
        <v>570</v>
      </c>
      <c r="F279" s="219"/>
      <c r="G279" s="219"/>
      <c r="H279" s="221"/>
      <c r="I279" s="221"/>
      <c r="J279" s="324"/>
      <c r="K279" s="320"/>
      <c r="L279" s="5"/>
      <c r="M279" s="5"/>
      <c r="N279" s="5"/>
      <c r="O279" s="5"/>
      <c r="P279" s="5"/>
      <c r="Q279" s="5"/>
      <c r="R279" s="339">
        <v>100</v>
      </c>
      <c r="S279" s="219" t="s">
        <v>436</v>
      </c>
      <c r="T279" s="220"/>
      <c r="U279" s="233"/>
      <c r="V279" s="48">
        <f t="shared" si="12"/>
        <v>279</v>
      </c>
      <c r="W279" s="203" t="str">
        <f t="shared" si="13"/>
        <v>✔</v>
      </c>
      <c r="Y279" s="168"/>
      <c r="Z279" s="246">
        <v>0</v>
      </c>
      <c r="AA279" s="246">
        <v>150</v>
      </c>
    </row>
    <row r="280" spans="1:27" ht="20.100000000000001" customHeight="1" thickBot="1">
      <c r="A280" s="1010"/>
      <c r="B280" s="318"/>
      <c r="C280" s="330"/>
      <c r="D280" s="311"/>
      <c r="E280" s="323" t="s">
        <v>571</v>
      </c>
      <c r="F280" s="219"/>
      <c r="G280" s="219"/>
      <c r="H280" s="221"/>
      <c r="I280" s="221"/>
      <c r="J280" s="324"/>
      <c r="K280" s="320"/>
      <c r="L280" s="5"/>
      <c r="M280" s="5"/>
      <c r="N280" s="5"/>
      <c r="O280" s="5"/>
      <c r="P280" s="5"/>
      <c r="Q280" s="5"/>
      <c r="R280" s="339">
        <v>192</v>
      </c>
      <c r="S280" s="219" t="s">
        <v>436</v>
      </c>
      <c r="T280" s="220"/>
      <c r="U280" s="233"/>
      <c r="V280" s="48">
        <f t="shared" si="12"/>
        <v>280</v>
      </c>
      <c r="W280" s="203" t="str">
        <f t="shared" si="13"/>
        <v>✔</v>
      </c>
      <c r="Y280" s="168"/>
      <c r="Z280" s="246">
        <v>0</v>
      </c>
      <c r="AA280" s="246">
        <v>900</v>
      </c>
    </row>
    <row r="281" spans="1:27" ht="20.100000000000001" customHeight="1" thickBot="1">
      <c r="A281" s="1010"/>
      <c r="B281" s="318"/>
      <c r="C281" s="330"/>
      <c r="D281" s="336"/>
      <c r="E281" s="323" t="s">
        <v>572</v>
      </c>
      <c r="F281" s="219"/>
      <c r="G281" s="219"/>
      <c r="H281" s="221"/>
      <c r="I281" s="221"/>
      <c r="J281" s="324"/>
      <c r="K281" s="320"/>
      <c r="L281" s="5"/>
      <c r="M281" s="5"/>
      <c r="N281" s="5"/>
      <c r="O281" s="5"/>
      <c r="P281" s="5"/>
      <c r="Q281" s="5"/>
      <c r="R281" s="339">
        <v>0</v>
      </c>
      <c r="S281" s="219" t="s">
        <v>436</v>
      </c>
      <c r="T281" s="220"/>
      <c r="U281" s="233"/>
      <c r="V281" s="48">
        <f t="shared" si="12"/>
        <v>281</v>
      </c>
      <c r="W281" s="203" t="str">
        <f t="shared" si="13"/>
        <v>✔</v>
      </c>
      <c r="Y281" s="168"/>
      <c r="Z281" s="246">
        <v>0</v>
      </c>
      <c r="AA281" s="246">
        <v>200</v>
      </c>
    </row>
    <row r="282" spans="1:27" ht="20.100000000000001" customHeight="1" thickBot="1">
      <c r="A282" s="1010"/>
      <c r="B282" s="318"/>
      <c r="C282" s="330"/>
      <c r="D282" s="323" t="s">
        <v>573</v>
      </c>
      <c r="E282" s="219"/>
      <c r="F282" s="219"/>
      <c r="G282" s="219"/>
      <c r="H282" s="221"/>
      <c r="I282" s="221"/>
      <c r="J282" s="324"/>
      <c r="K282" s="320"/>
      <c r="L282" s="5"/>
      <c r="M282" s="5"/>
      <c r="N282" s="5"/>
      <c r="O282" s="5"/>
      <c r="P282" s="5"/>
      <c r="Q282" s="5"/>
      <c r="R282" s="339">
        <v>21</v>
      </c>
      <c r="S282" s="219" t="s">
        <v>436</v>
      </c>
      <c r="T282" s="220"/>
      <c r="U282" s="233"/>
      <c r="V282" s="48">
        <f t="shared" si="12"/>
        <v>282</v>
      </c>
      <c r="W282" s="203" t="str">
        <f t="shared" si="13"/>
        <v>✔</v>
      </c>
      <c r="Y282" s="168"/>
      <c r="Z282" s="246">
        <v>0</v>
      </c>
      <c r="AA282" s="246">
        <v>120</v>
      </c>
    </row>
    <row r="283" spans="1:27" ht="20.100000000000001" customHeight="1" thickBot="1">
      <c r="A283" s="1010"/>
      <c r="B283" s="318"/>
      <c r="C283" s="330"/>
      <c r="D283" s="323" t="s">
        <v>574</v>
      </c>
      <c r="E283" s="219"/>
      <c r="F283" s="219"/>
      <c r="G283" s="219"/>
      <c r="H283" s="221"/>
      <c r="I283" s="221"/>
      <c r="J283" s="324"/>
      <c r="K283" s="320"/>
      <c r="L283" s="5"/>
      <c r="M283" s="5"/>
      <c r="N283" s="5"/>
      <c r="O283" s="5"/>
      <c r="P283" s="5"/>
      <c r="Q283" s="5"/>
      <c r="R283" s="339">
        <v>153</v>
      </c>
      <c r="S283" s="219" t="s">
        <v>436</v>
      </c>
      <c r="T283" s="220"/>
      <c r="U283" s="233"/>
      <c r="V283" s="48">
        <f t="shared" si="12"/>
        <v>283</v>
      </c>
      <c r="W283" s="203" t="str">
        <f t="shared" si="13"/>
        <v>✔</v>
      </c>
      <c r="Y283" s="168"/>
      <c r="Z283" s="246">
        <v>0</v>
      </c>
      <c r="AA283" s="246">
        <v>90</v>
      </c>
    </row>
    <row r="284" spans="1:27" ht="20.100000000000001" customHeight="1">
      <c r="A284" s="1010"/>
      <c r="B284" s="318"/>
      <c r="C284" s="311" t="s">
        <v>575</v>
      </c>
      <c r="F284" s="196"/>
      <c r="H284" s="197"/>
      <c r="I284" s="313"/>
      <c r="J284" s="219"/>
      <c r="K284" s="5"/>
      <c r="L284" s="5"/>
      <c r="M284" s="5"/>
      <c r="N284" s="5"/>
      <c r="O284" s="5"/>
      <c r="P284" s="5"/>
      <c r="Q284" s="5"/>
      <c r="R284" s="337"/>
      <c r="S284" s="219"/>
      <c r="T284" s="220"/>
      <c r="U284" s="233"/>
      <c r="V284" s="48">
        <f t="shared" si="12"/>
        <v>284</v>
      </c>
      <c r="Y284" s="168"/>
      <c r="Z284" s="196"/>
      <c r="AA284" s="196"/>
    </row>
    <row r="285" spans="1:27" ht="20.100000000000001" customHeight="1" thickBot="1">
      <c r="A285" s="1010"/>
      <c r="B285" s="318"/>
      <c r="C285" s="311"/>
      <c r="D285" s="196" t="s">
        <v>576</v>
      </c>
      <c r="E285" s="206"/>
      <c r="F285" s="196"/>
      <c r="H285" s="197"/>
      <c r="I285" s="313"/>
      <c r="J285" s="320"/>
      <c r="K285" s="5"/>
      <c r="L285" s="5"/>
      <c r="M285" s="5"/>
      <c r="N285" s="5"/>
      <c r="O285" s="5"/>
      <c r="P285" s="5"/>
      <c r="Q285" s="5"/>
      <c r="R285" s="335"/>
      <c r="S285" s="219"/>
      <c r="T285" s="220"/>
      <c r="U285" s="233"/>
      <c r="V285" s="48">
        <f t="shared" si="12"/>
        <v>285</v>
      </c>
      <c r="Y285" s="168"/>
      <c r="Z285" s="196"/>
      <c r="AA285" s="196"/>
    </row>
    <row r="286" spans="1:27" ht="20.100000000000001" customHeight="1" thickBot="1">
      <c r="A286" s="1010"/>
      <c r="B286" s="318"/>
      <c r="C286" s="311"/>
      <c r="D286" s="323" t="s">
        <v>44</v>
      </c>
      <c r="E286" s="320"/>
      <c r="F286" s="219"/>
      <c r="G286" s="221"/>
      <c r="H286" s="221"/>
      <c r="I286" s="324"/>
      <c r="J286" s="320"/>
      <c r="K286" s="5"/>
      <c r="L286" s="5"/>
      <c r="M286" s="5"/>
      <c r="N286" s="5"/>
      <c r="O286" s="5"/>
      <c r="P286" s="5"/>
      <c r="Q286" s="5"/>
      <c r="R286" s="339">
        <v>67</v>
      </c>
      <c r="S286" s="219" t="s">
        <v>436</v>
      </c>
      <c r="T286" s="220"/>
      <c r="U286" s="233"/>
      <c r="V286" s="48">
        <f t="shared" si="12"/>
        <v>286</v>
      </c>
      <c r="W286" s="203" t="str">
        <f t="shared" ref="W286:W292" si="14">IF(R286="","未入力あり","✔")</f>
        <v>✔</v>
      </c>
      <c r="Y286" s="168"/>
      <c r="Z286" s="246">
        <v>0</v>
      </c>
      <c r="AA286" s="246">
        <v>400</v>
      </c>
    </row>
    <row r="287" spans="1:27" ht="20.100000000000001" customHeight="1" thickBot="1">
      <c r="A287" s="1010"/>
      <c r="B287" s="318"/>
      <c r="C287" s="311"/>
      <c r="D287" s="323" t="s">
        <v>45</v>
      </c>
      <c r="E287" s="320"/>
      <c r="F287" s="219"/>
      <c r="G287" s="221"/>
      <c r="H287" s="221"/>
      <c r="I287" s="324"/>
      <c r="J287" s="320"/>
      <c r="K287" s="5"/>
      <c r="L287" s="5"/>
      <c r="M287" s="5"/>
      <c r="N287" s="5"/>
      <c r="O287" s="5"/>
      <c r="P287" s="5"/>
      <c r="Q287" s="5"/>
      <c r="R287" s="339">
        <v>3</v>
      </c>
      <c r="S287" s="219" t="s">
        <v>436</v>
      </c>
      <c r="T287" s="220"/>
      <c r="U287" s="233"/>
      <c r="V287" s="48">
        <f t="shared" si="12"/>
        <v>287</v>
      </c>
      <c r="W287" s="203" t="str">
        <f t="shared" si="14"/>
        <v>✔</v>
      </c>
      <c r="Y287" s="168"/>
      <c r="Z287" s="246">
        <v>0</v>
      </c>
      <c r="AA287" s="246">
        <v>30</v>
      </c>
    </row>
    <row r="288" spans="1:27" ht="20.100000000000001" customHeight="1" thickBot="1">
      <c r="A288" s="1010"/>
      <c r="B288" s="318"/>
      <c r="C288" s="311"/>
      <c r="D288" s="323" t="s">
        <v>577</v>
      </c>
      <c r="E288" s="320"/>
      <c r="F288" s="219"/>
      <c r="G288" s="221"/>
      <c r="H288" s="221"/>
      <c r="I288" s="324"/>
      <c r="J288" s="320"/>
      <c r="K288" s="5"/>
      <c r="L288" s="5"/>
      <c r="M288" s="5"/>
      <c r="N288" s="5"/>
      <c r="O288" s="5"/>
      <c r="P288" s="5"/>
      <c r="Q288" s="5"/>
      <c r="R288" s="339">
        <v>8</v>
      </c>
      <c r="S288" s="219" t="s">
        <v>436</v>
      </c>
      <c r="T288" s="220"/>
      <c r="U288" s="233"/>
      <c r="V288" s="48">
        <f t="shared" si="12"/>
        <v>288</v>
      </c>
      <c r="W288" s="203" t="str">
        <f t="shared" si="14"/>
        <v>✔</v>
      </c>
      <c r="Y288" s="168"/>
      <c r="Z288" s="246">
        <v>0</v>
      </c>
      <c r="AA288" s="246">
        <v>50</v>
      </c>
    </row>
    <row r="289" spans="1:27" ht="20.100000000000001" customHeight="1" thickBot="1">
      <c r="A289" s="1010"/>
      <c r="B289" s="318"/>
      <c r="C289" s="311"/>
      <c r="D289" s="323" t="s">
        <v>43</v>
      </c>
      <c r="E289" s="320"/>
      <c r="F289" s="219"/>
      <c r="G289" s="221"/>
      <c r="H289" s="221"/>
      <c r="I289" s="324"/>
      <c r="J289" s="320"/>
      <c r="K289" s="5"/>
      <c r="L289" s="5"/>
      <c r="M289" s="5"/>
      <c r="N289" s="5"/>
      <c r="O289" s="5"/>
      <c r="P289" s="5"/>
      <c r="Q289" s="5"/>
      <c r="R289" s="339">
        <v>5</v>
      </c>
      <c r="S289" s="219" t="s">
        <v>436</v>
      </c>
      <c r="T289" s="220"/>
      <c r="U289" s="233"/>
      <c r="V289" s="48">
        <f t="shared" si="12"/>
        <v>289</v>
      </c>
      <c r="W289" s="203" t="str">
        <f t="shared" si="14"/>
        <v>✔</v>
      </c>
      <c r="Y289" s="168"/>
      <c r="Z289" s="246">
        <v>0</v>
      </c>
      <c r="AA289" s="246">
        <v>80</v>
      </c>
    </row>
    <row r="290" spans="1:27" ht="20.100000000000001" customHeight="1" thickBot="1">
      <c r="A290" s="1010"/>
      <c r="B290" s="318"/>
      <c r="C290" s="311"/>
      <c r="D290" s="323" t="s">
        <v>578</v>
      </c>
      <c r="E290" s="219"/>
      <c r="F290" s="219"/>
      <c r="G290" s="221"/>
      <c r="H290" s="221"/>
      <c r="I290" s="324"/>
      <c r="J290" s="320"/>
      <c r="K290" s="5"/>
      <c r="L290" s="5"/>
      <c r="M290" s="5"/>
      <c r="N290" s="5"/>
      <c r="O290" s="5"/>
      <c r="P290" s="5"/>
      <c r="Q290" s="5"/>
      <c r="R290" s="339">
        <v>7</v>
      </c>
      <c r="S290" s="219" t="s">
        <v>436</v>
      </c>
      <c r="T290" s="220"/>
      <c r="U290" s="233"/>
      <c r="V290" s="48">
        <f t="shared" ref="V290:V318" si="15">+ROW()</f>
        <v>290</v>
      </c>
      <c r="W290" s="203" t="str">
        <f t="shared" si="14"/>
        <v>✔</v>
      </c>
      <c r="Y290" s="168"/>
      <c r="Z290" s="246">
        <v>0</v>
      </c>
      <c r="AA290" s="243">
        <v>300</v>
      </c>
    </row>
    <row r="291" spans="1:27" ht="20.100000000000001" customHeight="1" thickBot="1">
      <c r="A291" s="1010"/>
      <c r="B291" s="318"/>
      <c r="C291" s="311"/>
      <c r="D291" s="323" t="s">
        <v>579</v>
      </c>
      <c r="E291" s="219"/>
      <c r="F291" s="219"/>
      <c r="G291" s="221"/>
      <c r="H291" s="221"/>
      <c r="I291" s="324"/>
      <c r="J291" s="320"/>
      <c r="K291" s="5"/>
      <c r="L291" s="5"/>
      <c r="M291" s="5"/>
      <c r="N291" s="5"/>
      <c r="O291" s="5"/>
      <c r="P291" s="5"/>
      <c r="Q291" s="5"/>
      <c r="R291" s="339">
        <v>24</v>
      </c>
      <c r="S291" s="219" t="s">
        <v>436</v>
      </c>
      <c r="T291" s="220"/>
      <c r="U291" s="233"/>
      <c r="V291" s="48">
        <f t="shared" si="15"/>
        <v>291</v>
      </c>
      <c r="W291" s="203" t="str">
        <f>IF(R291="","未入力あり","✔")</f>
        <v>✔</v>
      </c>
      <c r="Y291" s="168"/>
      <c r="Z291" s="246">
        <v>0</v>
      </c>
      <c r="AA291" s="243">
        <v>300</v>
      </c>
    </row>
    <row r="292" spans="1:27" ht="20.100000000000001" customHeight="1" thickBot="1">
      <c r="A292" s="1010"/>
      <c r="B292" s="318"/>
      <c r="C292" s="311"/>
      <c r="D292" s="323" t="s">
        <v>580</v>
      </c>
      <c r="E292" s="219"/>
      <c r="F292" s="219"/>
      <c r="G292" s="221"/>
      <c r="H292" s="221"/>
      <c r="I292" s="324"/>
      <c r="J292" s="320"/>
      <c r="K292" s="5"/>
      <c r="L292" s="5"/>
      <c r="M292" s="5"/>
      <c r="N292" s="5"/>
      <c r="O292" s="5"/>
      <c r="P292" s="5"/>
      <c r="Q292" s="5"/>
      <c r="R292" s="339">
        <v>167</v>
      </c>
      <c r="S292" s="219" t="s">
        <v>436</v>
      </c>
      <c r="T292" s="220"/>
      <c r="U292" s="233"/>
      <c r="V292" s="48">
        <f t="shared" si="15"/>
        <v>292</v>
      </c>
      <c r="W292" s="203" t="str">
        <f t="shared" si="14"/>
        <v>✔</v>
      </c>
      <c r="Y292" s="168"/>
      <c r="Z292" s="246">
        <v>0</v>
      </c>
      <c r="AA292" s="246">
        <v>700</v>
      </c>
    </row>
    <row r="293" spans="1:27" ht="20.100000000000001" customHeight="1" thickBot="1">
      <c r="A293" s="1010"/>
      <c r="B293" s="318"/>
      <c r="C293" s="311"/>
      <c r="D293" s="323" t="s">
        <v>46</v>
      </c>
      <c r="E293" s="219"/>
      <c r="F293" s="219"/>
      <c r="G293" s="221"/>
      <c r="H293" s="221"/>
      <c r="I293" s="324"/>
      <c r="J293" s="320"/>
      <c r="K293" s="5"/>
      <c r="L293" s="5"/>
      <c r="M293" s="5"/>
      <c r="N293" s="5"/>
      <c r="O293" s="5"/>
      <c r="P293" s="5"/>
      <c r="Q293" s="5"/>
      <c r="R293" s="339">
        <v>84</v>
      </c>
      <c r="S293" s="219" t="s">
        <v>436</v>
      </c>
      <c r="T293" s="220"/>
      <c r="U293" s="233"/>
      <c r="V293" s="48">
        <f t="shared" si="15"/>
        <v>293</v>
      </c>
      <c r="W293" s="203" t="str">
        <f>IF(R293="","未入力あり","✔")</f>
        <v>✔</v>
      </c>
      <c r="Y293" s="168"/>
      <c r="Z293" s="246">
        <v>0</v>
      </c>
      <c r="AA293" s="243">
        <v>300</v>
      </c>
    </row>
    <row r="294" spans="1:27" ht="20.100000000000001" customHeight="1" thickBot="1">
      <c r="A294" s="1010"/>
      <c r="B294" s="331" t="s">
        <v>581</v>
      </c>
      <c r="C294" s="206"/>
      <c r="D294" s="219"/>
      <c r="F294" s="206"/>
      <c r="G294" s="196"/>
      <c r="I294" s="197"/>
      <c r="J294" s="313"/>
      <c r="K294" s="320"/>
      <c r="L294" s="5"/>
      <c r="M294" s="5"/>
      <c r="N294" s="5"/>
      <c r="O294" s="5"/>
      <c r="P294" s="5"/>
      <c r="Q294" s="5"/>
      <c r="R294" s="329"/>
      <c r="S294" s="219"/>
      <c r="T294" s="220"/>
      <c r="U294" s="233"/>
      <c r="V294" s="48">
        <f t="shared" si="15"/>
        <v>294</v>
      </c>
      <c r="Y294" s="168"/>
      <c r="Z294" s="196"/>
      <c r="AA294" s="196"/>
    </row>
    <row r="295" spans="1:27" ht="20.100000000000001" customHeight="1" thickBot="1">
      <c r="A295" s="1010"/>
      <c r="B295" s="318"/>
      <c r="C295" s="323" t="s">
        <v>582</v>
      </c>
      <c r="D295" s="206"/>
      <c r="E295" s="219"/>
      <c r="F295" s="320"/>
      <c r="G295" s="219"/>
      <c r="H295" s="197"/>
      <c r="I295" s="221"/>
      <c r="J295" s="324"/>
      <c r="K295" s="320"/>
      <c r="L295" s="5"/>
      <c r="M295" s="5"/>
      <c r="N295" s="5"/>
      <c r="O295" s="5"/>
      <c r="P295" s="5"/>
      <c r="Q295" s="5"/>
      <c r="R295" s="339">
        <v>200</v>
      </c>
      <c r="S295" s="219" t="s">
        <v>436</v>
      </c>
      <c r="T295" s="220"/>
      <c r="U295" s="233"/>
      <c r="V295" s="48">
        <f t="shared" si="15"/>
        <v>295</v>
      </c>
      <c r="W295" s="203" t="str">
        <f>IF(R295="","未入力あり","✔")</f>
        <v>✔</v>
      </c>
      <c r="Y295" s="168"/>
      <c r="Z295" s="246">
        <v>0</v>
      </c>
      <c r="AA295" s="246">
        <v>730</v>
      </c>
    </row>
    <row r="296" spans="1:27" ht="20.100000000000001" customHeight="1" thickBot="1">
      <c r="A296" s="1010"/>
      <c r="B296" s="318"/>
      <c r="C296" s="323" t="s">
        <v>583</v>
      </c>
      <c r="D296" s="320"/>
      <c r="E296" s="219"/>
      <c r="F296" s="320"/>
      <c r="G296" s="219"/>
      <c r="H296" s="221"/>
      <c r="I296" s="221"/>
      <c r="J296" s="324"/>
      <c r="K296" s="320"/>
      <c r="L296" s="5"/>
      <c r="M296" s="5"/>
      <c r="N296" s="5"/>
      <c r="O296" s="5"/>
      <c r="P296" s="5"/>
      <c r="Q296" s="5"/>
      <c r="R296" s="339">
        <v>90</v>
      </c>
      <c r="S296" s="219" t="s">
        <v>436</v>
      </c>
      <c r="T296" s="220"/>
      <c r="U296" s="233"/>
      <c r="V296" s="48">
        <f t="shared" si="15"/>
        <v>296</v>
      </c>
      <c r="W296" s="203" t="str">
        <f>IF(R296="","未入力あり","✔")</f>
        <v>✔</v>
      </c>
      <c r="Y296" s="168"/>
      <c r="Z296" s="246">
        <v>0</v>
      </c>
      <c r="AA296" s="246">
        <v>510</v>
      </c>
    </row>
    <row r="297" spans="1:27" ht="20.100000000000001" customHeight="1" thickBot="1">
      <c r="A297" s="1010"/>
      <c r="B297" s="318"/>
      <c r="C297" s="330" t="s">
        <v>584</v>
      </c>
      <c r="D297" s="286"/>
      <c r="E297" s="286"/>
      <c r="F297" s="317"/>
      <c r="G297" s="286"/>
      <c r="H297" s="287"/>
      <c r="I297" s="287"/>
      <c r="J297" s="325"/>
      <c r="K297" s="320"/>
      <c r="L297" s="5"/>
      <c r="M297" s="5"/>
      <c r="N297" s="5"/>
      <c r="O297" s="5"/>
      <c r="P297" s="5"/>
      <c r="Q297" s="5"/>
      <c r="R297" s="339">
        <v>39</v>
      </c>
      <c r="S297" s="219" t="s">
        <v>436</v>
      </c>
      <c r="T297" s="220"/>
      <c r="U297" s="233"/>
      <c r="V297" s="48">
        <f t="shared" si="15"/>
        <v>297</v>
      </c>
      <c r="W297" s="203" t="str">
        <f>IF(R297="","未入力あり","✔")</f>
        <v>✔</v>
      </c>
      <c r="Y297" s="168"/>
      <c r="Z297" s="246">
        <v>0</v>
      </c>
      <c r="AA297" s="246">
        <v>400</v>
      </c>
    </row>
    <row r="298" spans="1:27" ht="20.100000000000001" customHeight="1" thickBot="1">
      <c r="A298" s="1008"/>
      <c r="B298" s="315" t="s">
        <v>585</v>
      </c>
      <c r="C298" s="286"/>
      <c r="D298" s="286"/>
      <c r="E298" s="286"/>
      <c r="F298" s="285"/>
      <c r="G298" s="287"/>
      <c r="H298" s="278"/>
      <c r="I298" s="247"/>
      <c r="J298" s="288"/>
      <c r="L298" s="5"/>
      <c r="M298" s="5"/>
      <c r="N298" s="5"/>
      <c r="O298" s="5"/>
      <c r="P298" s="5"/>
      <c r="Q298" s="5"/>
      <c r="S298" s="5"/>
      <c r="T298" s="220"/>
      <c r="U298" s="233"/>
      <c r="V298" s="48">
        <f t="shared" si="15"/>
        <v>298</v>
      </c>
      <c r="Y298" s="168"/>
      <c r="Z298" s="196"/>
      <c r="AA298" s="196"/>
    </row>
    <row r="299" spans="1:27" ht="20.100000000000001" customHeight="1" thickBot="1">
      <c r="A299" s="1008"/>
      <c r="B299" s="311"/>
      <c r="C299" s="323" t="s">
        <v>586</v>
      </c>
      <c r="D299" s="219"/>
      <c r="E299" s="219"/>
      <c r="F299" s="220"/>
      <c r="G299" s="221"/>
      <c r="H299" s="234"/>
      <c r="I299" s="239"/>
      <c r="J299" s="5"/>
      <c r="L299" s="5"/>
      <c r="M299" s="5"/>
      <c r="N299" s="5"/>
      <c r="O299" s="5"/>
      <c r="P299" s="5"/>
      <c r="Q299" s="5"/>
      <c r="R299" s="339">
        <v>0</v>
      </c>
      <c r="S299" s="219" t="s">
        <v>436</v>
      </c>
      <c r="T299" s="220"/>
      <c r="U299" s="233"/>
      <c r="V299" s="48">
        <f t="shared" si="15"/>
        <v>299</v>
      </c>
      <c r="W299" s="203" t="str">
        <f>IF(R299="","未入力あり","✔")</f>
        <v>✔</v>
      </c>
      <c r="Y299" s="168"/>
      <c r="Z299" s="246">
        <v>0</v>
      </c>
      <c r="AA299" s="243">
        <v>100</v>
      </c>
    </row>
    <row r="300" spans="1:27" ht="20.100000000000001" customHeight="1" thickBot="1">
      <c r="A300" s="1008"/>
      <c r="B300" s="311"/>
      <c r="C300" s="323" t="s">
        <v>587</v>
      </c>
      <c r="D300" s="219"/>
      <c r="E300" s="219"/>
      <c r="F300" s="220"/>
      <c r="G300" s="221"/>
      <c r="H300" s="234"/>
      <c r="I300" s="239"/>
      <c r="J300" s="5"/>
      <c r="L300" s="5"/>
      <c r="M300" s="5"/>
      <c r="N300" s="5"/>
      <c r="O300" s="5"/>
      <c r="P300" s="5"/>
      <c r="Q300" s="5"/>
      <c r="R300" s="339">
        <v>0</v>
      </c>
      <c r="S300" s="219" t="s">
        <v>436</v>
      </c>
      <c r="T300" s="220"/>
      <c r="U300" s="233"/>
      <c r="V300" s="48">
        <f t="shared" si="15"/>
        <v>300</v>
      </c>
      <c r="W300" s="203" t="str">
        <f>IF(R300="","未入力あり","✔")</f>
        <v>✔</v>
      </c>
      <c r="Y300" s="168"/>
      <c r="Z300" s="246">
        <v>0</v>
      </c>
      <c r="AA300" s="243">
        <v>100</v>
      </c>
    </row>
    <row r="301" spans="1:27" ht="20.100000000000001" customHeight="1" thickBot="1">
      <c r="A301" s="1008"/>
      <c r="B301" s="311"/>
      <c r="C301" s="323" t="s">
        <v>588</v>
      </c>
      <c r="D301" s="219"/>
      <c r="E301" s="219"/>
      <c r="F301" s="220"/>
      <c r="G301" s="221"/>
      <c r="H301" s="234"/>
      <c r="I301" s="239"/>
      <c r="J301" s="5"/>
      <c r="L301" s="5"/>
      <c r="M301" s="5"/>
      <c r="N301" s="5"/>
      <c r="O301" s="5"/>
      <c r="P301" s="5"/>
      <c r="Q301" s="5"/>
      <c r="R301" s="339">
        <v>0</v>
      </c>
      <c r="S301" s="219" t="s">
        <v>436</v>
      </c>
      <c r="T301" s="220"/>
      <c r="U301" s="233"/>
      <c r="V301" s="48">
        <f t="shared" si="15"/>
        <v>301</v>
      </c>
      <c r="W301" s="203" t="str">
        <f>IF(R301="","未入力あり","✔")</f>
        <v>✔</v>
      </c>
      <c r="Y301" s="168"/>
      <c r="Z301" s="246">
        <v>0</v>
      </c>
      <c r="AA301" s="243">
        <v>100</v>
      </c>
    </row>
    <row r="302" spans="1:27" ht="20.100000000000001" customHeight="1" thickBot="1">
      <c r="A302" s="1008"/>
      <c r="B302" s="311"/>
      <c r="C302" s="323" t="s">
        <v>589</v>
      </c>
      <c r="D302" s="286"/>
      <c r="E302" s="286"/>
      <c r="F302" s="285"/>
      <c r="G302" s="287"/>
      <c r="H302" s="278"/>
      <c r="I302" s="247"/>
      <c r="J302" s="288"/>
      <c r="L302" s="288"/>
      <c r="M302" s="288"/>
      <c r="N302" s="288"/>
      <c r="O302" s="288"/>
      <c r="P302" s="288"/>
      <c r="Q302" s="288"/>
      <c r="R302" s="339">
        <v>0</v>
      </c>
      <c r="S302" s="286" t="s">
        <v>436</v>
      </c>
      <c r="T302" s="285"/>
      <c r="U302" s="333"/>
      <c r="V302" s="48">
        <f t="shared" si="15"/>
        <v>302</v>
      </c>
      <c r="W302" s="203" t="str">
        <f>IF(R302="","未入力あり","✔")</f>
        <v>✔</v>
      </c>
      <c r="Y302" s="168"/>
      <c r="Z302" s="246">
        <v>0</v>
      </c>
      <c r="AA302" s="243">
        <v>100</v>
      </c>
    </row>
    <row r="303" spans="1:27" ht="20.100000000000001" customHeight="1" thickBot="1">
      <c r="A303" s="1008"/>
      <c r="B303" s="311"/>
      <c r="C303" s="323" t="s">
        <v>590</v>
      </c>
      <c r="D303" s="286"/>
      <c r="E303" s="286"/>
      <c r="F303" s="285"/>
      <c r="G303" s="287"/>
      <c r="H303" s="278"/>
      <c r="I303" s="247"/>
      <c r="J303" s="288"/>
      <c r="L303" s="288"/>
      <c r="M303" s="288"/>
      <c r="N303" s="288"/>
      <c r="O303" s="288"/>
      <c r="P303" s="288"/>
      <c r="Q303" s="288"/>
      <c r="R303" s="339">
        <v>0</v>
      </c>
      <c r="S303" s="286" t="s">
        <v>436</v>
      </c>
      <c r="T303" s="285"/>
      <c r="U303" s="333"/>
      <c r="V303" s="48">
        <f t="shared" si="15"/>
        <v>303</v>
      </c>
      <c r="W303" s="203" t="str">
        <f>IF(R303="","未入力あり","✔")</f>
        <v>✔</v>
      </c>
      <c r="Y303" s="168"/>
      <c r="Z303" s="246">
        <v>0</v>
      </c>
      <c r="AA303" s="243">
        <v>100</v>
      </c>
    </row>
    <row r="304" spans="1:27" ht="20.100000000000001" customHeight="1" thickBot="1">
      <c r="A304" s="1008"/>
      <c r="B304" s="323"/>
      <c r="C304" s="219"/>
      <c r="D304" s="219"/>
      <c r="E304" s="219"/>
      <c r="F304" s="220"/>
      <c r="G304" s="221"/>
      <c r="H304" s="234"/>
      <c r="I304" s="239"/>
      <c r="J304" s="288"/>
      <c r="L304" s="288"/>
      <c r="M304" s="288"/>
      <c r="N304" s="288"/>
      <c r="O304" s="288"/>
      <c r="P304" s="288"/>
      <c r="Q304" s="288"/>
      <c r="R304" s="288"/>
      <c r="S304" s="288"/>
      <c r="T304" s="285"/>
      <c r="U304" s="333"/>
      <c r="V304" s="48">
        <f t="shared" si="15"/>
        <v>304</v>
      </c>
      <c r="Y304" s="168"/>
      <c r="Z304" s="196"/>
      <c r="AA304" s="196"/>
    </row>
    <row r="305" spans="1:27" ht="20.100000000000001" customHeight="1" thickBot="1">
      <c r="A305" s="1008"/>
      <c r="B305" s="323" t="s">
        <v>591</v>
      </c>
      <c r="C305" s="219"/>
      <c r="D305" s="219"/>
      <c r="E305" s="219"/>
      <c r="F305" s="220"/>
      <c r="G305" s="221"/>
      <c r="H305" s="234"/>
      <c r="I305" s="239"/>
      <c r="J305" s="288"/>
      <c r="L305" s="288"/>
      <c r="M305" s="288"/>
      <c r="N305" s="288"/>
      <c r="O305" s="288"/>
      <c r="P305" s="288"/>
      <c r="Q305" s="288"/>
      <c r="R305" s="74" t="s">
        <v>592</v>
      </c>
      <c r="S305" s="1181" t="s">
        <v>593</v>
      </c>
      <c r="T305" s="1182"/>
      <c r="U305" s="333"/>
      <c r="V305" s="48">
        <f t="shared" si="15"/>
        <v>305</v>
      </c>
      <c r="W305" s="203" t="str">
        <f>IF(R305="","未入力あり","✔")</f>
        <v>✔</v>
      </c>
      <c r="Y305" s="168"/>
      <c r="Z305" s="196"/>
      <c r="AA305" s="196"/>
    </row>
    <row r="306" spans="1:27" ht="20.100000000000001" customHeight="1" thickBot="1">
      <c r="A306" s="1008"/>
      <c r="B306" s="323" t="s">
        <v>594</v>
      </c>
      <c r="C306" s="219"/>
      <c r="D306" s="219"/>
      <c r="E306" s="219"/>
      <c r="F306" s="220"/>
      <c r="G306" s="221"/>
      <c r="H306" s="234"/>
      <c r="I306" s="239"/>
      <c r="J306" s="288"/>
      <c r="L306" s="288"/>
      <c r="M306" s="288"/>
      <c r="N306" s="288"/>
      <c r="O306" s="288"/>
      <c r="P306" s="288"/>
      <c r="Q306" s="288"/>
      <c r="R306" s="74" t="s">
        <v>592</v>
      </c>
      <c r="S306" s="1181" t="s">
        <v>593</v>
      </c>
      <c r="T306" s="1182"/>
      <c r="U306" s="333"/>
      <c r="V306" s="48">
        <f t="shared" si="15"/>
        <v>306</v>
      </c>
      <c r="W306" s="203" t="str">
        <f>IF(R306="","未入力あり","✔")</f>
        <v>✔</v>
      </c>
      <c r="Y306" s="168"/>
      <c r="Z306" s="196"/>
      <c r="AA306" s="196"/>
    </row>
    <row r="307" spans="1:27" ht="20.100000000000001" customHeight="1" thickBot="1">
      <c r="A307" s="1008"/>
      <c r="B307" s="323" t="s">
        <v>595</v>
      </c>
      <c r="C307" s="219"/>
      <c r="D307" s="219"/>
      <c r="E307" s="219"/>
      <c r="F307" s="220"/>
      <c r="G307" s="221"/>
      <c r="H307" s="234"/>
      <c r="I307" s="239"/>
      <c r="J307" s="288"/>
      <c r="L307" s="288"/>
      <c r="M307" s="288"/>
      <c r="N307" s="288"/>
      <c r="O307" s="288"/>
      <c r="P307" s="288"/>
      <c r="Q307" s="288"/>
      <c r="R307" s="74" t="s">
        <v>592</v>
      </c>
      <c r="S307" s="1181" t="s">
        <v>593</v>
      </c>
      <c r="T307" s="1182"/>
      <c r="U307" s="333"/>
      <c r="V307" s="48">
        <f t="shared" si="15"/>
        <v>307</v>
      </c>
      <c r="W307" s="203" t="str">
        <f>IF(R307="","未入力あり","✔")</f>
        <v>✔</v>
      </c>
      <c r="Y307" s="168"/>
      <c r="Z307" s="196"/>
      <c r="AA307" s="196"/>
    </row>
    <row r="308" spans="1:27" ht="20.100000000000001" customHeight="1">
      <c r="A308" s="218"/>
      <c r="B308" s="323"/>
      <c r="C308" s="219"/>
      <c r="D308" s="219"/>
      <c r="E308" s="219"/>
      <c r="F308" s="220"/>
      <c r="G308" s="221"/>
      <c r="H308" s="234"/>
      <c r="I308" s="239"/>
      <c r="J308" s="5"/>
      <c r="K308" s="5"/>
      <c r="L308" s="5"/>
      <c r="M308" s="5"/>
      <c r="N308" s="5"/>
      <c r="O308" s="5"/>
      <c r="P308" s="5"/>
      <c r="Q308" s="5"/>
      <c r="R308" s="269"/>
      <c r="S308" s="5"/>
      <c r="T308" s="220"/>
      <c r="U308" s="233"/>
      <c r="V308" s="48">
        <f t="shared" si="15"/>
        <v>308</v>
      </c>
      <c r="Y308" s="168"/>
      <c r="Z308" s="196"/>
      <c r="AA308" s="196"/>
    </row>
    <row r="309" spans="1:27" ht="20.100000000000001" customHeight="1" thickBot="1">
      <c r="A309" s="338" t="s">
        <v>596</v>
      </c>
      <c r="B309" s="219"/>
      <c r="C309" s="219"/>
      <c r="D309" s="219"/>
      <c r="E309" s="219"/>
      <c r="F309" s="220"/>
      <c r="G309" s="221"/>
      <c r="H309" s="234"/>
      <c r="I309" s="239"/>
      <c r="J309" s="5"/>
      <c r="K309" s="5"/>
      <c r="L309" s="5"/>
      <c r="M309" s="5"/>
      <c r="N309" s="5"/>
      <c r="O309" s="5"/>
      <c r="P309" s="5"/>
      <c r="Q309" s="5"/>
      <c r="R309" s="247"/>
      <c r="S309" s="5"/>
      <c r="T309" s="220"/>
      <c r="U309" s="233"/>
      <c r="V309" s="48">
        <f t="shared" si="15"/>
        <v>309</v>
      </c>
      <c r="Y309" s="168"/>
      <c r="Z309" s="196"/>
      <c r="AA309" s="196"/>
    </row>
    <row r="310" spans="1:27" ht="20.100000000000001" customHeight="1" thickBot="1">
      <c r="A310" s="218"/>
      <c r="B310" s="219" t="s">
        <v>597</v>
      </c>
      <c r="C310" s="219"/>
      <c r="D310" s="219"/>
      <c r="E310" s="219"/>
      <c r="F310" s="220"/>
      <c r="G310" s="221"/>
      <c r="H310" s="234"/>
      <c r="I310" s="239"/>
      <c r="J310" s="5"/>
      <c r="K310" s="5"/>
      <c r="L310" s="5"/>
      <c r="M310" s="5"/>
      <c r="N310" s="5"/>
      <c r="O310" s="5"/>
      <c r="P310" s="5"/>
      <c r="Q310" s="5"/>
      <c r="R310" s="74" t="s">
        <v>592</v>
      </c>
      <c r="S310" s="1181" t="s">
        <v>593</v>
      </c>
      <c r="T310" s="1182"/>
      <c r="U310" s="233"/>
      <c r="V310" s="48">
        <f t="shared" si="15"/>
        <v>310</v>
      </c>
      <c r="W310" s="203" t="str">
        <f>IF(R310="","未入力あり","✔")</f>
        <v>✔</v>
      </c>
      <c r="Y310" s="168"/>
      <c r="Z310" s="196"/>
      <c r="AA310" s="196"/>
    </row>
    <row r="311" spans="1:27" ht="20.100000000000001" customHeight="1" thickBot="1">
      <c r="A311" s="218"/>
      <c r="B311" s="219"/>
      <c r="C311" s="219" t="s">
        <v>598</v>
      </c>
      <c r="D311" s="219"/>
      <c r="E311" s="219"/>
      <c r="F311" s="220"/>
      <c r="G311" s="221"/>
      <c r="H311" s="234"/>
      <c r="I311" s="239"/>
      <c r="J311" s="5"/>
      <c r="K311" s="5"/>
      <c r="L311" s="5"/>
      <c r="M311" s="5"/>
      <c r="N311" s="5"/>
      <c r="O311" s="5"/>
      <c r="P311" s="5"/>
      <c r="Q311" s="5"/>
      <c r="R311" s="74" t="s">
        <v>520</v>
      </c>
      <c r="S311" s="1181" t="s">
        <v>593</v>
      </c>
      <c r="T311" s="1182"/>
      <c r="U311" s="233"/>
      <c r="V311" s="48">
        <f t="shared" si="15"/>
        <v>311</v>
      </c>
      <c r="W311" s="203" t="str">
        <f>IF(R311="","未入力あり","✔")</f>
        <v>✔</v>
      </c>
      <c r="Y311" s="168"/>
      <c r="Z311" s="196"/>
      <c r="AA311" s="196"/>
    </row>
    <row r="312" spans="1:27" ht="20.100000000000001" customHeight="1" thickBot="1">
      <c r="A312" s="218"/>
      <c r="B312" s="219"/>
      <c r="C312" s="219" t="s">
        <v>599</v>
      </c>
      <c r="D312" s="219"/>
      <c r="E312" s="219"/>
      <c r="F312" s="220"/>
      <c r="G312" s="221"/>
      <c r="H312" s="234"/>
      <c r="I312" s="239"/>
      <c r="J312" s="5"/>
      <c r="K312" s="5"/>
      <c r="L312" s="5"/>
      <c r="M312" s="5"/>
      <c r="N312" s="5"/>
      <c r="O312" s="5"/>
      <c r="P312" s="5"/>
      <c r="Q312" s="5"/>
      <c r="R312" s="74" t="s">
        <v>520</v>
      </c>
      <c r="S312" s="1181" t="s">
        <v>593</v>
      </c>
      <c r="T312" s="1182"/>
      <c r="U312" s="233"/>
      <c r="V312" s="48">
        <f t="shared" si="15"/>
        <v>312</v>
      </c>
      <c r="W312" s="203" t="str">
        <f>IF(R312="","未入力あり","✔")</f>
        <v>✔</v>
      </c>
      <c r="Y312" s="168"/>
      <c r="Z312" s="196"/>
      <c r="AA312" s="196"/>
    </row>
    <row r="313" spans="1:27" ht="20.100000000000001" customHeight="1" thickBot="1">
      <c r="A313" s="218"/>
      <c r="B313" s="219"/>
      <c r="C313" s="219"/>
      <c r="D313" s="219" t="s">
        <v>600</v>
      </c>
      <c r="E313" s="219"/>
      <c r="F313" s="220"/>
      <c r="G313" s="221"/>
      <c r="H313" s="234"/>
      <c r="I313" s="239"/>
      <c r="J313" s="5"/>
      <c r="K313" s="5"/>
      <c r="L313" s="5"/>
      <c r="M313" s="5"/>
      <c r="N313" s="5"/>
      <c r="O313" s="5"/>
      <c r="P313" s="5"/>
      <c r="Q313" s="5"/>
      <c r="R313" s="339">
        <v>0</v>
      </c>
      <c r="S313" s="219" t="s">
        <v>601</v>
      </c>
      <c r="T313" s="220"/>
      <c r="U313" s="233"/>
      <c r="V313" s="48">
        <f t="shared" si="15"/>
        <v>313</v>
      </c>
      <c r="W313" s="203" t="str">
        <f>IF(R313="","未入力あり","✔")</f>
        <v>✔</v>
      </c>
      <c r="Y313" s="168"/>
      <c r="Z313" s="246">
        <v>0</v>
      </c>
      <c r="AA313" s="243">
        <v>120</v>
      </c>
    </row>
    <row r="314" spans="1:27" ht="20.100000000000001" customHeight="1">
      <c r="A314" s="218"/>
      <c r="B314" s="219"/>
      <c r="C314" s="219"/>
      <c r="D314" s="219"/>
      <c r="E314" s="219"/>
      <c r="F314" s="220"/>
      <c r="G314" s="221"/>
      <c r="H314" s="234"/>
      <c r="I314" s="239"/>
      <c r="J314" s="5"/>
      <c r="K314" s="5"/>
      <c r="L314" s="5"/>
      <c r="M314" s="5"/>
      <c r="N314" s="5"/>
      <c r="O314" s="5"/>
      <c r="P314" s="5"/>
      <c r="Q314" s="5"/>
      <c r="R314" s="269"/>
      <c r="S314" s="5"/>
      <c r="T314" s="220"/>
      <c r="U314" s="233"/>
      <c r="V314" s="48">
        <f t="shared" si="15"/>
        <v>314</v>
      </c>
      <c r="Y314" s="168"/>
      <c r="Z314" s="196"/>
      <c r="AA314" s="196"/>
    </row>
    <row r="315" spans="1:27" ht="20.100000000000001" customHeight="1" thickBot="1">
      <c r="A315" s="218" t="s">
        <v>602</v>
      </c>
      <c r="B315" s="219"/>
      <c r="C315" s="219"/>
      <c r="D315" s="219"/>
      <c r="E315" s="219"/>
      <c r="F315" s="220"/>
      <c r="G315" s="221"/>
      <c r="H315" s="234"/>
      <c r="I315" s="239"/>
      <c r="J315" s="5"/>
      <c r="K315" s="5"/>
      <c r="L315" s="5"/>
      <c r="M315" s="5"/>
      <c r="N315" s="5"/>
      <c r="O315" s="5"/>
      <c r="P315" s="5"/>
      <c r="Q315" s="5"/>
      <c r="R315" s="247"/>
      <c r="S315" s="5"/>
      <c r="T315" s="220"/>
      <c r="U315" s="233"/>
      <c r="V315" s="48">
        <f t="shared" si="15"/>
        <v>315</v>
      </c>
      <c r="Y315" s="168"/>
      <c r="Z315" s="196"/>
      <c r="AA315" s="196"/>
    </row>
    <row r="316" spans="1:27" ht="20.100000000000001" customHeight="1" thickBot="1">
      <c r="A316" s="218"/>
      <c r="B316" s="219" t="s">
        <v>603</v>
      </c>
      <c r="C316" s="219"/>
      <c r="D316" s="219"/>
      <c r="E316" s="219"/>
      <c r="F316" s="220"/>
      <c r="G316" s="221"/>
      <c r="H316" s="234"/>
      <c r="I316" s="239"/>
      <c r="J316" s="5"/>
      <c r="K316" s="5"/>
      <c r="L316" s="5"/>
      <c r="M316" s="5"/>
      <c r="N316" s="5"/>
      <c r="O316" s="5"/>
      <c r="P316" s="5"/>
      <c r="Q316" s="5"/>
      <c r="R316" s="74" t="s">
        <v>592</v>
      </c>
      <c r="S316" s="1181" t="s">
        <v>593</v>
      </c>
      <c r="T316" s="1182"/>
      <c r="U316" s="233"/>
      <c r="V316" s="48">
        <f t="shared" si="15"/>
        <v>316</v>
      </c>
      <c r="W316" s="203" t="str">
        <f>IF(R316="","未入力あり","✔")</f>
        <v>✔</v>
      </c>
      <c r="Y316" s="168"/>
      <c r="Z316" s="196"/>
      <c r="AA316" s="196"/>
    </row>
    <row r="317" spans="1:27" ht="20.100000000000001" customHeight="1" thickBot="1">
      <c r="A317" s="218"/>
      <c r="B317" s="219" t="s">
        <v>604</v>
      </c>
      <c r="C317" s="219"/>
      <c r="D317" s="219"/>
      <c r="E317" s="219"/>
      <c r="F317" s="220"/>
      <c r="G317" s="221"/>
      <c r="H317" s="234"/>
      <c r="I317" s="239"/>
      <c r="J317" s="5"/>
      <c r="K317" s="5"/>
      <c r="L317" s="5"/>
      <c r="M317" s="5"/>
      <c r="N317" s="5"/>
      <c r="O317" s="5"/>
      <c r="P317" s="5"/>
      <c r="Q317" s="5"/>
      <c r="R317" s="74" t="s">
        <v>515</v>
      </c>
      <c r="S317" s="1181" t="s">
        <v>593</v>
      </c>
      <c r="T317" s="1182"/>
      <c r="U317" s="233"/>
      <c r="V317" s="48">
        <f t="shared" si="15"/>
        <v>317</v>
      </c>
      <c r="W317" s="203" t="str">
        <f>IF(R317="","未入力あり","✔")</f>
        <v>✔</v>
      </c>
      <c r="Y317" s="168"/>
      <c r="Z317" s="196"/>
      <c r="AA317" s="196"/>
    </row>
    <row r="318" spans="1:27" ht="20.100000000000001" customHeight="1">
      <c r="A318" s="218" t="s">
        <v>605</v>
      </c>
      <c r="B318" s="219"/>
      <c r="C318" s="219"/>
      <c r="D318" s="219"/>
      <c r="E318" s="219"/>
      <c r="F318" s="220"/>
      <c r="G318" s="221"/>
      <c r="H318" s="234"/>
      <c r="I318" s="239"/>
      <c r="J318" s="5"/>
      <c r="K318" s="5"/>
      <c r="L318" s="5"/>
      <c r="M318" s="5"/>
      <c r="N318" s="5"/>
      <c r="O318" s="5"/>
      <c r="P318" s="5"/>
      <c r="Q318" s="5"/>
      <c r="R318" s="269"/>
      <c r="S318" s="5"/>
      <c r="T318" s="220"/>
      <c r="U318" s="233"/>
      <c r="V318" s="48">
        <f t="shared" si="15"/>
        <v>318</v>
      </c>
      <c r="Y318" s="168"/>
      <c r="Z318" s="196"/>
      <c r="AA318" s="196"/>
    </row>
    <row r="319" spans="1:27" ht="20.100000000000001" customHeight="1">
      <c r="Z319" s="196"/>
      <c r="AA319" s="196"/>
    </row>
    <row r="320" spans="1:27" ht="20.100000000000001" customHeight="1">
      <c r="Z320" s="196"/>
      <c r="AA320" s="196"/>
    </row>
    <row r="321" spans="26:27" ht="20.100000000000001" customHeight="1">
      <c r="Z321" s="196"/>
      <c r="AA321" s="196"/>
    </row>
    <row r="322" spans="26:27" ht="20.100000000000001" customHeight="1">
      <c r="Z322" s="196"/>
      <c r="AA322" s="196"/>
    </row>
    <row r="323" spans="26:27" ht="20.100000000000001" customHeight="1">
      <c r="Z323" s="196"/>
      <c r="AA323" s="196"/>
    </row>
    <row r="324" spans="26:27" ht="20.100000000000001" customHeight="1">
      <c r="Z324" s="196"/>
      <c r="AA324" s="196"/>
    </row>
    <row r="325" spans="26:27" ht="20.100000000000001" customHeight="1">
      <c r="Z325" s="196"/>
      <c r="AA325" s="196"/>
    </row>
    <row r="326" spans="26:27" ht="20.100000000000001" customHeight="1">
      <c r="Z326" s="196"/>
      <c r="AA326" s="196"/>
    </row>
    <row r="327" spans="26:27" ht="20.100000000000001" customHeight="1">
      <c r="Z327" s="196"/>
      <c r="AA327" s="196"/>
    </row>
    <row r="328" spans="26:27" ht="20.100000000000001" customHeight="1">
      <c r="Z328" s="196"/>
      <c r="AA328" s="196"/>
    </row>
    <row r="329" spans="26:27" ht="20.100000000000001" customHeight="1">
      <c r="Z329" s="196"/>
      <c r="AA329" s="196"/>
    </row>
    <row r="330" spans="26:27" ht="20.100000000000001" customHeight="1">
      <c r="Z330" s="196"/>
      <c r="AA330" s="196"/>
    </row>
    <row r="331" spans="26:27" ht="20.100000000000001" customHeight="1">
      <c r="Z331" s="196"/>
      <c r="AA331" s="196"/>
    </row>
    <row r="332" spans="26:27" ht="20.100000000000001" customHeight="1">
      <c r="Z332" s="196"/>
      <c r="AA332" s="196"/>
    </row>
    <row r="333" spans="26:27" ht="20.100000000000001" customHeight="1">
      <c r="Z333" s="196"/>
      <c r="AA333" s="196"/>
    </row>
    <row r="334" spans="26:27" ht="20.100000000000001" customHeight="1">
      <c r="Z334" s="196"/>
      <c r="AA334" s="196"/>
    </row>
    <row r="335" spans="26:27" ht="20.100000000000001" customHeight="1">
      <c r="Z335" s="196"/>
      <c r="AA335" s="196"/>
    </row>
  </sheetData>
  <sheetProtection selectLockedCells="1"/>
  <protectedRanges>
    <protectedRange sqref="R227 R229" name="範囲3"/>
    <protectedRange sqref="R227 R229" name="範囲2"/>
  </protectedRanges>
  <mergeCells count="39">
    <mergeCell ref="K5:N5"/>
    <mergeCell ref="D216:R216"/>
    <mergeCell ref="S316:T316"/>
    <mergeCell ref="S312:T312"/>
    <mergeCell ref="E256:J256"/>
    <mergeCell ref="D243:J243"/>
    <mergeCell ref="E244:J244"/>
    <mergeCell ref="S310:T310"/>
    <mergeCell ref="S311:T311"/>
    <mergeCell ref="E235:J235"/>
    <mergeCell ref="E271:J271"/>
    <mergeCell ref="E266:J266"/>
    <mergeCell ref="R227:T227"/>
    <mergeCell ref="R229:T229"/>
    <mergeCell ref="H26:T26"/>
    <mergeCell ref="C193:H193"/>
    <mergeCell ref="Z209:Z210"/>
    <mergeCell ref="V1:W4"/>
    <mergeCell ref="Z17:Z27"/>
    <mergeCell ref="I20:T20"/>
    <mergeCell ref="H22:T22"/>
    <mergeCell ref="H23:T23"/>
    <mergeCell ref="A2:U2"/>
    <mergeCell ref="H13:T13"/>
    <mergeCell ref="H25:T25"/>
    <mergeCell ref="H24:T24"/>
    <mergeCell ref="H21:T21"/>
    <mergeCell ref="A3:U3"/>
    <mergeCell ref="H15:T15"/>
    <mergeCell ref="I19:T19"/>
    <mergeCell ref="D37:T37"/>
    <mergeCell ref="C186:H186"/>
    <mergeCell ref="C227:P227"/>
    <mergeCell ref="C229:P229"/>
    <mergeCell ref="S317:T317"/>
    <mergeCell ref="E269:J269"/>
    <mergeCell ref="S307:T307"/>
    <mergeCell ref="S305:T305"/>
    <mergeCell ref="S306:T306"/>
  </mergeCells>
  <phoneticPr fontId="13" type="Hiragana"/>
  <conditionalFormatting sqref="V1">
    <cfRule type="cellIs" dxfId="27" priority="214" stopIfTrue="1" operator="equal">
      <formula>"↓　このシートには未入力があります。「未入力あり」の行を確認してください。"</formula>
    </cfRule>
    <cfRule type="cellIs" dxfId="26" priority="215" stopIfTrue="1" operator="equal">
      <formula>"未入力あり"</formula>
    </cfRule>
  </conditionalFormatting>
  <conditionalFormatting sqref="W5:W212 W299:W1048576">
    <cfRule type="cellIs" dxfId="25" priority="13" stopIfTrue="1" operator="equal">
      <formula>"未入力あり"</formula>
    </cfRule>
  </conditionalFormatting>
  <conditionalFormatting sqref="W214:W231">
    <cfRule type="cellIs" dxfId="24" priority="12" stopIfTrue="1" operator="equal">
      <formula>"未入力あり"</formula>
    </cfRule>
  </conditionalFormatting>
  <conditionalFormatting sqref="W235:W238">
    <cfRule type="cellIs" dxfId="23" priority="7" stopIfTrue="1" operator="equal">
      <formula>"未入力あり"</formula>
    </cfRule>
  </conditionalFormatting>
  <conditionalFormatting sqref="W240:W242">
    <cfRule type="cellIs" dxfId="22" priority="6" stopIfTrue="1" operator="equal">
      <formula>"未入力あり"</formula>
    </cfRule>
  </conditionalFormatting>
  <conditionalFormatting sqref="W244:W248">
    <cfRule type="cellIs" dxfId="21" priority="5" stopIfTrue="1" operator="equal">
      <formula>"未入力あり"</formula>
    </cfRule>
  </conditionalFormatting>
  <conditionalFormatting sqref="W250:W254">
    <cfRule type="cellIs" dxfId="20" priority="41" stopIfTrue="1" operator="equal">
      <formula>"未入力あり"</formula>
    </cfRule>
  </conditionalFormatting>
  <conditionalFormatting sqref="W256:W258">
    <cfRule type="cellIs" dxfId="19" priority="4" stopIfTrue="1" operator="equal">
      <formula>"未入力あり"</formula>
    </cfRule>
  </conditionalFormatting>
  <conditionalFormatting sqref="W260:W264">
    <cfRule type="cellIs" dxfId="18" priority="3" stopIfTrue="1" operator="equal">
      <formula>"未入力あり"</formula>
    </cfRule>
  </conditionalFormatting>
  <conditionalFormatting sqref="W266:W267">
    <cfRule type="cellIs" dxfId="17" priority="35" stopIfTrue="1" operator="equal">
      <formula>"未入力あり"</formula>
    </cfRule>
  </conditionalFormatting>
  <conditionalFormatting sqref="W269">
    <cfRule type="cellIs" dxfId="16" priority="14" stopIfTrue="1" operator="equal">
      <formula>"未入力あり"</formula>
    </cfRule>
  </conditionalFormatting>
  <conditionalFormatting sqref="W271:W273">
    <cfRule type="cellIs" dxfId="15" priority="2" stopIfTrue="1" operator="equal">
      <formula>"未入力あり"</formula>
    </cfRule>
  </conditionalFormatting>
  <conditionalFormatting sqref="W277:W283">
    <cfRule type="cellIs" dxfId="14" priority="40" stopIfTrue="1" operator="equal">
      <formula>"未入力あり"</formula>
    </cfRule>
  </conditionalFormatting>
  <conditionalFormatting sqref="W286:W293">
    <cfRule type="cellIs" dxfId="13" priority="32" stopIfTrue="1" operator="equal">
      <formula>"未入力あり"</formula>
    </cfRule>
  </conditionalFormatting>
  <conditionalFormatting sqref="W295:W297">
    <cfRule type="cellIs" dxfId="12" priority="38" stopIfTrue="1" operator="equal">
      <formula>"未入力あり"</formula>
    </cfRule>
  </conditionalFormatting>
  <dataValidations xWindow="1108" yWindow="615" count="22">
    <dataValidation operator="greaterThanOrEqual" allowBlank="1" showInputMessage="1" showErrorMessage="1" error="整数を入力" sqref="R218" xr:uid="{00000000-0002-0000-0400-000000000000}"/>
    <dataValidation type="list" allowBlank="1" showInputMessage="1" showErrorMessage="1" error="選択肢から選んでください" sqref="R226 R310:R312 R316:R317 R307 R305:R306 R228" xr:uid="{00000000-0002-0000-0400-000001000000}">
      <formula1>"はい,いいえ"</formula1>
    </dataValidation>
    <dataValidation type="list" allowBlank="1" showInputMessage="1" showErrorMessage="1" error="選択肢から選んでください" sqref="H204:H207" xr:uid="{00000000-0002-0000-0400-000002000000}">
      <formula1>"あり,なし"</formula1>
    </dataValidation>
    <dataValidation type="list" allowBlank="1" showInputMessage="1" showErrorMessage="1" error="選択肢から選んでください" sqref="R202" xr:uid="{00000000-0002-0000-0400-000003000000}">
      <formula1>"可,否"</formula1>
    </dataValidation>
    <dataValidation type="custom" imeMode="disabled" allowBlank="1" showInputMessage="1" showErrorMessage="1" error="半角で入力してください" prompt="〒は入れず_x000a_XXX-XXXXで半角入力" sqref="H18" xr:uid="{00000000-0002-0000-0400-000004000000}">
      <formula1>LEN(H18)=LENB(H18)</formula1>
    </dataValidation>
    <dataValidation allowBlank="1" showInputMessage="1" showErrorMessage="1" prompt="表紙シートの病院名を反映" sqref="H13:T14" xr:uid="{00000000-0002-0000-0400-000005000000}"/>
    <dataValidation type="custom" imeMode="hiragana" allowBlank="1" showInputMessage="1" showErrorMessage="1" error="ひらながで入力してください" prompt="ひらがなで入力" sqref="H15:T15" xr:uid="{00000000-0002-0000-0400-000006000000}">
      <formula1>H15=PHONETIC(H15)</formula1>
    </dataValidation>
    <dataValidation type="custom" imeMode="disabled" allowBlank="1" showInputMessage="1" showErrorMessage="1" error="半角で入力してください" prompt="アドレスは、手入力せずにホームページからコピーしてください" sqref="H24:T24" xr:uid="{00000000-0002-0000-0400-000007000000}">
      <formula1>LEN(H24)=LENB(H24)</formula1>
    </dataValidation>
    <dataValidation type="list" allowBlank="1" showInputMessage="1" showErrorMessage="1" error="選択肢から選んでください" sqref="G5" xr:uid="{00000000-0002-0000-0400-000008000000}">
      <formula1>"都道府県がん診療連携拠点病院,地域がん診療連携拠点病院,特定領域がん診療連携拠点病院,地域がん診療病院"</formula1>
    </dataValidation>
    <dataValidation type="custom" imeMode="hiragana" allowBlank="1" showInputMessage="1" showErrorMessage="1" error="ひらがなで入力してください" prompt="市区町村以下のよみがなをひらがなで入力" sqref="I20" xr:uid="{00000000-0002-0000-0400-000009000000}">
      <formula1>I20=PHONETIC(I20)</formula1>
    </dataValidation>
    <dataValidation type="list" allowBlank="1" showInputMessage="1" showErrorMessage="1" error="選択肢から選んでください" sqref="G7:G8" xr:uid="{00000000-0002-0000-0400-00000A000000}">
      <formula1>"承認あり,承認なし"</formula1>
    </dataValidation>
    <dataValidation type="custom" imeMode="disabled" allowBlank="1" showInputMessage="1" showErrorMessage="1" error="半角で入力してください" prompt="電話番号はハイフン「-」を含め、半角で入力_x000a_XXX-XXXX-XXXX" sqref="H21:T22" xr:uid="{00000000-0002-0000-0400-00000B000000}">
      <formula1>LEN(H21)=LENB(H21)</formula1>
    </dataValidation>
    <dataValidation type="custom" imeMode="disabled" allowBlank="1" showInputMessage="1" showErrorMessage="1" error="半角で入力してください" prompt="半角で入力" sqref="H23:T23" xr:uid="{00000000-0002-0000-0400-00000C000000}">
      <formula1>LEN(H23)=LENB(H23)</formula1>
    </dataValidation>
    <dataValidation type="list" allowBlank="1" showInputMessage="1" showErrorMessage="1" error="選択肢から選んでください" prompt="都道府県を選択" sqref="H19" xr:uid="{00000000-0002-0000-0400-00000D000000}">
      <formula1>"北海道,青森県,岩手県,宮城県,秋田県,山形県,福島県,茨城県,栃木県,群馬県,埼玉県,千葉県,東京都,神奈川県,山梨県,新潟県,長野県,富山県,石川県,福井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allowBlank="1" showInputMessage="1" showErrorMessage="1" prompt="市区町村から記入してください_x000a_丁目、番地は半角数字とハイフンで入力_x000a_例）○○○市○○○1-1-1" sqref="I19:T19" xr:uid="{00000000-0002-0000-0400-00000E000000}"/>
    <dataValidation type="list" allowBlank="1" showInputMessage="1" showErrorMessage="1" error="選択肢から選んでください" sqref="G6" xr:uid="{00000000-0002-0000-0400-00000F000000}">
      <formula1>"都道府県がん診療連携拠点病院,都道府県がん診療連携拠点病院(特例型),地域がん診療連携拠点病院,地域がん診療連携拠点病院(特例型),特定領域がん診療連携拠点病院,地域がん診療病院,地域がん診療病院(特例型),新規指定推薦"</formula1>
    </dataValidation>
    <dataValidation type="list" allowBlank="1" showInputMessage="1" showErrorMessage="1" sqref="K5:N5" xr:uid="{00000000-0002-0000-0400-000010000000}">
      <formula1>"指定辞退,"</formula1>
    </dataValidation>
    <dataValidation type="whole" errorStyle="warning" allowBlank="1" showInputMessage="1" showErrorMessage="1" errorTitle="入力値を要確認！" error="想定を超えた数値が入力されています。ご確認ください。" sqref="R240:R242 R244:R248 R250:R254 R256:R258 R260:R264 R266:R267 R269 R271:R273 R277:R283 R286:R293 R295:R297 R299:R303 R221:R223 R214:R215 R313 R211:R212 R235:R238 R31:R36" xr:uid="{00000000-0002-0000-0400-000011000000}">
      <formula1>0</formula1>
      <formula2>AA31</formula2>
    </dataValidation>
    <dataValidation type="whole" errorStyle="warning" allowBlank="1" showInputMessage="1" showErrorMessage="1" errorTitle="入力値を要確認！" error="想定を超えた数値が入力されています。ご確認ください。" sqref="R198:R200 R182:R195 R157:R178 R153:R154 R70:R150 R42:R66" xr:uid="{00000000-0002-0000-0400-000012000000}">
      <formula1>0</formula1>
      <formula2>AC42</formula2>
    </dataValidation>
    <dataValidation type="whole" errorStyle="warning" allowBlank="1" showInputMessage="1" showErrorMessage="1" errorTitle="入力値を要確認！" error="想定を超えた数値が入力されています。ご確認ください。" sqref="I42:I66 I70:I150 I153:I154 I157:I178 I182:I195 I198:I200" xr:uid="{00000000-0002-0000-0400-000013000000}">
      <formula1>0</formula1>
      <formula2>AA42</formula2>
    </dataValidation>
    <dataValidation type="whole" errorStyle="warning" allowBlank="1" showInputMessage="1" showErrorMessage="1" errorTitle="入力値を要確認！" error="想定を超えた数値が入力されています。ご確認ください。" sqref="N204:N207" xr:uid="{00000000-0002-0000-0400-000014000000}">
      <formula1>0</formula1>
      <formula2>AA204</formula2>
    </dataValidation>
    <dataValidation type="whole" errorStyle="warning" imeMode="disabled" allowBlank="1" showInputMessage="1" showErrorMessage="1" errorTitle="入力値を要確認！" error="想定を超えた数値が入力されています。ご確認ください。" sqref="R30" xr:uid="{00000000-0002-0000-0400-000015000000}">
      <formula1>0</formula1>
      <formula2>AA30</formula2>
    </dataValidation>
  </dataValidations>
  <printOptions horizontalCentered="1"/>
  <pageMargins left="0.39370078740157483" right="0.39370078740157483" top="0.59055118110236227" bottom="0.59055118110236227" header="0.35433070866141736" footer="0.27559055118110237"/>
  <pageSetup paperSize="8" scale="66" fitToHeight="0" orientation="portrait" cellComments="asDisplayed" r:id="rId1"/>
  <headerFooter>
    <oddFooter>&amp;C&amp;P/&amp;N&amp;R&amp;A</oddFooter>
  </headerFooter>
  <rowBreaks count="2" manualBreakCount="2">
    <brk id="88" max="22" man="1"/>
    <brk id="155" max="16383" man="1"/>
  </rowBreaks>
  <colBreaks count="1" manualBreakCount="1">
    <brk id="21"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0"/>
    <pageSetUpPr fitToPage="1"/>
  </sheetPr>
  <dimension ref="A1:U608"/>
  <sheetViews>
    <sheetView view="pageBreakPreview" topLeftCell="A597" zoomScale="85" zoomScaleNormal="55" zoomScaleSheetLayoutView="85" workbookViewId="0">
      <selection activeCell="J291" sqref="J291"/>
    </sheetView>
  </sheetViews>
  <sheetFormatPr defaultColWidth="9" defaultRowHeight="13.5"/>
  <cols>
    <col min="1" max="1" width="4.375" style="345" customWidth="1"/>
    <col min="2" max="7" width="4.125" style="345" customWidth="1"/>
    <col min="8" max="8" width="118.625" style="73" customWidth="1"/>
    <col min="9" max="9" width="9.875" style="341" customWidth="1"/>
    <col min="10" max="10" width="13.125" style="73" customWidth="1"/>
    <col min="11" max="11" width="56.625" style="73" customWidth="1"/>
    <col min="12" max="12" width="2.375" style="342" customWidth="1"/>
    <col min="13" max="13" width="9" style="343"/>
    <col min="14" max="14" width="1" style="343" customWidth="1"/>
    <col min="15" max="15" width="73.125" style="344" customWidth="1"/>
    <col min="16" max="20" width="9" style="60" hidden="1" customWidth="1"/>
    <col min="21" max="21" width="11.375" style="60" hidden="1" customWidth="1"/>
    <col min="22" max="22" width="9" style="60" customWidth="1"/>
    <col min="23" max="16384" width="9" style="60"/>
  </cols>
  <sheetData>
    <row r="1" spans="1:19" ht="14.25" thickBot="1">
      <c r="A1" s="340">
        <v>1</v>
      </c>
      <c r="B1" s="60"/>
      <c r="C1" s="60"/>
      <c r="D1" s="60"/>
      <c r="E1" s="60"/>
      <c r="F1" s="60"/>
      <c r="G1" s="60"/>
      <c r="H1" s="60"/>
      <c r="I1" s="60"/>
      <c r="K1" s="341"/>
      <c r="Q1" s="345" t="s">
        <v>606</v>
      </c>
      <c r="R1" s="345" t="s">
        <v>607</v>
      </c>
      <c r="S1" s="345" t="s">
        <v>608</v>
      </c>
    </row>
    <row r="2" spans="1:19" ht="21.75" customHeight="1" thickBot="1">
      <c r="A2" s="340">
        <v>2</v>
      </c>
      <c r="B2" s="346" t="s">
        <v>609</v>
      </c>
      <c r="C2" s="347"/>
      <c r="D2" s="347"/>
      <c r="E2" s="347"/>
      <c r="F2" s="347"/>
      <c r="G2" s="348"/>
      <c r="H2" s="349" t="str">
        <f>+IF(ISBLANK(表紙!E2),"未入力",表紙!E2)</f>
        <v>大阪公立大学医学部附属病院</v>
      </c>
      <c r="J2" s="350"/>
      <c r="K2" s="351" t="str">
        <f>+IF(SUM(Q2:Q6)&gt;0,"未入力の必須要件があります。","")</f>
        <v/>
      </c>
      <c r="P2" s="60" t="s">
        <v>610</v>
      </c>
      <c r="Q2" s="60">
        <f>+COUNTIF($M12:$M297,$Q$1)</f>
        <v>0</v>
      </c>
      <c r="R2" s="60">
        <f>+COUNTIF($M12:$M297,$R$1)</f>
        <v>166</v>
      </c>
      <c r="S2" s="60">
        <f>+COUNTIF($M12:$M297,$S$1)</f>
        <v>0</v>
      </c>
    </row>
    <row r="3" spans="1:19" ht="21.75" customHeight="1" thickBot="1">
      <c r="A3" s="340">
        <v>3</v>
      </c>
      <c r="B3" s="346" t="s">
        <v>28</v>
      </c>
      <c r="C3" s="347"/>
      <c r="D3" s="347"/>
      <c r="E3" s="347"/>
      <c r="F3" s="347"/>
      <c r="G3" s="348"/>
      <c r="H3" s="349" t="str">
        <f>+IF(ISBLANK('様式4（全般事項）'!G5),"未入力",'様式4（全般事項）'!G5)</f>
        <v>地域がん診療連携拠点病院</v>
      </c>
      <c r="J3" s="341"/>
      <c r="K3" s="351" t="str">
        <f>+IF(SUM(S2:S6)&gt;0,"未充足の必須要件があります。別紙１に詳細を記載してください。","")</f>
        <v/>
      </c>
      <c r="P3" s="60" t="s">
        <v>611</v>
      </c>
      <c r="Q3" s="60">
        <f>+COUNTIF($M299:$M301,$Q$1)</f>
        <v>0</v>
      </c>
      <c r="R3" s="60">
        <f>+COUNTIF($M299:$M301,$R$1)</f>
        <v>2</v>
      </c>
      <c r="S3" s="60">
        <f>+COUNTIF($M299:$M301,$S$1)</f>
        <v>0</v>
      </c>
    </row>
    <row r="4" spans="1:19" ht="21.75" customHeight="1" thickBot="1">
      <c r="A4" s="340">
        <v>4</v>
      </c>
      <c r="B4" s="346" t="s">
        <v>612</v>
      </c>
      <c r="C4" s="347"/>
      <c r="D4" s="347"/>
      <c r="E4" s="347"/>
      <c r="F4" s="347"/>
      <c r="G4" s="348"/>
      <c r="H4" s="349" t="str">
        <f>+IF(ISBLANK('様式4（全般事項）'!G6),"未入力",'様式4（全般事項）'!G6)</f>
        <v>地域がん診療連携拠点病院</v>
      </c>
      <c r="J4" s="341"/>
      <c r="K4" s="341"/>
      <c r="P4" s="60" t="s">
        <v>613</v>
      </c>
      <c r="Q4" s="60">
        <f>+COUNTIF($M303:$M338,$Q$1)</f>
        <v>0</v>
      </c>
      <c r="R4" s="60">
        <f>+COUNTIF($M303:$M338,$R$1)</f>
        <v>0</v>
      </c>
      <c r="S4" s="60">
        <f>+COUNTIF($M303:$M338,$S$1)</f>
        <v>0</v>
      </c>
    </row>
    <row r="5" spans="1:19" ht="14.25" thickBot="1">
      <c r="A5" s="340">
        <v>5</v>
      </c>
      <c r="J5" s="341"/>
      <c r="K5" s="341"/>
      <c r="P5" s="60" t="s">
        <v>614</v>
      </c>
      <c r="Q5" s="60">
        <f>+COUNTIF($M340:$M346,$Q$1)</f>
        <v>0</v>
      </c>
      <c r="R5" s="60">
        <f>+COUNTIF($M340:$M346,$R$1)</f>
        <v>0</v>
      </c>
      <c r="S5" s="60">
        <f>+COUNTIF($M340:$M346,$S$1)</f>
        <v>0</v>
      </c>
    </row>
    <row r="6" spans="1:19" ht="14.25" thickBot="1">
      <c r="A6" s="340">
        <v>6</v>
      </c>
      <c r="B6" s="344"/>
      <c r="J6" s="341"/>
      <c r="K6" s="341"/>
      <c r="P6" s="60" t="s">
        <v>615</v>
      </c>
      <c r="Q6" s="60">
        <f>+COUNTIF($M348:$M608,$Q$1)</f>
        <v>0</v>
      </c>
      <c r="R6" s="60">
        <f>+COUNTIF($M348:$M608,$R$1)</f>
        <v>0</v>
      </c>
      <c r="S6" s="60">
        <f>+COUNTIF($M348:$M608,$S$1)</f>
        <v>0</v>
      </c>
    </row>
    <row r="7" spans="1:19" ht="14.25" thickBot="1">
      <c r="A7" s="340">
        <v>7</v>
      </c>
      <c r="B7" s="344"/>
      <c r="J7" s="341"/>
      <c r="K7" s="341"/>
    </row>
    <row r="8" spans="1:19" ht="14.25" thickBot="1">
      <c r="A8" s="340">
        <v>8</v>
      </c>
      <c r="B8" s="344"/>
      <c r="J8" s="341"/>
      <c r="K8" s="341"/>
    </row>
    <row r="9" spans="1:19" ht="14.25" thickBot="1">
      <c r="A9" s="340">
        <v>9</v>
      </c>
      <c r="B9" s="344"/>
      <c r="J9" s="341"/>
      <c r="K9" s="341"/>
    </row>
    <row r="10" spans="1:19" ht="39" customHeight="1" thickBot="1">
      <c r="A10" s="340">
        <v>10</v>
      </c>
      <c r="B10" s="60"/>
      <c r="J10" s="341"/>
    </row>
    <row r="11" spans="1:19" ht="27">
      <c r="A11" s="340">
        <v>11</v>
      </c>
      <c r="B11" s="352" t="s">
        <v>616</v>
      </c>
      <c r="C11" s="353"/>
      <c r="D11" s="353"/>
      <c r="E11" s="353"/>
      <c r="F11" s="353"/>
      <c r="G11" s="353"/>
      <c r="H11" s="354" t="s">
        <v>617</v>
      </c>
      <c r="I11" s="355" t="s">
        <v>618</v>
      </c>
      <c r="J11" s="356" t="s">
        <v>619</v>
      </c>
      <c r="K11" s="357" t="s">
        <v>620</v>
      </c>
      <c r="O11" s="358" t="s">
        <v>621</v>
      </c>
    </row>
    <row r="12" spans="1:19" ht="14.25" thickBot="1">
      <c r="A12" s="340">
        <v>12</v>
      </c>
      <c r="B12" s="1059" t="s">
        <v>622</v>
      </c>
      <c r="C12" s="1060" t="s">
        <v>623</v>
      </c>
      <c r="D12" s="1059"/>
      <c r="E12" s="1059"/>
      <c r="F12" s="1059"/>
      <c r="G12" s="1059"/>
      <c r="H12" s="1061"/>
      <c r="I12" s="1062"/>
      <c r="J12" s="1061"/>
      <c r="K12" s="1063"/>
      <c r="O12" s="359" t="s">
        <v>624</v>
      </c>
    </row>
    <row r="13" spans="1:19" ht="14.25" thickBot="1">
      <c r="A13" s="340">
        <v>13</v>
      </c>
      <c r="C13" s="1064" t="s">
        <v>625</v>
      </c>
      <c r="D13" s="1065" t="s">
        <v>626</v>
      </c>
      <c r="E13" s="1066"/>
      <c r="F13" s="1066"/>
      <c r="G13" s="1066"/>
      <c r="H13" s="1067"/>
      <c r="I13" s="1068"/>
      <c r="J13" s="1067"/>
      <c r="K13" s="1069"/>
      <c r="O13" s="359"/>
    </row>
    <row r="14" spans="1:19" ht="14.25" thickBot="1">
      <c r="A14" s="340">
        <v>14</v>
      </c>
      <c r="C14" s="1011"/>
      <c r="H14" s="1070" t="s">
        <v>627</v>
      </c>
      <c r="I14" s="1071" t="str">
        <f>+IF(AND($H$3="地域がん診療病院",OR($H$4="地域がん診療病院",$H$4="地域がん診療病院(特例型)",$H$4="新規指定推薦")),"-","A")</f>
        <v>A</v>
      </c>
      <c r="J14" s="77" t="s">
        <v>592</v>
      </c>
      <c r="K14" s="1072"/>
      <c r="M14" s="360" t="str">
        <f>+IF(I14="A",IF(ISBLANK(J14),"未入力あり",IF(J14="はい","○","×")),"")</f>
        <v>○</v>
      </c>
      <c r="O14" s="170"/>
    </row>
    <row r="15" spans="1:19" ht="27.75" thickBot="1">
      <c r="A15" s="340">
        <v>15</v>
      </c>
      <c r="C15" s="361"/>
      <c r="D15" s="362"/>
      <c r="E15" s="362"/>
      <c r="F15" s="362"/>
      <c r="G15" s="362"/>
      <c r="H15" s="363" t="s">
        <v>628</v>
      </c>
      <c r="I15" s="364" t="str">
        <f>+IF(AND($H$3="地域がん診療病院",OR($H$4="地域がん診療病院",$H$4="地域がん診療病院(特例型)",$H$4="新規指定推薦")),"-","A")</f>
        <v>A</v>
      </c>
      <c r="J15" s="77" t="s">
        <v>592</v>
      </c>
      <c r="K15" s="365"/>
      <c r="M15" s="360" t="str">
        <f>+IF(I15="A",IF(ISBLANK(J15),"未入力あり",IF(J15="はい","○","×")),"")</f>
        <v>○</v>
      </c>
      <c r="O15" s="170"/>
    </row>
    <row r="16" spans="1:19" ht="14.25" thickBot="1">
      <c r="A16" s="340">
        <v>16</v>
      </c>
      <c r="C16" s="1064" t="s">
        <v>629</v>
      </c>
      <c r="D16" s="1065" t="s">
        <v>630</v>
      </c>
      <c r="E16" s="1066"/>
      <c r="F16" s="1066"/>
      <c r="G16" s="1066"/>
      <c r="H16" s="1067"/>
      <c r="I16" s="1068"/>
      <c r="J16" s="1067"/>
      <c r="K16" s="1069"/>
      <c r="O16" s="170"/>
    </row>
    <row r="17" spans="1:21" ht="14.25" thickBot="1">
      <c r="A17" s="340">
        <v>17</v>
      </c>
      <c r="C17" s="994"/>
      <c r="D17" s="1073" t="s">
        <v>631</v>
      </c>
      <c r="E17" s="1074" t="s">
        <v>632</v>
      </c>
      <c r="F17" s="1075"/>
      <c r="G17" s="1075"/>
      <c r="H17" s="1076"/>
      <c r="I17" s="1077"/>
      <c r="J17" s="1076"/>
      <c r="K17" s="1078"/>
      <c r="O17" s="170"/>
    </row>
    <row r="18" spans="1:21" ht="14.25" thickBot="1">
      <c r="A18" s="340">
        <v>18</v>
      </c>
      <c r="C18" s="994"/>
      <c r="D18" s="994"/>
      <c r="E18" s="1079" t="s">
        <v>496</v>
      </c>
      <c r="F18" s="1080" t="s">
        <v>633</v>
      </c>
      <c r="G18" s="1081"/>
      <c r="H18" s="1082"/>
      <c r="I18" s="1083"/>
      <c r="J18" s="1082"/>
      <c r="K18" s="1084"/>
      <c r="O18" s="170"/>
    </row>
    <row r="19" spans="1:21" ht="54.75" thickBot="1">
      <c r="A19" s="340">
        <v>19</v>
      </c>
      <c r="C19" s="994"/>
      <c r="D19" s="994"/>
      <c r="E19" s="994"/>
      <c r="F19" s="1085" t="s">
        <v>634</v>
      </c>
      <c r="G19" s="1086"/>
      <c r="H19" s="1087" t="s">
        <v>635</v>
      </c>
      <c r="I19" s="1088" t="str">
        <f t="shared" ref="I19:I33" si="0">+IF(AND($H$3="地域がん診療病院",OR($H$4="地域がん診療病院",$H$4="地域がん診療病院(特例型)",$H$4="新規指定推薦")),"-","A")</f>
        <v>A</v>
      </c>
      <c r="J19" s="77" t="s">
        <v>592</v>
      </c>
      <c r="K19" s="1072" t="s">
        <v>636</v>
      </c>
      <c r="M19" s="360" t="str">
        <f t="shared" ref="M19:M27" si="1">+IF(I19="A",IF(ISBLANK(J19),"未入力あり",IF(J19="はい","○","×")),"")</f>
        <v>○</v>
      </c>
      <c r="O19" s="170"/>
    </row>
    <row r="20" spans="1:21" ht="27.75" thickBot="1">
      <c r="A20" s="340">
        <v>20</v>
      </c>
      <c r="C20" s="994"/>
      <c r="D20" s="994"/>
      <c r="E20" s="994"/>
      <c r="F20" s="366"/>
      <c r="G20" s="362"/>
      <c r="H20" s="363" t="s">
        <v>637</v>
      </c>
      <c r="I20" s="367" t="str">
        <f t="shared" si="0"/>
        <v>A</v>
      </c>
      <c r="J20" s="77" t="s">
        <v>592</v>
      </c>
      <c r="K20" s="365" t="s">
        <v>638</v>
      </c>
      <c r="M20" s="360" t="str">
        <f t="shared" si="1"/>
        <v>○</v>
      </c>
      <c r="O20" s="170"/>
    </row>
    <row r="21" spans="1:21" ht="14.25" thickBot="1">
      <c r="A21" s="340">
        <v>21</v>
      </c>
      <c r="C21" s="994"/>
      <c r="D21" s="994"/>
      <c r="E21" s="994"/>
      <c r="F21" s="1085" t="s">
        <v>639</v>
      </c>
      <c r="G21" s="1086"/>
      <c r="H21" s="368" t="s">
        <v>640</v>
      </c>
      <c r="I21" s="369" t="str">
        <f t="shared" si="0"/>
        <v>A</v>
      </c>
      <c r="J21" s="77" t="s">
        <v>592</v>
      </c>
      <c r="K21" s="370"/>
      <c r="M21" s="360" t="str">
        <f t="shared" si="1"/>
        <v>○</v>
      </c>
      <c r="O21" s="170"/>
    </row>
    <row r="22" spans="1:21" ht="14.25" thickBot="1">
      <c r="A22" s="340">
        <v>22</v>
      </c>
      <c r="C22" s="994"/>
      <c r="D22" s="994"/>
      <c r="E22" s="994"/>
      <c r="F22" s="994"/>
      <c r="G22" s="371" t="s">
        <v>641</v>
      </c>
      <c r="H22" s="372" t="s">
        <v>642</v>
      </c>
      <c r="I22" s="373" t="str">
        <f t="shared" si="0"/>
        <v>A</v>
      </c>
      <c r="J22" s="77" t="s">
        <v>592</v>
      </c>
      <c r="K22" s="374"/>
      <c r="M22" s="360" t="str">
        <f t="shared" si="1"/>
        <v>○</v>
      </c>
      <c r="O22" s="170"/>
    </row>
    <row r="23" spans="1:21" ht="14.25" thickBot="1">
      <c r="A23" s="340">
        <v>23</v>
      </c>
      <c r="C23" s="994"/>
      <c r="D23" s="994"/>
      <c r="E23" s="994"/>
      <c r="F23" s="994"/>
      <c r="G23" s="371" t="s">
        <v>643</v>
      </c>
      <c r="H23" s="372" t="s">
        <v>644</v>
      </c>
      <c r="I23" s="373" t="str">
        <f t="shared" si="0"/>
        <v>A</v>
      </c>
      <c r="J23" s="77" t="s">
        <v>592</v>
      </c>
      <c r="K23" s="374"/>
      <c r="M23" s="360" t="str">
        <f t="shared" si="1"/>
        <v>○</v>
      </c>
      <c r="O23" s="170"/>
    </row>
    <row r="24" spans="1:21" ht="14.25" thickBot="1">
      <c r="A24" s="340">
        <v>24</v>
      </c>
      <c r="C24" s="994"/>
      <c r="D24" s="994"/>
      <c r="E24" s="994"/>
      <c r="F24" s="366"/>
      <c r="G24" s="375" t="s">
        <v>645</v>
      </c>
      <c r="H24" s="376" t="s">
        <v>646</v>
      </c>
      <c r="I24" s="377" t="str">
        <f t="shared" si="0"/>
        <v>A</v>
      </c>
      <c r="J24" s="77" t="s">
        <v>592</v>
      </c>
      <c r="K24" s="378"/>
      <c r="M24" s="360" t="str">
        <f t="shared" si="1"/>
        <v>○</v>
      </c>
      <c r="O24" s="170"/>
    </row>
    <row r="25" spans="1:21" ht="14.25" thickBot="1">
      <c r="A25" s="340">
        <v>25</v>
      </c>
      <c r="C25" s="994"/>
      <c r="D25" s="994"/>
      <c r="E25" s="994"/>
      <c r="F25" s="1085" t="s">
        <v>647</v>
      </c>
      <c r="G25" s="1086"/>
      <c r="H25" s="368" t="s">
        <v>648</v>
      </c>
      <c r="I25" s="369" t="str">
        <f t="shared" si="0"/>
        <v>A</v>
      </c>
      <c r="J25" s="77" t="s">
        <v>592</v>
      </c>
      <c r="K25" s="370"/>
      <c r="M25" s="360" t="str">
        <f t="shared" si="1"/>
        <v>○</v>
      </c>
      <c r="O25" s="170"/>
    </row>
    <row r="26" spans="1:21" ht="14.25" thickBot="1">
      <c r="A26" s="340">
        <v>26</v>
      </c>
      <c r="C26" s="994"/>
      <c r="D26" s="994"/>
      <c r="E26" s="994"/>
      <c r="F26" s="994"/>
      <c r="G26" s="371" t="s">
        <v>641</v>
      </c>
      <c r="H26" s="372" t="s">
        <v>649</v>
      </c>
      <c r="I26" s="373" t="str">
        <f t="shared" si="0"/>
        <v>A</v>
      </c>
      <c r="J26" s="77" t="s">
        <v>592</v>
      </c>
      <c r="K26" s="374" t="s">
        <v>650</v>
      </c>
      <c r="M26" s="360" t="str">
        <f t="shared" si="1"/>
        <v>○</v>
      </c>
      <c r="O26" s="170"/>
    </row>
    <row r="27" spans="1:21" ht="27.75" thickBot="1">
      <c r="A27" s="340">
        <v>27</v>
      </c>
      <c r="C27" s="994"/>
      <c r="D27" s="994"/>
      <c r="E27" s="994"/>
      <c r="F27" s="994"/>
      <c r="G27" s="371" t="s">
        <v>643</v>
      </c>
      <c r="H27" s="372" t="s">
        <v>651</v>
      </c>
      <c r="I27" s="373" t="str">
        <f t="shared" si="0"/>
        <v>A</v>
      </c>
      <c r="J27" s="77" t="s">
        <v>592</v>
      </c>
      <c r="K27" s="374" t="s">
        <v>650</v>
      </c>
      <c r="M27" s="360" t="str">
        <f t="shared" si="1"/>
        <v>○</v>
      </c>
      <c r="O27" s="170"/>
    </row>
    <row r="28" spans="1:21" ht="41.25" thickBot="1">
      <c r="A28" s="340">
        <v>28</v>
      </c>
      <c r="C28" s="994"/>
      <c r="D28" s="994"/>
      <c r="E28" s="994"/>
      <c r="F28" s="994"/>
      <c r="G28" s="371" t="s">
        <v>645</v>
      </c>
      <c r="H28" s="372" t="s">
        <v>652</v>
      </c>
      <c r="I28" s="373" t="str">
        <f t="shared" si="0"/>
        <v>A</v>
      </c>
      <c r="J28" s="339">
        <v>25.3</v>
      </c>
      <c r="K28" s="374" t="s">
        <v>653</v>
      </c>
      <c r="M28" s="360" t="str">
        <f>+IF(I28="A",IF(ISBLANK(J28),"未入力あり",IF(J28&gt;0,"○","×")),"")</f>
        <v>○</v>
      </c>
      <c r="O28" s="170"/>
      <c r="T28" s="379">
        <v>0</v>
      </c>
      <c r="U28" s="380">
        <v>30</v>
      </c>
    </row>
    <row r="29" spans="1:21" ht="27.75" thickBot="1">
      <c r="A29" s="340">
        <v>29</v>
      </c>
      <c r="C29" s="994"/>
      <c r="D29" s="994"/>
      <c r="E29" s="994"/>
      <c r="F29" s="994"/>
      <c r="G29" s="381" t="s">
        <v>654</v>
      </c>
      <c r="H29" s="376" t="s">
        <v>655</v>
      </c>
      <c r="I29" s="377" t="str">
        <f t="shared" si="0"/>
        <v>A</v>
      </c>
      <c r="J29" s="339">
        <v>25.3</v>
      </c>
      <c r="K29" s="378" t="s">
        <v>656</v>
      </c>
      <c r="M29" s="360" t="str">
        <f>+IF(I29="A",IF(ISBLANK(J29),"未入力あり",IF(J29&gt;=1,"○","×")),"")</f>
        <v>○</v>
      </c>
      <c r="O29" s="170"/>
      <c r="T29" s="379">
        <v>0</v>
      </c>
      <c r="U29" s="380">
        <v>30</v>
      </c>
    </row>
    <row r="30" spans="1:21" ht="14.25" thickBot="1">
      <c r="A30" s="340">
        <v>30</v>
      </c>
      <c r="C30" s="994"/>
      <c r="D30" s="994"/>
      <c r="E30" s="994"/>
      <c r="F30" s="994"/>
      <c r="G30" s="382"/>
      <c r="H30" s="1087" t="s">
        <v>657</v>
      </c>
      <c r="I30" s="1088" t="str">
        <f t="shared" si="0"/>
        <v>A</v>
      </c>
      <c r="J30" s="77" t="s">
        <v>592</v>
      </c>
      <c r="K30" s="1072"/>
      <c r="M30" s="360" t="str">
        <f>+IF(I30="A",IF(ISBLANK(J30),"未入力あり",IF(J30="はい","○","×")),"")</f>
        <v>○</v>
      </c>
      <c r="O30" s="170"/>
    </row>
    <row r="31" spans="1:21" ht="14.25" thickBot="1">
      <c r="A31" s="340">
        <v>31</v>
      </c>
      <c r="C31" s="994"/>
      <c r="D31" s="994"/>
      <c r="E31" s="994"/>
      <c r="F31" s="366"/>
      <c r="G31" s="383"/>
      <c r="H31" s="363" t="s">
        <v>658</v>
      </c>
      <c r="I31" s="367" t="str">
        <f t="shared" si="0"/>
        <v>A</v>
      </c>
      <c r="J31" s="77" t="s">
        <v>592</v>
      </c>
      <c r="K31" s="365"/>
      <c r="M31" s="360" t="str">
        <f>+IF(I31="A",IF(ISBLANK(J31),"未入力あり",IF(J31="はい","○","×")),"")</f>
        <v>○</v>
      </c>
      <c r="O31" s="170"/>
    </row>
    <row r="32" spans="1:21" ht="27.75" thickBot="1">
      <c r="A32" s="340">
        <v>32</v>
      </c>
      <c r="C32" s="994"/>
      <c r="D32" s="994"/>
      <c r="E32" s="994"/>
      <c r="F32" s="384" t="s">
        <v>659</v>
      </c>
      <c r="G32" s="385"/>
      <c r="H32" s="69" t="s">
        <v>660</v>
      </c>
      <c r="I32" s="386" t="str">
        <f t="shared" si="0"/>
        <v>A</v>
      </c>
      <c r="J32" s="77" t="s">
        <v>592</v>
      </c>
      <c r="K32" s="387" t="s">
        <v>661</v>
      </c>
      <c r="M32" s="360" t="str">
        <f>+IF(I32="A",IF(ISBLANK(J32),"未入力あり",IF(J32="はい","○","×")),"")</f>
        <v>○</v>
      </c>
      <c r="O32" s="170"/>
    </row>
    <row r="33" spans="1:21" ht="27.75" thickBot="1">
      <c r="A33" s="340">
        <v>33</v>
      </c>
      <c r="C33" s="994"/>
      <c r="D33" s="994"/>
      <c r="E33" s="994"/>
      <c r="F33" s="1085" t="s">
        <v>662</v>
      </c>
      <c r="G33" s="1086"/>
      <c r="H33" s="1087" t="s">
        <v>663</v>
      </c>
      <c r="I33" s="1088" t="str">
        <f t="shared" si="0"/>
        <v>A</v>
      </c>
      <c r="J33" s="77" t="s">
        <v>592</v>
      </c>
      <c r="K33" s="1072"/>
      <c r="M33" s="360" t="str">
        <f>+IF(I33="A",IF(ISBLANK(J33),"未入力あり",IF(J33="はい","○","×")),"")</f>
        <v>○</v>
      </c>
      <c r="O33" s="170"/>
    </row>
    <row r="34" spans="1:21" ht="38.25" customHeight="1" thickBot="1">
      <c r="A34" s="340">
        <v>34</v>
      </c>
      <c r="C34" s="994"/>
      <c r="D34" s="994"/>
      <c r="E34" s="366"/>
      <c r="F34" s="366"/>
      <c r="G34" s="362"/>
      <c r="H34" s="363" t="s">
        <v>664</v>
      </c>
      <c r="I34" s="367" t="s">
        <v>665</v>
      </c>
      <c r="J34" s="115" t="s">
        <v>666</v>
      </c>
      <c r="K34" s="365"/>
      <c r="M34" s="360" t="str">
        <f>+IF(AND($H$3="地域がん診療病院",OR($H$4="地域がん診療病院",$H$4="地域がん診療病院(特例型)",$H$4="新規指定推薦")),"",IF(ISBLANK(J34),"未入力あり","〇"))</f>
        <v>〇</v>
      </c>
      <c r="O34" s="170"/>
    </row>
    <row r="35" spans="1:21" ht="14.25" thickBot="1">
      <c r="A35" s="340">
        <v>35</v>
      </c>
      <c r="C35" s="994"/>
      <c r="D35" s="994"/>
      <c r="E35" s="1079" t="s">
        <v>505</v>
      </c>
      <c r="F35" s="1080" t="s">
        <v>667</v>
      </c>
      <c r="G35" s="1081"/>
      <c r="H35" s="1082"/>
      <c r="I35" s="1083"/>
      <c r="J35" s="1082"/>
      <c r="K35" s="1084"/>
      <c r="O35" s="170"/>
    </row>
    <row r="36" spans="1:21" ht="14.25" thickBot="1">
      <c r="A36" s="340">
        <v>36</v>
      </c>
      <c r="C36" s="994"/>
      <c r="D36" s="994"/>
      <c r="E36" s="994"/>
      <c r="F36" s="1085" t="s">
        <v>634</v>
      </c>
      <c r="G36" s="1086"/>
      <c r="H36" s="1087" t="s">
        <v>668</v>
      </c>
      <c r="I36" s="1088" t="str">
        <f>+IF(AND($H$3="地域がん診療病院",OR($H$4="地域がん診療病院",$H$4="地域がん診療病院(特例型)",$H$4="新規指定推薦")),"-","A")</f>
        <v>A</v>
      </c>
      <c r="J36" s="77" t="s">
        <v>592</v>
      </c>
      <c r="K36" s="1072"/>
      <c r="M36" s="360" t="str">
        <f>+IF(I36="A",IF(ISBLANK(J36),"未入力あり",IF(J36="はい","○","×")),"")</f>
        <v>○</v>
      </c>
      <c r="O36" s="170"/>
    </row>
    <row r="37" spans="1:21" ht="14.25" thickBot="1">
      <c r="A37" s="340">
        <v>37</v>
      </c>
      <c r="C37" s="994"/>
      <c r="D37" s="994"/>
      <c r="E37" s="994"/>
      <c r="F37" s="366"/>
      <c r="G37" s="383"/>
      <c r="H37" s="388" t="s">
        <v>669</v>
      </c>
      <c r="I37" s="389" t="s">
        <v>670</v>
      </c>
      <c r="J37" s="77" t="s">
        <v>520</v>
      </c>
      <c r="K37" s="390"/>
      <c r="M37" s="360" t="str">
        <f>+IF(AND($H$3="地域がん診療病院",OR($H$4="地域がん診療病院",$H$4="地域がん診療病院(特例型)",$H$4="新規指定推薦")),"",IF(ISBLANK(J37),"未入力あり","〇"))</f>
        <v>〇</v>
      </c>
      <c r="O37" s="170"/>
    </row>
    <row r="38" spans="1:21" ht="14.25" thickBot="1">
      <c r="A38" s="340">
        <v>38</v>
      </c>
      <c r="C38" s="994"/>
      <c r="D38" s="994"/>
      <c r="E38" s="994"/>
      <c r="F38" s="1085" t="s">
        <v>639</v>
      </c>
      <c r="G38" s="1086"/>
      <c r="H38" s="1087" t="s">
        <v>671</v>
      </c>
      <c r="I38" s="1088" t="str">
        <f>+IF(AND($H$3="地域がん診療病院",OR($H$4="地域がん診療病院",$H$4="地域がん診療病院(特例型)",$H$4="新規指定推薦")),"-","A")</f>
        <v>A</v>
      </c>
      <c r="J38" s="77" t="s">
        <v>592</v>
      </c>
      <c r="K38" s="1072"/>
      <c r="M38" s="360" t="str">
        <f>+IF(I38="A",IF(ISBLANK(J38),"未入力あり",IF(J38="はい","○","×")),"")</f>
        <v>○</v>
      </c>
      <c r="O38" s="170"/>
    </row>
    <row r="39" spans="1:21" ht="14.25" thickBot="1">
      <c r="A39" s="340">
        <v>39</v>
      </c>
      <c r="C39" s="994"/>
      <c r="D39" s="994"/>
      <c r="E39" s="994"/>
      <c r="F39" s="366"/>
      <c r="G39" s="362"/>
      <c r="H39" s="363" t="s">
        <v>672</v>
      </c>
      <c r="I39" s="367" t="str">
        <f>+IF(AND($H$3="地域がん診療病院",OR($H$4="地域がん診療病院",$H$4="地域がん診療病院(特例型)",$H$4="新規指定推薦")),"-","C")</f>
        <v>C</v>
      </c>
      <c r="J39" s="77" t="s">
        <v>592</v>
      </c>
      <c r="K39" s="365"/>
      <c r="M39" s="360" t="str">
        <f>IF(AND(I39="C",J39=""),"未入力あり",IF(AND(I39="C",J39&lt;&gt;""),"〇",IF(I39="-","")))</f>
        <v>〇</v>
      </c>
      <c r="O39" s="170"/>
    </row>
    <row r="40" spans="1:21" ht="14.25" thickBot="1">
      <c r="A40" s="340">
        <v>40</v>
      </c>
      <c r="C40" s="994"/>
      <c r="D40" s="994"/>
      <c r="E40" s="994"/>
      <c r="F40" s="1085" t="s">
        <v>647</v>
      </c>
      <c r="G40" s="1086"/>
      <c r="H40" s="1087" t="s">
        <v>673</v>
      </c>
      <c r="I40" s="1088" t="str">
        <f>+IF(AND($H$3="地域がん診療病院",OR($H$4="地域がん診療病院",$H$4="地域がん診療病院(特例型)",$H$4="新規指定推薦")),"-","C")</f>
        <v>C</v>
      </c>
      <c r="J40" s="77" t="s">
        <v>592</v>
      </c>
      <c r="K40" s="1072"/>
      <c r="M40" s="360" t="str">
        <f>IF(AND(I40="C",J40=""),"未入力あり",IF(AND(I40="C",J40&lt;&gt;""),"〇",IF(I40="-","")))</f>
        <v>〇</v>
      </c>
      <c r="O40" s="170"/>
    </row>
    <row r="41" spans="1:21" ht="14.25" thickBot="1">
      <c r="A41" s="340">
        <v>41</v>
      </c>
      <c r="C41" s="994"/>
      <c r="D41" s="994"/>
      <c r="E41" s="994"/>
      <c r="F41" s="366"/>
      <c r="G41" s="362"/>
      <c r="H41" s="363" t="s">
        <v>674</v>
      </c>
      <c r="I41" s="367" t="str">
        <f>+IF(AND($H$3="地域がん診療病院",OR($H$4="地域がん診療病院",$H$4="地域がん診療病院(特例型)",$H$4="新規指定推薦")),"-","C")</f>
        <v>C</v>
      </c>
      <c r="J41" s="77" t="s">
        <v>592</v>
      </c>
      <c r="K41" s="365"/>
      <c r="M41" s="360" t="str">
        <f>IF(AND(I41="C",J41=""),"未入力あり",IF(AND(I41="C",J41&lt;&gt;""),"〇",IF(I41="-","")))</f>
        <v>〇</v>
      </c>
      <c r="O41" s="170"/>
    </row>
    <row r="42" spans="1:21" ht="14.25" thickBot="1">
      <c r="A42" s="340">
        <v>42</v>
      </c>
      <c r="C42" s="994"/>
      <c r="D42" s="994"/>
      <c r="E42" s="994"/>
      <c r="F42" s="1085" t="s">
        <v>659</v>
      </c>
      <c r="G42" s="1089"/>
      <c r="H42" s="391" t="s">
        <v>675</v>
      </c>
      <c r="I42" s="392" t="str">
        <f>+IF(AND($H$3="地域がん診療病院",OR($H$4="地域がん診療病院",$H$4="地域がん診療病院(特例型)",$H$4="新規指定推薦")),"-","A")</f>
        <v>A</v>
      </c>
      <c r="J42" s="77" t="s">
        <v>592</v>
      </c>
      <c r="K42" s="393"/>
      <c r="M42" s="360" t="str">
        <f>+IF(I42="A",IF(ISBLANK(J42),"未入力あり",IF(J42="はい","○","×")),"")</f>
        <v>○</v>
      </c>
      <c r="O42" s="170"/>
    </row>
    <row r="43" spans="1:21" ht="14.25" thickBot="1">
      <c r="A43" s="340">
        <v>43</v>
      </c>
      <c r="C43" s="994"/>
      <c r="D43" s="994"/>
      <c r="E43" s="994"/>
      <c r="F43" s="366"/>
      <c r="G43" s="383"/>
      <c r="H43" s="394" t="s">
        <v>676</v>
      </c>
      <c r="I43" s="395" t="s">
        <v>665</v>
      </c>
      <c r="J43" s="77" t="s">
        <v>592</v>
      </c>
      <c r="K43" s="396"/>
      <c r="M43" s="360" t="str">
        <f>+IF(AND($H$3="地域がん診療病院",OR($H$4="地域がん診療病院",$H$4="地域がん診療病院(特例型)",$H$4="新規指定推薦")),"",IF(ISBLANK(J43),"未入力あり","〇"))</f>
        <v>〇</v>
      </c>
      <c r="O43" s="170"/>
    </row>
    <row r="44" spans="1:21" ht="27.75" thickBot="1">
      <c r="A44" s="340">
        <v>44</v>
      </c>
      <c r="C44" s="994"/>
      <c r="D44" s="994"/>
      <c r="E44" s="994"/>
      <c r="F44" s="1085" t="s">
        <v>662</v>
      </c>
      <c r="G44" s="1086"/>
      <c r="H44" s="1087" t="s">
        <v>677</v>
      </c>
      <c r="I44" s="1088" t="str">
        <f>+IF(AND($H$3="地域がん診療病院",OR($H$4="地域がん診療病院",$H$4="地域がん診療病院(特例型)",$H$4="新規指定推薦")),"-","A")</f>
        <v>A</v>
      </c>
      <c r="J44" s="77" t="s">
        <v>592</v>
      </c>
      <c r="K44" s="1072"/>
      <c r="M44" s="360" t="str">
        <f>+IF(I44="A",IF(ISBLANK(J44),"未入力あり",IF(J44="はい","○","×")),"")</f>
        <v>○</v>
      </c>
      <c r="O44" s="170"/>
    </row>
    <row r="45" spans="1:21" ht="14.25" thickBot="1">
      <c r="A45" s="340">
        <v>45</v>
      </c>
      <c r="C45" s="994"/>
      <c r="D45" s="994"/>
      <c r="E45" s="994"/>
      <c r="F45" s="994"/>
      <c r="H45" s="397" t="s">
        <v>678</v>
      </c>
      <c r="I45" s="398" t="s">
        <v>670</v>
      </c>
      <c r="J45" s="77" t="s">
        <v>592</v>
      </c>
      <c r="K45" s="399"/>
      <c r="M45" s="360" t="str">
        <f>+IF(AND($H$3="地域がん診療病院",OR($H$4="地域がん診療病院",$H$4="地域がん診療病院(特例型)",$H$4="新規指定推薦")),"",IF(ISBLANK(J45),"未入力あり","〇"))</f>
        <v>〇</v>
      </c>
      <c r="O45" s="170"/>
    </row>
    <row r="46" spans="1:21" ht="14.25" thickBot="1">
      <c r="A46" s="340">
        <v>46</v>
      </c>
      <c r="C46" s="994"/>
      <c r="D46" s="994"/>
      <c r="E46" s="994"/>
      <c r="F46" s="366"/>
      <c r="G46" s="383"/>
      <c r="H46" s="394" t="s">
        <v>679</v>
      </c>
      <c r="I46" s="395" t="s">
        <v>665</v>
      </c>
      <c r="J46" s="77" t="s">
        <v>520</v>
      </c>
      <c r="K46" s="396"/>
      <c r="M46" s="360" t="str">
        <f>+IF(AND($H$3="地域がん診療病院",OR($H$4="地域がん診療病院",$H$4="地域がん診療病院(特例型)",$H$4="新規指定推薦")),"",IF(ISBLANK(J46),"未入力あり","〇"))</f>
        <v>〇</v>
      </c>
      <c r="O46" s="170"/>
    </row>
    <row r="47" spans="1:21" ht="13.5" customHeight="1" thickBot="1">
      <c r="A47" s="340">
        <v>47</v>
      </c>
      <c r="C47" s="994"/>
      <c r="D47" s="994"/>
      <c r="E47" s="994"/>
      <c r="F47" s="1085" t="s">
        <v>680</v>
      </c>
      <c r="G47" s="1086"/>
      <c r="H47" s="1087" t="s">
        <v>681</v>
      </c>
      <c r="I47" s="1088" t="str">
        <f>+IF(AND($H$3="地域がん診療病院",OR($H$4="地域がん診療病院",$H$4="地域がん診療病院(特例型)",$H$4="新規指定推薦")),"-","A")</f>
        <v>A</v>
      </c>
      <c r="J47" s="77" t="s">
        <v>592</v>
      </c>
      <c r="K47" s="1090"/>
      <c r="M47" s="360" t="str">
        <f>+IF(I47="A",IF(ISBLANK(J47),"未入力あり",IF(J47="はい","○","×")),"")</f>
        <v>○</v>
      </c>
      <c r="O47" s="170"/>
    </row>
    <row r="48" spans="1:21" ht="14.25" thickBot="1">
      <c r="A48" s="340">
        <v>48</v>
      </c>
      <c r="C48" s="994"/>
      <c r="D48" s="994"/>
      <c r="E48" s="994"/>
      <c r="F48" s="994"/>
      <c r="H48" s="397" t="s">
        <v>682</v>
      </c>
      <c r="I48" s="1088" t="s">
        <v>670</v>
      </c>
      <c r="J48" s="1147">
        <v>44985</v>
      </c>
      <c r="K48" s="1035"/>
      <c r="M48" s="360" t="str">
        <f>+IF($J$47="はい",IF(ISBLANK(J48),"未入力あり",IF(J48&lt;&gt;"","○","×")),"")</f>
        <v>○</v>
      </c>
      <c r="O48" s="170"/>
      <c r="U48" s="380">
        <v>202409</v>
      </c>
    </row>
    <row r="49" spans="1:15" ht="42" customHeight="1" thickBot="1">
      <c r="A49" s="340">
        <v>49</v>
      </c>
      <c r="C49" s="994"/>
      <c r="D49" s="994"/>
      <c r="E49" s="994"/>
      <c r="F49" s="994"/>
      <c r="H49" s="397" t="s">
        <v>683</v>
      </c>
      <c r="I49" s="400" t="s">
        <v>670</v>
      </c>
      <c r="J49" s="1148" t="s">
        <v>684</v>
      </c>
      <c r="K49" s="399"/>
      <c r="M49" s="360" t="str">
        <f>+IF($J$47="はい",IF(ISBLANK(J49),"未入力あり",IF(J49&lt;&gt;"","○","×")),"")</f>
        <v>○</v>
      </c>
      <c r="O49" s="170"/>
    </row>
    <row r="50" spans="1:15" ht="14.25" thickBot="1">
      <c r="A50" s="340">
        <v>50</v>
      </c>
      <c r="C50" s="994"/>
      <c r="D50" s="994"/>
      <c r="E50" s="994"/>
      <c r="F50" s="994"/>
      <c r="H50" s="401" t="s">
        <v>685</v>
      </c>
      <c r="I50" s="402" t="s">
        <v>670</v>
      </c>
      <c r="J50" s="77" t="s">
        <v>592</v>
      </c>
      <c r="K50" s="403"/>
      <c r="M50" s="360" t="str">
        <f>+IF($J$47="はい",IF(ISBLANK(J50),"未入力あり",IF(J50&lt;&gt;"","○","×")),"")</f>
        <v>○</v>
      </c>
      <c r="O50" s="170"/>
    </row>
    <row r="51" spans="1:15" ht="14.25" thickBot="1">
      <c r="A51" s="340">
        <v>51</v>
      </c>
      <c r="C51" s="994"/>
      <c r="D51" s="994"/>
      <c r="E51" s="994"/>
      <c r="F51" s="384" t="s">
        <v>686</v>
      </c>
      <c r="G51" s="385"/>
      <c r="H51" s="69" t="s">
        <v>687</v>
      </c>
      <c r="I51" s="404" t="str">
        <f>+IF(AND($H$3="地域がん診療病院",OR($H$4="地域がん診療病院",$H$4="地域がん診療病院(特例型)",$H$4="新規指定推薦")),"-","C")</f>
        <v>C</v>
      </c>
      <c r="J51" s="77" t="s">
        <v>592</v>
      </c>
      <c r="K51" s="405"/>
      <c r="M51" s="360" t="str">
        <f>IF(AND(I51="C",J51=""),"未入力あり",IF(AND(I51="C",J51&lt;&gt;""),"〇",IF(I51="-","")))</f>
        <v>〇</v>
      </c>
      <c r="O51" s="170"/>
    </row>
    <row r="52" spans="1:15" ht="14.25" thickBot="1">
      <c r="A52" s="340">
        <v>52</v>
      </c>
      <c r="C52" s="994"/>
      <c r="D52" s="994"/>
      <c r="E52" s="994"/>
      <c r="F52" s="384" t="s">
        <v>688</v>
      </c>
      <c r="G52" s="385"/>
      <c r="H52" s="69" t="s">
        <v>689</v>
      </c>
      <c r="I52" s="386" t="str">
        <f>+IF(AND($H$3="地域がん診療病院",OR($H$4="地域がん診療病院",$H$4="地域がん診療病院(特例型)",$H$4="新規指定推薦")),"-","A")</f>
        <v>A</v>
      </c>
      <c r="J52" s="77" t="s">
        <v>592</v>
      </c>
      <c r="K52" s="387"/>
      <c r="M52" s="360" t="str">
        <f>+IF(I52="A",IF(ISBLANK(J52),"未入力あり",IF(J52="はい","○","×")),"")</f>
        <v>○</v>
      </c>
      <c r="O52" s="170"/>
    </row>
    <row r="53" spans="1:15" ht="14.25" thickBot="1">
      <c r="A53" s="340">
        <v>53</v>
      </c>
      <c r="C53" s="994"/>
      <c r="D53" s="994"/>
      <c r="E53" s="366"/>
      <c r="F53" s="366" t="s">
        <v>690</v>
      </c>
      <c r="G53" s="362"/>
      <c r="H53" s="406" t="s">
        <v>691</v>
      </c>
      <c r="I53" s="407" t="str">
        <f>+IF(AND($H$3="地域がん診療病院",OR($H$4="地域がん診療病院",$H$4="地域がん診療病院(特例型)",$H$4="新規指定推薦")),"-","A")</f>
        <v>A</v>
      </c>
      <c r="J53" s="77" t="s">
        <v>592</v>
      </c>
      <c r="K53" s="396"/>
      <c r="M53" s="360" t="str">
        <f t="shared" ref="M53:M113" si="2">+IF(I53="A",IF(ISBLANK(J53),"未入力あり",IF(J53="はい","○","×")),"")</f>
        <v>○</v>
      </c>
      <c r="O53" s="170"/>
    </row>
    <row r="54" spans="1:15" ht="14.25" thickBot="1">
      <c r="A54" s="340">
        <v>54</v>
      </c>
      <c r="C54" s="994"/>
      <c r="D54" s="994"/>
      <c r="E54" s="1079" t="s">
        <v>692</v>
      </c>
      <c r="F54" s="1080" t="s">
        <v>693</v>
      </c>
      <c r="G54" s="1081"/>
      <c r="H54" s="1082"/>
      <c r="I54" s="1083"/>
      <c r="J54" s="1082"/>
      <c r="K54" s="1084"/>
      <c r="O54" s="170"/>
    </row>
    <row r="55" spans="1:15" ht="27.75" thickBot="1">
      <c r="A55" s="340">
        <v>55</v>
      </c>
      <c r="C55" s="994"/>
      <c r="D55" s="994"/>
      <c r="E55" s="994"/>
      <c r="F55" s="1085" t="s">
        <v>634</v>
      </c>
      <c r="G55" s="1086"/>
      <c r="H55" s="1087" t="s">
        <v>694</v>
      </c>
      <c r="I55" s="1088" t="str">
        <f t="shared" ref="I55:I68" si="3">+IF(AND($H$3="地域がん診療病院",OR($H$4="地域がん診療病院",$H$4="地域がん診療病院(特例型)",$H$4="新規指定推薦")),"-","A")</f>
        <v>A</v>
      </c>
      <c r="J55" s="77" t="s">
        <v>592</v>
      </c>
      <c r="K55" s="1072"/>
      <c r="M55" s="360" t="str">
        <f t="shared" si="2"/>
        <v>○</v>
      </c>
      <c r="O55" s="170"/>
    </row>
    <row r="56" spans="1:15" ht="27.75" thickBot="1">
      <c r="A56" s="340">
        <v>56</v>
      </c>
      <c r="C56" s="994"/>
      <c r="D56" s="994"/>
      <c r="E56" s="994"/>
      <c r="F56" s="1085" t="s">
        <v>639</v>
      </c>
      <c r="G56" s="1086"/>
      <c r="H56" s="1087" t="s">
        <v>695</v>
      </c>
      <c r="I56" s="1088" t="str">
        <f t="shared" si="3"/>
        <v>A</v>
      </c>
      <c r="J56" s="77" t="s">
        <v>592</v>
      </c>
      <c r="K56" s="1072"/>
      <c r="M56" s="360" t="str">
        <f t="shared" si="2"/>
        <v>○</v>
      </c>
      <c r="O56" s="170"/>
    </row>
    <row r="57" spans="1:15" ht="27.75" thickBot="1">
      <c r="A57" s="340">
        <v>57</v>
      </c>
      <c r="C57" s="994"/>
      <c r="D57" s="994"/>
      <c r="E57" s="994"/>
      <c r="F57" s="366"/>
      <c r="G57" s="362"/>
      <c r="H57" s="363" t="s">
        <v>696</v>
      </c>
      <c r="I57" s="364" t="str">
        <f t="shared" si="3"/>
        <v>A</v>
      </c>
      <c r="J57" s="77" t="s">
        <v>592</v>
      </c>
      <c r="K57" s="365"/>
      <c r="M57" s="360" t="str">
        <f t="shared" si="2"/>
        <v>○</v>
      </c>
      <c r="O57" s="170"/>
    </row>
    <row r="58" spans="1:15" ht="27.75" thickBot="1">
      <c r="A58" s="340">
        <v>58</v>
      </c>
      <c r="C58" s="994"/>
      <c r="D58" s="994"/>
      <c r="E58" s="994"/>
      <c r="F58" s="994" t="s">
        <v>647</v>
      </c>
      <c r="H58" s="368" t="s">
        <v>697</v>
      </c>
      <c r="I58" s="369" t="str">
        <f t="shared" si="3"/>
        <v>A</v>
      </c>
      <c r="J58" s="77" t="s">
        <v>592</v>
      </c>
      <c r="K58" s="370" t="s">
        <v>698</v>
      </c>
      <c r="M58" s="360" t="str">
        <f t="shared" si="2"/>
        <v>○</v>
      </c>
      <c r="O58" s="170"/>
    </row>
    <row r="59" spans="1:15" ht="27.75" thickBot="1">
      <c r="A59" s="340">
        <v>59</v>
      </c>
      <c r="C59" s="994"/>
      <c r="D59" s="994"/>
      <c r="E59" s="994"/>
      <c r="F59" s="994"/>
      <c r="G59" s="371" t="s">
        <v>641</v>
      </c>
      <c r="H59" s="372" t="s">
        <v>699</v>
      </c>
      <c r="I59" s="373" t="str">
        <f t="shared" si="3"/>
        <v>A</v>
      </c>
      <c r="J59" s="77" t="s">
        <v>592</v>
      </c>
      <c r="K59" s="370" t="s">
        <v>698</v>
      </c>
      <c r="M59" s="360" t="str">
        <f t="shared" si="2"/>
        <v>○</v>
      </c>
      <c r="O59" s="170"/>
    </row>
    <row r="60" spans="1:15" ht="27.75" thickBot="1">
      <c r="A60" s="340">
        <v>60</v>
      </c>
      <c r="C60" s="994"/>
      <c r="D60" s="994"/>
      <c r="E60" s="994"/>
      <c r="F60" s="994"/>
      <c r="G60" s="381" t="s">
        <v>643</v>
      </c>
      <c r="H60" s="372" t="s">
        <v>700</v>
      </c>
      <c r="I60" s="373" t="str">
        <f t="shared" si="3"/>
        <v>A</v>
      </c>
      <c r="J60" s="77" t="s">
        <v>592</v>
      </c>
      <c r="K60" s="370" t="s">
        <v>698</v>
      </c>
      <c r="M60" s="360" t="str">
        <f t="shared" si="2"/>
        <v>○</v>
      </c>
      <c r="O60" s="170"/>
    </row>
    <row r="61" spans="1:15" ht="14.25" thickBot="1">
      <c r="A61" s="340">
        <v>61</v>
      </c>
      <c r="C61" s="994"/>
      <c r="D61" s="994"/>
      <c r="E61" s="994"/>
      <c r="F61" s="994"/>
      <c r="G61" s="408"/>
      <c r="H61" s="409" t="s">
        <v>701</v>
      </c>
      <c r="I61" s="410" t="str">
        <f t="shared" si="3"/>
        <v>A</v>
      </c>
      <c r="J61" s="77" t="s">
        <v>592</v>
      </c>
      <c r="K61" s="411"/>
      <c r="M61" s="360" t="str">
        <f t="shared" si="2"/>
        <v>○</v>
      </c>
      <c r="O61" s="170"/>
    </row>
    <row r="62" spans="1:15" ht="14.25" thickBot="1">
      <c r="A62" s="340">
        <v>62</v>
      </c>
      <c r="C62" s="994"/>
      <c r="D62" s="994"/>
      <c r="E62" s="994"/>
      <c r="F62" s="1085" t="s">
        <v>659</v>
      </c>
      <c r="G62" s="1086"/>
      <c r="H62" s="1087" t="s">
        <v>702</v>
      </c>
      <c r="I62" s="1088" t="str">
        <f t="shared" si="3"/>
        <v>A</v>
      </c>
      <c r="J62" s="77" t="s">
        <v>592</v>
      </c>
      <c r="K62" s="1072" t="s">
        <v>703</v>
      </c>
      <c r="M62" s="360" t="str">
        <f t="shared" si="2"/>
        <v>○</v>
      </c>
      <c r="O62" s="170"/>
    </row>
    <row r="63" spans="1:15" ht="14.25" thickBot="1">
      <c r="A63" s="340">
        <v>63</v>
      </c>
      <c r="C63" s="994"/>
      <c r="D63" s="994"/>
      <c r="E63" s="994"/>
      <c r="F63" s="994"/>
      <c r="H63" s="412" t="s">
        <v>704</v>
      </c>
      <c r="I63" s="413" t="str">
        <f t="shared" si="3"/>
        <v>A</v>
      </c>
      <c r="J63" s="77" t="s">
        <v>592</v>
      </c>
      <c r="K63" s="414"/>
      <c r="M63" s="360" t="str">
        <f t="shared" si="2"/>
        <v>○</v>
      </c>
      <c r="O63" s="170"/>
    </row>
    <row r="64" spans="1:15" ht="14.25" thickBot="1">
      <c r="A64" s="340">
        <v>64</v>
      </c>
      <c r="C64" s="994"/>
      <c r="D64" s="994"/>
      <c r="E64" s="994"/>
      <c r="F64" s="366"/>
      <c r="G64" s="362"/>
      <c r="H64" s="406" t="s">
        <v>705</v>
      </c>
      <c r="I64" s="407" t="str">
        <f t="shared" si="3"/>
        <v>A</v>
      </c>
      <c r="J64" s="77" t="s">
        <v>592</v>
      </c>
      <c r="K64" s="396"/>
      <c r="M64" s="360" t="str">
        <f t="shared" si="2"/>
        <v>○</v>
      </c>
      <c r="O64" s="170"/>
    </row>
    <row r="65" spans="1:15" ht="27.75" thickBot="1">
      <c r="A65" s="340">
        <v>65</v>
      </c>
      <c r="C65" s="994"/>
      <c r="D65" s="994"/>
      <c r="E65" s="994"/>
      <c r="F65" s="994" t="s">
        <v>662</v>
      </c>
      <c r="H65" s="1087" t="s">
        <v>706</v>
      </c>
      <c r="I65" s="1088" t="str">
        <f t="shared" si="3"/>
        <v>A</v>
      </c>
      <c r="J65" s="77" t="s">
        <v>592</v>
      </c>
      <c r="K65" s="1072"/>
      <c r="M65" s="360" t="str">
        <f t="shared" si="2"/>
        <v>○</v>
      </c>
      <c r="O65" s="170"/>
    </row>
    <row r="66" spans="1:15" ht="14.25" thickBot="1">
      <c r="A66" s="340">
        <v>66</v>
      </c>
      <c r="C66" s="994"/>
      <c r="D66" s="994"/>
      <c r="E66" s="994"/>
      <c r="F66" s="994"/>
      <c r="H66" s="363" t="s">
        <v>707</v>
      </c>
      <c r="I66" s="364" t="str">
        <f t="shared" si="3"/>
        <v>A</v>
      </c>
      <c r="J66" s="77" t="s">
        <v>592</v>
      </c>
      <c r="K66" s="365"/>
      <c r="M66" s="360" t="str">
        <f t="shared" si="2"/>
        <v>○</v>
      </c>
      <c r="O66" s="170"/>
    </row>
    <row r="67" spans="1:15" ht="14.25" thickBot="1">
      <c r="A67" s="340">
        <v>67</v>
      </c>
      <c r="C67" s="994"/>
      <c r="D67" s="994"/>
      <c r="E67" s="994"/>
      <c r="F67" s="1085" t="s">
        <v>680</v>
      </c>
      <c r="G67" s="1086"/>
      <c r="H67" s="368" t="s">
        <v>708</v>
      </c>
      <c r="I67" s="369" t="str">
        <f t="shared" si="3"/>
        <v>A</v>
      </c>
      <c r="J67" s="77" t="s">
        <v>592</v>
      </c>
      <c r="K67" s="370"/>
      <c r="M67" s="360" t="str">
        <f t="shared" si="2"/>
        <v>○</v>
      </c>
      <c r="O67" s="170"/>
    </row>
    <row r="68" spans="1:15" ht="27.75" thickBot="1">
      <c r="A68" s="340">
        <v>68</v>
      </c>
      <c r="C68" s="994"/>
      <c r="D68" s="994"/>
      <c r="E68" s="994"/>
      <c r="F68" s="994"/>
      <c r="G68" s="371" t="s">
        <v>641</v>
      </c>
      <c r="H68" s="372" t="s">
        <v>709</v>
      </c>
      <c r="I68" s="373" t="str">
        <f t="shared" si="3"/>
        <v>A</v>
      </c>
      <c r="J68" s="77" t="s">
        <v>592</v>
      </c>
      <c r="K68" s="374"/>
      <c r="M68" s="360" t="str">
        <f t="shared" si="2"/>
        <v>○</v>
      </c>
      <c r="O68" s="170"/>
    </row>
    <row r="69" spans="1:15" ht="27.75" thickBot="1">
      <c r="A69" s="340">
        <v>69</v>
      </c>
      <c r="C69" s="994"/>
      <c r="D69" s="994"/>
      <c r="E69" s="994"/>
      <c r="F69" s="366"/>
      <c r="G69" s="375" t="s">
        <v>643</v>
      </c>
      <c r="H69" s="376" t="s">
        <v>710</v>
      </c>
      <c r="I69" s="377" t="str">
        <f>+IF(AND($H$3="地域がん診療病院",OR($H$4="地域がん診療病院",$H$4="地域がん診療病院(特例型)",$H$4="新規指定推薦")),"-","C")</f>
        <v>C</v>
      </c>
      <c r="J69" s="77" t="s">
        <v>592</v>
      </c>
      <c r="K69" s="378" t="s">
        <v>711</v>
      </c>
      <c r="M69" s="360" t="str">
        <f>IF(AND(I69="C",J69=""),"未入力あり",IF(AND(I69="C",J69&lt;&gt;""),"〇",IF(I69="-","")))</f>
        <v>〇</v>
      </c>
      <c r="O69" s="170"/>
    </row>
    <row r="70" spans="1:15" ht="41.25" thickBot="1">
      <c r="A70" s="340">
        <v>70</v>
      </c>
      <c r="C70" s="994"/>
      <c r="D70" s="994"/>
      <c r="E70" s="994"/>
      <c r="F70" s="994" t="s">
        <v>686</v>
      </c>
      <c r="H70" s="69" t="s">
        <v>712</v>
      </c>
      <c r="I70" s="386" t="str">
        <f t="shared" ref="I70:I75" si="4">+IF(AND($H$3="地域がん診療病院",OR($H$4="地域がん診療病院",$H$4="地域がん診療病院(特例型)",$H$4="新規指定推薦")),"-","A")</f>
        <v>A</v>
      </c>
      <c r="J70" s="77" t="s">
        <v>592</v>
      </c>
      <c r="K70" s="387" t="s">
        <v>713</v>
      </c>
      <c r="M70" s="360" t="str">
        <f t="shared" si="2"/>
        <v>○</v>
      </c>
      <c r="O70" s="170"/>
    </row>
    <row r="71" spans="1:15" ht="27.75" thickBot="1">
      <c r="A71" s="340">
        <v>71</v>
      </c>
      <c r="C71" s="994"/>
      <c r="D71" s="994"/>
      <c r="E71" s="994"/>
      <c r="F71" s="384" t="s">
        <v>688</v>
      </c>
      <c r="G71" s="385"/>
      <c r="H71" s="69" t="s">
        <v>714</v>
      </c>
      <c r="I71" s="386" t="str">
        <f t="shared" si="4"/>
        <v>A</v>
      </c>
      <c r="J71" s="77" t="s">
        <v>592</v>
      </c>
      <c r="K71" s="387"/>
      <c r="M71" s="360" t="str">
        <f t="shared" si="2"/>
        <v>○</v>
      </c>
      <c r="O71" s="170"/>
    </row>
    <row r="72" spans="1:15" ht="27.75" thickBot="1">
      <c r="A72" s="340">
        <v>72</v>
      </c>
      <c r="C72" s="994"/>
      <c r="D72" s="994"/>
      <c r="E72" s="994"/>
      <c r="F72" s="994" t="s">
        <v>690</v>
      </c>
      <c r="H72" s="69" t="s">
        <v>715</v>
      </c>
      <c r="I72" s="386" t="str">
        <f t="shared" si="4"/>
        <v>A</v>
      </c>
      <c r="J72" s="77" t="s">
        <v>592</v>
      </c>
      <c r="K72" s="387"/>
      <c r="M72" s="360" t="str">
        <f t="shared" si="2"/>
        <v>○</v>
      </c>
      <c r="O72" s="170"/>
    </row>
    <row r="73" spans="1:15" ht="14.25" thickBot="1">
      <c r="A73" s="340">
        <v>73</v>
      </c>
      <c r="C73" s="994"/>
      <c r="D73" s="994"/>
      <c r="E73" s="994"/>
      <c r="F73" s="1085" t="s">
        <v>716</v>
      </c>
      <c r="G73" s="1086"/>
      <c r="H73" s="368" t="s">
        <v>717</v>
      </c>
      <c r="I73" s="369" t="str">
        <f t="shared" si="4"/>
        <v>A</v>
      </c>
      <c r="J73" s="77" t="s">
        <v>592</v>
      </c>
      <c r="K73" s="370" t="s">
        <v>718</v>
      </c>
      <c r="M73" s="360" t="str">
        <f t="shared" si="2"/>
        <v>○</v>
      </c>
      <c r="O73" s="170"/>
    </row>
    <row r="74" spans="1:15" ht="14.25" thickBot="1">
      <c r="A74" s="340">
        <v>74</v>
      </c>
      <c r="C74" s="994"/>
      <c r="D74" s="994"/>
      <c r="E74" s="994"/>
      <c r="F74" s="994"/>
      <c r="G74" s="381" t="s">
        <v>641</v>
      </c>
      <c r="H74" s="415" t="s">
        <v>719</v>
      </c>
      <c r="I74" s="416" t="str">
        <f t="shared" si="4"/>
        <v>A</v>
      </c>
      <c r="J74" s="77" t="s">
        <v>592</v>
      </c>
      <c r="K74" s="417"/>
      <c r="M74" s="360" t="str">
        <f>+IF(I74="A",IF(ISBLANK(J74),"未入力あり",IF(J74="はい","○","×")),"")</f>
        <v>○</v>
      </c>
      <c r="O74" s="170"/>
    </row>
    <row r="75" spans="1:15" ht="27.75" thickBot="1">
      <c r="A75" s="340">
        <v>75</v>
      </c>
      <c r="C75" s="994"/>
      <c r="D75" s="994"/>
      <c r="E75" s="994"/>
      <c r="F75" s="994"/>
      <c r="G75" s="418"/>
      <c r="H75" s="415" t="s">
        <v>720</v>
      </c>
      <c r="I75" s="419" t="str">
        <f t="shared" si="4"/>
        <v>A</v>
      </c>
      <c r="J75" s="340" t="str">
        <f>+IF(AND(ISBLANK(J76),ISBLANK(J77)),"",IF(OR(J76="はい",J77="はい"),"はい","いいえ "))</f>
        <v>はい</v>
      </c>
      <c r="K75" s="417" t="s">
        <v>721</v>
      </c>
      <c r="M75" s="360" t="str">
        <f>+IF(I75="A",IF(AND(ISBLANK(J76),ISBLANK(J77)),"未入力あり",IF(J75="はい","○","×")),"")</f>
        <v>○</v>
      </c>
      <c r="O75" s="170"/>
    </row>
    <row r="76" spans="1:15" ht="14.25" thickBot="1">
      <c r="A76" s="340">
        <v>76</v>
      </c>
      <c r="C76" s="994"/>
      <c r="D76" s="994"/>
      <c r="E76" s="994"/>
      <c r="F76" s="994"/>
      <c r="G76" s="418"/>
      <c r="H76" s="420" t="s">
        <v>722</v>
      </c>
      <c r="I76" s="421" t="s">
        <v>665</v>
      </c>
      <c r="J76" s="77" t="s">
        <v>592</v>
      </c>
      <c r="K76" s="399"/>
      <c r="M76" s="360" t="str">
        <f>+IF(AND($H$3="地域がん診療病院",OR($H$4="地域がん診療病院",$H$4="地域がん診療病院(特例型)",$H$4="新規指定推薦")),"",IF(ISBLANK(J76),"未入力あり","〇"))</f>
        <v>〇</v>
      </c>
      <c r="O76" s="170"/>
    </row>
    <row r="77" spans="1:15" ht="14.25" thickBot="1">
      <c r="A77" s="340">
        <v>77</v>
      </c>
      <c r="C77" s="994"/>
      <c r="D77" s="994"/>
      <c r="E77" s="994"/>
      <c r="F77" s="994"/>
      <c r="G77" s="418"/>
      <c r="H77" s="422" t="s">
        <v>723</v>
      </c>
      <c r="I77" s="423" t="s">
        <v>665</v>
      </c>
      <c r="J77" s="77" t="s">
        <v>520</v>
      </c>
      <c r="K77" s="424"/>
      <c r="M77" s="360" t="str">
        <f>+IF(AND($H$3="地域がん診療病院",OR($H$4="地域がん診療病院",$H$4="地域がん診療病院(特例型)",$H$4="新規指定推薦")),"",IF(ISBLANK(J77),"未入力あり","〇"))</f>
        <v>〇</v>
      </c>
      <c r="O77" s="170"/>
    </row>
    <row r="78" spans="1:15" ht="14.25" thickBot="1">
      <c r="A78" s="340">
        <v>78</v>
      </c>
      <c r="C78" s="994"/>
      <c r="D78" s="994"/>
      <c r="E78" s="994"/>
      <c r="F78" s="994"/>
      <c r="G78" s="418"/>
      <c r="H78" s="372" t="s">
        <v>724</v>
      </c>
      <c r="I78" s="425" t="str">
        <f t="shared" ref="I78:I83" si="5">+IF(AND($H$3="地域がん診療病院",OR($H$4="地域がん診療病院",$H$4="地域がん診療病院(特例型)",$H$4="新規指定推薦")),"-","A")</f>
        <v>A</v>
      </c>
      <c r="J78" s="77" t="s">
        <v>592</v>
      </c>
      <c r="K78" s="426"/>
      <c r="M78" s="360" t="str">
        <f t="shared" si="2"/>
        <v>○</v>
      </c>
      <c r="O78" s="170"/>
    </row>
    <row r="79" spans="1:15" ht="14.25" thickBot="1">
      <c r="A79" s="340">
        <v>79</v>
      </c>
      <c r="C79" s="994"/>
      <c r="D79" s="994"/>
      <c r="E79" s="994"/>
      <c r="F79" s="994"/>
      <c r="G79" s="381" t="s">
        <v>643</v>
      </c>
      <c r="H79" s="415" t="s">
        <v>725</v>
      </c>
      <c r="I79" s="416" t="str">
        <f t="shared" si="5"/>
        <v>A</v>
      </c>
      <c r="J79" s="77" t="s">
        <v>592</v>
      </c>
      <c r="K79" s="417"/>
      <c r="M79" s="360" t="str">
        <f t="shared" si="2"/>
        <v>○</v>
      </c>
      <c r="O79" s="170"/>
    </row>
    <row r="80" spans="1:15" ht="27.75" thickBot="1">
      <c r="A80" s="340">
        <v>80</v>
      </c>
      <c r="C80" s="994"/>
      <c r="D80" s="994"/>
      <c r="E80" s="994"/>
      <c r="F80" s="994"/>
      <c r="G80" s="418"/>
      <c r="H80" s="427" t="s">
        <v>726</v>
      </c>
      <c r="I80" s="428" t="str">
        <f t="shared" si="5"/>
        <v>A</v>
      </c>
      <c r="J80" s="77" t="s">
        <v>592</v>
      </c>
      <c r="K80" s="429"/>
      <c r="M80" s="360" t="str">
        <f t="shared" si="2"/>
        <v>○</v>
      </c>
      <c r="O80" s="170"/>
    </row>
    <row r="81" spans="1:15" ht="14.25" thickBot="1">
      <c r="A81" s="340">
        <v>81</v>
      </c>
      <c r="C81" s="994"/>
      <c r="D81" s="994"/>
      <c r="E81" s="994"/>
      <c r="F81" s="366"/>
      <c r="G81" s="408"/>
      <c r="H81" s="430" t="s">
        <v>727</v>
      </c>
      <c r="I81" s="431" t="str">
        <f t="shared" si="5"/>
        <v>A</v>
      </c>
      <c r="J81" s="77" t="s">
        <v>592</v>
      </c>
      <c r="K81" s="432"/>
      <c r="M81" s="360" t="str">
        <f t="shared" si="2"/>
        <v>○</v>
      </c>
      <c r="O81" s="170"/>
    </row>
    <row r="82" spans="1:15" ht="27.75" thickBot="1">
      <c r="A82" s="340">
        <v>82</v>
      </c>
      <c r="C82" s="994"/>
      <c r="D82" s="994"/>
      <c r="E82" s="994"/>
      <c r="F82" s="1085" t="s">
        <v>728</v>
      </c>
      <c r="G82" s="1086"/>
      <c r="H82" s="1087" t="s">
        <v>729</v>
      </c>
      <c r="I82" s="1088" t="str">
        <f t="shared" si="5"/>
        <v>A</v>
      </c>
      <c r="J82" s="77" t="s">
        <v>592</v>
      </c>
      <c r="K82" s="1072" t="s">
        <v>730</v>
      </c>
      <c r="M82" s="360" t="str">
        <f t="shared" si="2"/>
        <v>○</v>
      </c>
      <c r="O82" s="170"/>
    </row>
    <row r="83" spans="1:15" ht="14.25" thickBot="1">
      <c r="A83" s="340">
        <v>83</v>
      </c>
      <c r="C83" s="994"/>
      <c r="D83" s="994"/>
      <c r="E83" s="366"/>
      <c r="F83" s="366"/>
      <c r="G83" s="362"/>
      <c r="H83" s="363" t="s">
        <v>731</v>
      </c>
      <c r="I83" s="367" t="str">
        <f t="shared" si="5"/>
        <v>A</v>
      </c>
      <c r="J83" s="77" t="s">
        <v>592</v>
      </c>
      <c r="K83" s="365"/>
      <c r="M83" s="360" t="str">
        <f t="shared" si="2"/>
        <v>○</v>
      </c>
      <c r="O83" s="170"/>
    </row>
    <row r="84" spans="1:15" ht="14.25" thickBot="1">
      <c r="A84" s="340">
        <v>84</v>
      </c>
      <c r="C84" s="994"/>
      <c r="D84" s="994"/>
      <c r="E84" s="1079" t="s">
        <v>732</v>
      </c>
      <c r="F84" s="1080" t="s">
        <v>733</v>
      </c>
      <c r="G84" s="1081"/>
      <c r="H84" s="1082"/>
      <c r="I84" s="1083"/>
      <c r="J84" s="1082"/>
      <c r="K84" s="1084"/>
      <c r="O84" s="170"/>
    </row>
    <row r="85" spans="1:15" ht="14.25" thickBot="1">
      <c r="A85" s="340">
        <v>85</v>
      </c>
      <c r="C85" s="994"/>
      <c r="D85" s="994"/>
      <c r="E85" s="994"/>
      <c r="F85" s="1085" t="s">
        <v>634</v>
      </c>
      <c r="G85" s="1086"/>
      <c r="H85" s="368" t="s">
        <v>734</v>
      </c>
      <c r="I85" s="369" t="str">
        <f t="shared" ref="I85:I97" si="6">+IF(AND($H$3="地域がん診療病院",OR($H$4="地域がん診療病院",$H$4="地域がん診療病院(特例型)",$H$4="新規指定推薦")),"-","A")</f>
        <v>A</v>
      </c>
      <c r="J85" s="77" t="s">
        <v>592</v>
      </c>
      <c r="K85" s="370"/>
      <c r="M85" s="360" t="str">
        <f t="shared" si="2"/>
        <v>○</v>
      </c>
      <c r="O85" s="170"/>
    </row>
    <row r="86" spans="1:15" ht="27.75" thickBot="1">
      <c r="A86" s="340">
        <v>86</v>
      </c>
      <c r="C86" s="994"/>
      <c r="D86" s="994"/>
      <c r="E86" s="994"/>
      <c r="F86" s="994"/>
      <c r="G86" s="381" t="s">
        <v>641</v>
      </c>
      <c r="H86" s="415" t="s">
        <v>735</v>
      </c>
      <c r="I86" s="416" t="str">
        <f t="shared" si="6"/>
        <v>A</v>
      </c>
      <c r="J86" s="77" t="s">
        <v>592</v>
      </c>
      <c r="K86" s="417"/>
      <c r="M86" s="360" t="str">
        <f t="shared" si="2"/>
        <v>○</v>
      </c>
      <c r="O86" s="170"/>
    </row>
    <row r="87" spans="1:15" ht="27.75" thickBot="1">
      <c r="A87" s="340">
        <v>87</v>
      </c>
      <c r="C87" s="994"/>
      <c r="D87" s="994"/>
      <c r="E87" s="994"/>
      <c r="F87" s="994"/>
      <c r="G87" s="381" t="s">
        <v>643</v>
      </c>
      <c r="H87" s="415" t="s">
        <v>736</v>
      </c>
      <c r="I87" s="416" t="str">
        <f t="shared" si="6"/>
        <v>A</v>
      </c>
      <c r="J87" s="77" t="s">
        <v>592</v>
      </c>
      <c r="K87" s="417"/>
      <c r="M87" s="360" t="str">
        <f t="shared" si="2"/>
        <v>○</v>
      </c>
      <c r="O87" s="170"/>
    </row>
    <row r="88" spans="1:15" ht="27.75" thickBot="1">
      <c r="A88" s="340">
        <v>88</v>
      </c>
      <c r="C88" s="994"/>
      <c r="D88" s="994"/>
      <c r="E88" s="994"/>
      <c r="F88" s="994"/>
      <c r="G88" s="381" t="s">
        <v>645</v>
      </c>
      <c r="H88" s="415" t="s">
        <v>737</v>
      </c>
      <c r="I88" s="416" t="str">
        <f t="shared" si="6"/>
        <v>A</v>
      </c>
      <c r="J88" s="77" t="s">
        <v>592</v>
      </c>
      <c r="K88" s="417"/>
      <c r="M88" s="360" t="str">
        <f t="shared" si="2"/>
        <v>○</v>
      </c>
      <c r="O88" s="170"/>
    </row>
    <row r="89" spans="1:15" ht="14.25" thickBot="1">
      <c r="A89" s="340">
        <v>89</v>
      </c>
      <c r="C89" s="994"/>
      <c r="D89" s="994"/>
      <c r="E89" s="994"/>
      <c r="F89" s="994"/>
      <c r="G89" s="375" t="s">
        <v>654</v>
      </c>
      <c r="H89" s="376" t="s">
        <v>738</v>
      </c>
      <c r="I89" s="377" t="str">
        <f t="shared" si="6"/>
        <v>A</v>
      </c>
      <c r="J89" s="77" t="s">
        <v>592</v>
      </c>
      <c r="K89" s="378"/>
      <c r="M89" s="360" t="str">
        <f t="shared" si="2"/>
        <v>○</v>
      </c>
      <c r="O89" s="170"/>
    </row>
    <row r="90" spans="1:15" ht="14.25" thickBot="1">
      <c r="A90" s="340">
        <v>90</v>
      </c>
      <c r="C90" s="994"/>
      <c r="D90" s="994"/>
      <c r="E90" s="994"/>
      <c r="F90" s="384" t="s">
        <v>639</v>
      </c>
      <c r="G90" s="385"/>
      <c r="H90" s="69" t="s">
        <v>739</v>
      </c>
      <c r="I90" s="386" t="str">
        <f t="shared" si="6"/>
        <v>A</v>
      </c>
      <c r="J90" s="77" t="s">
        <v>592</v>
      </c>
      <c r="K90" s="387"/>
      <c r="M90" s="360" t="str">
        <f t="shared" si="2"/>
        <v>○</v>
      </c>
      <c r="O90" s="170"/>
    </row>
    <row r="91" spans="1:15" ht="14.25" thickBot="1">
      <c r="A91" s="340">
        <v>91</v>
      </c>
      <c r="C91" s="994"/>
      <c r="D91" s="994"/>
      <c r="E91" s="994"/>
      <c r="F91" s="994" t="s">
        <v>647</v>
      </c>
      <c r="H91" s="433" t="s">
        <v>740</v>
      </c>
      <c r="I91" s="434" t="str">
        <f t="shared" si="6"/>
        <v>A</v>
      </c>
      <c r="J91" s="77" t="s">
        <v>592</v>
      </c>
      <c r="K91" s="405"/>
      <c r="M91" s="360" t="str">
        <f t="shared" si="2"/>
        <v>○</v>
      </c>
      <c r="O91" s="170"/>
    </row>
    <row r="92" spans="1:15" ht="27.75" thickBot="1">
      <c r="A92" s="340">
        <v>92</v>
      </c>
      <c r="C92" s="994"/>
      <c r="D92" s="994"/>
      <c r="E92" s="994"/>
      <c r="F92" s="384" t="s">
        <v>659</v>
      </c>
      <c r="G92" s="385"/>
      <c r="H92" s="69" t="s">
        <v>741</v>
      </c>
      <c r="I92" s="386" t="str">
        <f t="shared" si="6"/>
        <v>A</v>
      </c>
      <c r="J92" s="77" t="s">
        <v>592</v>
      </c>
      <c r="K92" s="387" t="s">
        <v>742</v>
      </c>
      <c r="M92" s="360" t="str">
        <f t="shared" si="2"/>
        <v>○</v>
      </c>
      <c r="O92" s="170"/>
    </row>
    <row r="93" spans="1:15" ht="27.75" thickBot="1">
      <c r="A93" s="340">
        <v>93</v>
      </c>
      <c r="C93" s="994"/>
      <c r="D93" s="994"/>
      <c r="E93" s="994"/>
      <c r="F93" s="994" t="s">
        <v>662</v>
      </c>
      <c r="H93" s="433" t="s">
        <v>743</v>
      </c>
      <c r="I93" s="434" t="str">
        <f t="shared" si="6"/>
        <v>A</v>
      </c>
      <c r="J93" s="77" t="s">
        <v>592</v>
      </c>
      <c r="K93" s="405"/>
      <c r="M93" s="360" t="str">
        <f t="shared" si="2"/>
        <v>○</v>
      </c>
      <c r="O93" s="170"/>
    </row>
    <row r="94" spans="1:15" ht="27.75" thickBot="1">
      <c r="A94" s="340">
        <v>94</v>
      </c>
      <c r="C94" s="994"/>
      <c r="D94" s="994"/>
      <c r="E94" s="994"/>
      <c r="F94" s="384" t="s">
        <v>680</v>
      </c>
      <c r="G94" s="385"/>
      <c r="H94" s="69" t="s">
        <v>744</v>
      </c>
      <c r="I94" s="386" t="str">
        <f t="shared" si="6"/>
        <v>A</v>
      </c>
      <c r="J94" s="77" t="s">
        <v>592</v>
      </c>
      <c r="K94" s="387"/>
      <c r="M94" s="360" t="str">
        <f t="shared" si="2"/>
        <v>○</v>
      </c>
      <c r="O94" s="170"/>
    </row>
    <row r="95" spans="1:15" ht="27.75" thickBot="1">
      <c r="A95" s="340">
        <v>95</v>
      </c>
      <c r="C95" s="994"/>
      <c r="D95" s="994"/>
      <c r="E95" s="994"/>
      <c r="F95" s="994" t="s">
        <v>686</v>
      </c>
      <c r="H95" s="433" t="s">
        <v>745</v>
      </c>
      <c r="I95" s="434" t="str">
        <f t="shared" si="6"/>
        <v>A</v>
      </c>
      <c r="J95" s="77" t="s">
        <v>592</v>
      </c>
      <c r="K95" s="405"/>
      <c r="M95" s="360" t="str">
        <f t="shared" si="2"/>
        <v>○</v>
      </c>
      <c r="O95" s="170"/>
    </row>
    <row r="96" spans="1:15" ht="27.75" thickBot="1">
      <c r="A96" s="340">
        <v>96</v>
      </c>
      <c r="C96" s="994"/>
      <c r="D96" s="994"/>
      <c r="E96" s="994"/>
      <c r="F96" s="994"/>
      <c r="H96" s="363" t="s">
        <v>746</v>
      </c>
      <c r="I96" s="367" t="str">
        <f t="shared" si="6"/>
        <v>A</v>
      </c>
      <c r="J96" s="77" t="s">
        <v>592</v>
      </c>
      <c r="K96" s="365"/>
      <c r="M96" s="360" t="str">
        <f t="shared" si="2"/>
        <v>○</v>
      </c>
      <c r="O96" s="170"/>
    </row>
    <row r="97" spans="1:21" ht="27.75" thickBot="1">
      <c r="A97" s="340">
        <v>97</v>
      </c>
      <c r="C97" s="994"/>
      <c r="D97" s="994"/>
      <c r="E97" s="366"/>
      <c r="F97" s="384" t="s">
        <v>688</v>
      </c>
      <c r="G97" s="385"/>
      <c r="H97" s="69" t="s">
        <v>747</v>
      </c>
      <c r="I97" s="386" t="str">
        <f t="shared" si="6"/>
        <v>A</v>
      </c>
      <c r="J97" s="77" t="s">
        <v>592</v>
      </c>
      <c r="K97" s="387" t="s">
        <v>748</v>
      </c>
      <c r="M97" s="360" t="str">
        <f t="shared" si="2"/>
        <v>○</v>
      </c>
      <c r="O97" s="170"/>
    </row>
    <row r="98" spans="1:21" ht="14.25" thickBot="1">
      <c r="A98" s="340">
        <v>98</v>
      </c>
      <c r="C98" s="994"/>
      <c r="D98" s="994"/>
      <c r="E98" s="1079" t="s">
        <v>749</v>
      </c>
      <c r="F98" s="1080" t="s">
        <v>750</v>
      </c>
      <c r="G98" s="1081"/>
      <c r="H98" s="1082"/>
      <c r="I98" s="1083"/>
      <c r="J98" s="1082"/>
      <c r="K98" s="1084"/>
      <c r="O98" s="170"/>
    </row>
    <row r="99" spans="1:21" ht="27.75" thickBot="1">
      <c r="A99" s="340">
        <v>99</v>
      </c>
      <c r="C99" s="994"/>
      <c r="D99" s="994"/>
      <c r="E99" s="994"/>
      <c r="F99" s="1085" t="s">
        <v>634</v>
      </c>
      <c r="G99" s="1086"/>
      <c r="H99" s="1087" t="s">
        <v>751</v>
      </c>
      <c r="I99" s="1088" t="str">
        <f>+IF(AND($H$3="地域がん診療病院",OR($H$4="地域がん診療病院",$H$4="地域がん診療病院(特例型)",$H$4="新規指定推薦")),"-","A")</f>
        <v>A</v>
      </c>
      <c r="J99" s="77" t="s">
        <v>592</v>
      </c>
      <c r="K99" s="1072"/>
      <c r="M99" s="360" t="str">
        <f t="shared" si="2"/>
        <v>○</v>
      </c>
      <c r="O99" s="170"/>
    </row>
    <row r="100" spans="1:21" ht="14.25" thickBot="1">
      <c r="A100" s="340">
        <v>100</v>
      </c>
      <c r="C100" s="994"/>
      <c r="D100" s="994"/>
      <c r="E100" s="994"/>
      <c r="F100" s="994"/>
      <c r="H100" s="412" t="s">
        <v>752</v>
      </c>
      <c r="I100" s="435" t="str">
        <f>+IF(AND($H$3="地域がん診療病院",OR($H$4="地域がん診療病院",$H$4="地域がん診療病院(特例型)",$H$4="新規指定推薦")),"-","A")</f>
        <v>A</v>
      </c>
      <c r="J100" s="77" t="s">
        <v>592</v>
      </c>
      <c r="K100" s="414"/>
      <c r="M100" s="360" t="str">
        <f t="shared" si="2"/>
        <v>○</v>
      </c>
      <c r="O100" s="170"/>
    </row>
    <row r="101" spans="1:21">
      <c r="A101" s="340">
        <v>101</v>
      </c>
      <c r="C101" s="994"/>
      <c r="D101" s="994"/>
      <c r="E101" s="994"/>
      <c r="F101" s="366"/>
      <c r="G101" s="383"/>
      <c r="H101" s="436" t="s">
        <v>753</v>
      </c>
      <c r="I101" s="437" t="s">
        <v>665</v>
      </c>
      <c r="J101" s="339">
        <v>30</v>
      </c>
      <c r="K101" s="438"/>
      <c r="M101" s="360" t="str">
        <f>+IF(AND($H$3="地域がん診療病院",OR($H$4="地域がん診療病院",$H$4="地域がん診療病院(特例型)",$H$4="新規指定推薦")),"",IF(ISBLANK(J101),"未入力あり","〇"))</f>
        <v>〇</v>
      </c>
      <c r="O101" s="170"/>
      <c r="T101" s="379">
        <v>0</v>
      </c>
      <c r="U101" s="439">
        <v>500</v>
      </c>
    </row>
    <row r="102" spans="1:21" ht="27.75" thickBot="1">
      <c r="A102" s="340">
        <v>102</v>
      </c>
      <c r="C102" s="994"/>
      <c r="D102" s="994"/>
      <c r="E102" s="994"/>
      <c r="F102" s="1085" t="s">
        <v>754</v>
      </c>
      <c r="G102" s="1086"/>
      <c r="H102" s="1087" t="s">
        <v>755</v>
      </c>
      <c r="I102" s="1088" t="str">
        <f>+IF(AND($H$3="地域がん診療病院",OR($H$4="地域がん診療病院",$H$4="地域がん診療病院(特例型)",$H$4="新規指定推薦")),"-","A")</f>
        <v>A</v>
      </c>
      <c r="J102" s="77" t="s">
        <v>592</v>
      </c>
      <c r="K102" s="1072"/>
      <c r="M102" s="360" t="str">
        <f t="shared" si="2"/>
        <v>○</v>
      </c>
      <c r="O102" s="170"/>
    </row>
    <row r="103" spans="1:21" ht="14.25" thickBot="1">
      <c r="A103" s="340">
        <v>103</v>
      </c>
      <c r="C103" s="994"/>
      <c r="D103" s="994"/>
      <c r="E103" s="366"/>
      <c r="F103" s="384" t="s">
        <v>756</v>
      </c>
      <c r="G103" s="385"/>
      <c r="H103" s="69" t="s">
        <v>757</v>
      </c>
      <c r="I103" s="386" t="str">
        <f>+IF(AND($H$3="地域がん診療病院",OR($H$4="地域がん診療病院",$H$4="地域がん診療病院(特例型)",$H$4="新規指定推薦")),"-","C")</f>
        <v>C</v>
      </c>
      <c r="J103" s="77" t="s">
        <v>520</v>
      </c>
      <c r="K103" s="387"/>
      <c r="M103" s="360" t="str">
        <f>IF(AND(I103="C",J103=""),"未入力あり",IF(AND(I103="C",J103&lt;&gt;""),"〇",IF(I103="-","")))</f>
        <v>〇</v>
      </c>
      <c r="O103" s="170"/>
    </row>
    <row r="104" spans="1:21" ht="14.25" thickBot="1">
      <c r="A104" s="340">
        <v>104</v>
      </c>
      <c r="C104" s="994"/>
      <c r="D104" s="994"/>
      <c r="E104" s="1079" t="s">
        <v>758</v>
      </c>
      <c r="F104" s="1080" t="s">
        <v>759</v>
      </c>
      <c r="G104" s="1081"/>
      <c r="H104" s="1082"/>
      <c r="I104" s="1083"/>
      <c r="J104" s="1082"/>
      <c r="K104" s="1084"/>
      <c r="O104" s="170"/>
    </row>
    <row r="105" spans="1:21" ht="27.75" thickBot="1">
      <c r="A105" s="340">
        <v>105</v>
      </c>
      <c r="C105" s="994"/>
      <c r="D105" s="994"/>
      <c r="E105" s="994"/>
      <c r="F105" s="1085" t="s">
        <v>634</v>
      </c>
      <c r="G105" s="1086"/>
      <c r="H105" s="1087" t="s">
        <v>760</v>
      </c>
      <c r="I105" s="1088" t="str">
        <f t="shared" ref="I105:I110" si="7">+IF(AND($H$3="地域がん診療病院",OR($H$4="地域がん診療病院",$H$4="地域がん診療病院(特例型)",$H$4="新規指定推薦")),"-","A")</f>
        <v>A</v>
      </c>
      <c r="J105" s="77" t="s">
        <v>592</v>
      </c>
      <c r="K105" s="1072"/>
      <c r="M105" s="360" t="str">
        <f t="shared" si="2"/>
        <v>○</v>
      </c>
      <c r="O105" s="170"/>
    </row>
    <row r="106" spans="1:21" ht="14.25" thickBot="1">
      <c r="A106" s="340">
        <v>106</v>
      </c>
      <c r="C106" s="994"/>
      <c r="D106" s="994"/>
      <c r="E106" s="994"/>
      <c r="F106" s="384" t="s">
        <v>639</v>
      </c>
      <c r="G106" s="385"/>
      <c r="H106" s="69" t="s">
        <v>761</v>
      </c>
      <c r="I106" s="386" t="str">
        <f t="shared" si="7"/>
        <v>A</v>
      </c>
      <c r="J106" s="77" t="s">
        <v>592</v>
      </c>
      <c r="K106" s="387"/>
      <c r="M106" s="360" t="str">
        <f t="shared" si="2"/>
        <v>○</v>
      </c>
      <c r="O106" s="170"/>
    </row>
    <row r="107" spans="1:21" ht="27.75" thickBot="1">
      <c r="A107" s="340">
        <v>107</v>
      </c>
      <c r="C107" s="994"/>
      <c r="D107" s="994"/>
      <c r="E107" s="994"/>
      <c r="F107" s="994" t="s">
        <v>647</v>
      </c>
      <c r="H107" s="433" t="s">
        <v>762</v>
      </c>
      <c r="I107" s="434" t="str">
        <f t="shared" si="7"/>
        <v>A</v>
      </c>
      <c r="J107" s="77" t="s">
        <v>592</v>
      </c>
      <c r="K107" s="405"/>
      <c r="M107" s="360" t="str">
        <f t="shared" si="2"/>
        <v>○</v>
      </c>
      <c r="O107" s="170"/>
    </row>
    <row r="108" spans="1:21" ht="27.75" thickBot="1">
      <c r="A108" s="340">
        <v>108</v>
      </c>
      <c r="C108" s="994"/>
      <c r="D108" s="994"/>
      <c r="E108" s="994"/>
      <c r="F108" s="994"/>
      <c r="H108" s="412" t="s">
        <v>763</v>
      </c>
      <c r="I108" s="435" t="str">
        <f t="shared" si="7"/>
        <v>A</v>
      </c>
      <c r="J108" s="77" t="s">
        <v>592</v>
      </c>
      <c r="K108" s="414"/>
      <c r="M108" s="360" t="str">
        <f t="shared" si="2"/>
        <v>○</v>
      </c>
      <c r="O108" s="170"/>
    </row>
    <row r="109" spans="1:21" ht="14.25" thickBot="1">
      <c r="A109" s="340">
        <v>109</v>
      </c>
      <c r="C109" s="994"/>
      <c r="D109" s="994"/>
      <c r="E109" s="994"/>
      <c r="F109" s="994"/>
      <c r="H109" s="433" t="s">
        <v>764</v>
      </c>
      <c r="I109" s="434" t="str">
        <f t="shared" si="7"/>
        <v>A</v>
      </c>
      <c r="J109" s="77" t="s">
        <v>592</v>
      </c>
      <c r="K109" s="405" t="s">
        <v>765</v>
      </c>
      <c r="M109" s="360" t="str">
        <f t="shared" si="2"/>
        <v>○</v>
      </c>
      <c r="O109" s="170"/>
    </row>
    <row r="110" spans="1:21" ht="68.25" thickBot="1">
      <c r="A110" s="340">
        <v>110</v>
      </c>
      <c r="C110" s="994"/>
      <c r="D110" s="994"/>
      <c r="E110" s="994"/>
      <c r="F110" s="1085" t="s">
        <v>659</v>
      </c>
      <c r="G110" s="1086"/>
      <c r="H110" s="1087" t="s">
        <v>766</v>
      </c>
      <c r="I110" s="1088" t="str">
        <f t="shared" si="7"/>
        <v>A</v>
      </c>
      <c r="J110" s="77" t="s">
        <v>592</v>
      </c>
      <c r="K110" s="1072" t="s">
        <v>767</v>
      </c>
      <c r="M110" s="360" t="str">
        <f t="shared" si="2"/>
        <v>○</v>
      </c>
      <c r="O110" s="170"/>
    </row>
    <row r="111" spans="1:21" ht="14.25" thickBot="1">
      <c r="A111" s="340">
        <v>111</v>
      </c>
      <c r="C111" s="994"/>
      <c r="D111" s="994"/>
      <c r="E111" s="994"/>
      <c r="F111" s="994"/>
      <c r="H111" s="440" t="s">
        <v>768</v>
      </c>
      <c r="I111" s="441" t="str">
        <f>+IF(AND($H$3="地域がん診療病院",OR($H$4="地域がん診療病院",$H$4="地域がん診療病院(特例型)",$H$4="新規指定推薦")),"-","C")</f>
        <v>C</v>
      </c>
      <c r="J111" s="77" t="s">
        <v>520</v>
      </c>
      <c r="K111" s="442" t="s">
        <v>769</v>
      </c>
      <c r="M111" s="360" t="str">
        <f>IF(AND(I111="C",J111=""),"未入力あり",IF(AND(I111="C",J111&lt;&gt;""),"〇",IF(I111="-","")))</f>
        <v>〇</v>
      </c>
      <c r="O111" s="170"/>
    </row>
    <row r="112" spans="1:21" ht="27.75" thickBot="1">
      <c r="A112" s="340">
        <v>112</v>
      </c>
      <c r="C112" s="994"/>
      <c r="D112" s="994"/>
      <c r="E112" s="994"/>
      <c r="F112" s="366"/>
      <c r="G112" s="383"/>
      <c r="H112" s="388" t="s">
        <v>770</v>
      </c>
      <c r="I112" s="443" t="s">
        <v>670</v>
      </c>
      <c r="J112" s="339">
        <v>0</v>
      </c>
      <c r="K112" s="390"/>
      <c r="M112" s="360" t="str">
        <f>+IF(AND($H$3="地域がん診療病院",OR($H$4="地域がん診療病院",$H$4="地域がん診療病院(特例型)",$H$4="新規指定推薦")),"",IF(ISBLANK(J112),"未入力あり","〇"))</f>
        <v>〇</v>
      </c>
      <c r="O112" s="170"/>
      <c r="T112" s="379">
        <v>0</v>
      </c>
      <c r="U112" s="380">
        <v>100</v>
      </c>
    </row>
    <row r="113" spans="1:21" ht="14.25" thickBot="1">
      <c r="A113" s="340">
        <v>113</v>
      </c>
      <c r="C113" s="994"/>
      <c r="D113" s="994"/>
      <c r="E113" s="994"/>
      <c r="F113" s="1085" t="s">
        <v>662</v>
      </c>
      <c r="G113" s="1086"/>
      <c r="H113" s="368" t="s">
        <v>771</v>
      </c>
      <c r="I113" s="444" t="str">
        <f>+IF(AND($H$3="地域がん診療病院",OR($H$4="地域がん診療病院",$H$4="地域がん診療病院(特例型)",$H$4="新規指定推薦")),"-","A")</f>
        <v>A</v>
      </c>
      <c r="J113" s="77" t="s">
        <v>592</v>
      </c>
      <c r="K113" s="370"/>
      <c r="M113" s="360" t="str">
        <f t="shared" si="2"/>
        <v>○</v>
      </c>
      <c r="O113" s="170"/>
    </row>
    <row r="114" spans="1:21" ht="14.25" thickBot="1">
      <c r="A114" s="340">
        <v>114</v>
      </c>
      <c r="C114" s="994"/>
      <c r="D114" s="994"/>
      <c r="E114" s="994"/>
      <c r="F114" s="994"/>
      <c r="G114" s="445"/>
      <c r="H114" s="363" t="s">
        <v>772</v>
      </c>
      <c r="I114" s="367" t="str">
        <f>+IF(AND($H$3="地域がん診療病院",OR($H$4="地域がん診療病院",$H$4="地域がん診療病院(特例型)",$H$4="新規指定推薦")),"-","A")</f>
        <v>A</v>
      </c>
      <c r="J114" s="77" t="s">
        <v>592</v>
      </c>
      <c r="K114" s="365"/>
      <c r="M114" s="360" t="str">
        <f>+IF(I114="A",IF(ISBLANK(J114),"未入力あり",IF(J114="はい","○","×")),"")</f>
        <v>○</v>
      </c>
      <c r="O114" s="170"/>
    </row>
    <row r="115" spans="1:21" ht="14.25" thickBot="1">
      <c r="A115" s="340">
        <v>115</v>
      </c>
      <c r="C115" s="994"/>
      <c r="D115" s="994"/>
      <c r="E115" s="994"/>
      <c r="F115" s="994"/>
      <c r="G115" s="445"/>
      <c r="H115" s="446" t="s">
        <v>773</v>
      </c>
      <c r="I115" s="434" t="s">
        <v>665</v>
      </c>
      <c r="J115" s="77" t="s">
        <v>592</v>
      </c>
      <c r="K115" s="405" t="s">
        <v>774</v>
      </c>
      <c r="M115" s="360" t="str">
        <f>+IF(AND($H$3="地域がん診療病院",OR($H$4="地域がん診療病院",$H$4="地域がん診療病院(特例型)",$H$4="新規指定推薦")),"",IF(ISBLANK(J115),"未入力あり","〇"))</f>
        <v>〇</v>
      </c>
      <c r="O115" s="170"/>
    </row>
    <row r="116" spans="1:21" ht="14.25" thickBot="1">
      <c r="A116" s="340">
        <v>116</v>
      </c>
      <c r="C116" s="994"/>
      <c r="D116" s="366"/>
      <c r="E116" s="366"/>
      <c r="F116" s="384" t="s">
        <v>680</v>
      </c>
      <c r="G116" s="385"/>
      <c r="H116" s="69" t="s">
        <v>775</v>
      </c>
      <c r="I116" s="404" t="str">
        <f>+IF(AND($H$3="地域がん診療病院",OR($H$4="地域がん診療病院",$H$4="地域がん診療病院(特例型)",$H$4="新規指定推薦")),"-","B")</f>
        <v>B</v>
      </c>
      <c r="J116" s="77" t="s">
        <v>592</v>
      </c>
      <c r="K116" s="387"/>
      <c r="M116" s="360" t="str">
        <f>IF(AND(I116="B",J116=""),"未入力あり",IF(AND(I116="B",J116&lt;&gt;""),"〇",IF(I116="-","")))</f>
        <v>〇</v>
      </c>
      <c r="O116" s="170"/>
    </row>
    <row r="117" spans="1:21" ht="14.25" thickBot="1">
      <c r="A117" s="340">
        <v>117</v>
      </c>
      <c r="C117" s="994"/>
      <c r="D117" s="1073" t="s">
        <v>776</v>
      </c>
      <c r="E117" s="1074" t="s">
        <v>777</v>
      </c>
      <c r="F117" s="1075"/>
      <c r="G117" s="1075"/>
      <c r="H117" s="1076"/>
      <c r="I117" s="1077"/>
      <c r="J117" s="1076"/>
      <c r="K117" s="1078"/>
      <c r="O117" s="170"/>
    </row>
    <row r="118" spans="1:21" ht="14.25" thickBot="1">
      <c r="A118" s="340">
        <v>118</v>
      </c>
      <c r="C118" s="994"/>
      <c r="D118" s="994"/>
      <c r="E118" s="1079" t="s">
        <v>496</v>
      </c>
      <c r="F118" s="1080" t="s">
        <v>778</v>
      </c>
      <c r="G118" s="1081"/>
      <c r="H118" s="1082"/>
      <c r="I118" s="1083"/>
      <c r="J118" s="1082"/>
      <c r="K118" s="1084"/>
      <c r="O118" s="170"/>
    </row>
    <row r="119" spans="1:21" ht="54.75" thickBot="1">
      <c r="A119" s="340">
        <v>119</v>
      </c>
      <c r="C119" s="994"/>
      <c r="D119" s="994"/>
      <c r="E119" s="994"/>
      <c r="F119" s="1085" t="s">
        <v>634</v>
      </c>
      <c r="G119" s="1086"/>
      <c r="H119" s="1087" t="s">
        <v>779</v>
      </c>
      <c r="I119" s="1088" t="str">
        <f>+IF(AND($H$3="地域がん診療病院",OR($H$4="地域がん診療病院",$H$4="地域がん診療病院(特例型)",$H$4="新規指定推薦")),"-","A")</f>
        <v>A</v>
      </c>
      <c r="J119" s="339">
        <v>132</v>
      </c>
      <c r="K119" s="1072" t="s">
        <v>780</v>
      </c>
      <c r="M119" s="360" t="str">
        <f t="shared" ref="M119:M128" si="8">+IF(I119="A",IF(ISBLANK(J119),"未入力あり",IF(J119&gt;=1,"○","×")),"")</f>
        <v>○</v>
      </c>
      <c r="O119" s="170"/>
      <c r="T119" s="379">
        <v>0</v>
      </c>
      <c r="U119" s="379">
        <v>200</v>
      </c>
    </row>
    <row r="120" spans="1:21" ht="68.25" thickBot="1">
      <c r="A120" s="340">
        <v>120</v>
      </c>
      <c r="C120" s="994"/>
      <c r="D120" s="994"/>
      <c r="E120" s="994"/>
      <c r="F120" s="1085" t="s">
        <v>639</v>
      </c>
      <c r="G120" s="1086"/>
      <c r="H120" s="1087" t="s">
        <v>781</v>
      </c>
      <c r="I120" s="1088" t="str">
        <f>+IF(AND($H$3="地域がん診療病院",OR($H$4="地域がん診療病院",$H$4="地域がん診療病院(特例型)",$H$4="新規指定推薦")),"-","A")</f>
        <v>A</v>
      </c>
      <c r="J120" s="339">
        <v>23</v>
      </c>
      <c r="K120" s="1072" t="s">
        <v>782</v>
      </c>
      <c r="M120" s="360" t="str">
        <f t="shared" si="8"/>
        <v>○</v>
      </c>
      <c r="O120" s="170"/>
      <c r="T120" s="379">
        <v>0</v>
      </c>
      <c r="U120" s="379">
        <v>30</v>
      </c>
    </row>
    <row r="121" spans="1:21" ht="54.75" thickBot="1">
      <c r="A121" s="340">
        <v>121</v>
      </c>
      <c r="C121" s="994"/>
      <c r="D121" s="994"/>
      <c r="E121" s="994"/>
      <c r="F121" s="1085" t="s">
        <v>647</v>
      </c>
      <c r="G121" s="1086"/>
      <c r="H121" s="1087" t="s">
        <v>783</v>
      </c>
      <c r="I121" s="1088" t="str">
        <f>+IF(AND($H$3="地域がん診療病院",OR($H$4="地域がん診療病院",$H$4="地域がん診療病院(特例型)",$H$4="新規指定推薦")),"-","A")</f>
        <v>A</v>
      </c>
      <c r="J121" s="339">
        <v>5</v>
      </c>
      <c r="K121" s="1072" t="s">
        <v>784</v>
      </c>
      <c r="M121" s="360" t="str">
        <f t="shared" si="8"/>
        <v>○</v>
      </c>
      <c r="O121" s="170"/>
      <c r="T121" s="379">
        <v>0</v>
      </c>
      <c r="U121" s="379">
        <v>10</v>
      </c>
    </row>
    <row r="122" spans="1:21" ht="14.25" thickBot="1">
      <c r="A122" s="340">
        <v>122</v>
      </c>
      <c r="C122" s="994"/>
      <c r="D122" s="994"/>
      <c r="E122" s="994"/>
      <c r="F122" s="384" t="s">
        <v>659</v>
      </c>
      <c r="G122" s="385"/>
      <c r="H122" s="69" t="s">
        <v>785</v>
      </c>
      <c r="I122" s="386" t="str">
        <f>+IF(AND($H$3="地域がん診療病院",OR($H$4="地域がん診療病院",$H$4="地域がん診療病院(特例型)",$H$4="新規指定推薦")),"-","A")</f>
        <v>A</v>
      </c>
      <c r="J122" s="339">
        <v>2</v>
      </c>
      <c r="K122" s="387" t="s">
        <v>786</v>
      </c>
      <c r="M122" s="360" t="str">
        <f t="shared" si="8"/>
        <v>○</v>
      </c>
      <c r="O122" s="170"/>
      <c r="T122" s="379">
        <v>0</v>
      </c>
      <c r="U122" s="379">
        <v>30</v>
      </c>
    </row>
    <row r="123" spans="1:21" ht="14.25" thickBot="1">
      <c r="A123" s="340">
        <v>123</v>
      </c>
      <c r="C123" s="994"/>
      <c r="D123" s="994"/>
      <c r="E123" s="994"/>
      <c r="F123" s="1085" t="s">
        <v>662</v>
      </c>
      <c r="G123" s="1086"/>
      <c r="H123" s="1087" t="s">
        <v>787</v>
      </c>
      <c r="I123" s="1088" t="str">
        <f>+IF(AND($H$3="地域がん診療病院",OR($H$4="地域がん診療病院",$H$4="地域がん診療病院(特例型)",$H$4="新規指定推薦")),"-","A")</f>
        <v>A</v>
      </c>
      <c r="J123" s="339">
        <v>3</v>
      </c>
      <c r="K123" s="1072" t="s">
        <v>786</v>
      </c>
      <c r="M123" s="360" t="str">
        <f t="shared" si="8"/>
        <v>○</v>
      </c>
      <c r="O123" s="170"/>
      <c r="T123" s="379">
        <v>0</v>
      </c>
      <c r="U123" s="379">
        <v>10</v>
      </c>
    </row>
    <row r="124" spans="1:21" ht="14.25" thickBot="1">
      <c r="A124" s="340">
        <v>124</v>
      </c>
      <c r="C124" s="994"/>
      <c r="D124" s="994"/>
      <c r="E124" s="994"/>
      <c r="F124" s="994"/>
      <c r="H124" s="397" t="s">
        <v>788</v>
      </c>
      <c r="I124" s="400" t="str">
        <f>+IF(AND($H$3="地域がん診療病院",OR($H$4="地域がん診療病院",$H$4="地域がん診療病院(特例型)",$H$4="新規指定推薦")),"-","C")</f>
        <v>C</v>
      </c>
      <c r="J124" s="339">
        <v>3</v>
      </c>
      <c r="K124" s="399"/>
      <c r="M124" s="360" t="str">
        <f>IF(AND(I124="C",J124=""),"未入力あり",IF(AND(I124="C",J124&lt;&gt;""),"〇",IF(I124="-","")))</f>
        <v>〇</v>
      </c>
      <c r="O124" s="170"/>
      <c r="T124" s="379">
        <v>0</v>
      </c>
      <c r="U124" s="379">
        <v>10</v>
      </c>
    </row>
    <row r="125" spans="1:21" ht="27.75" thickBot="1">
      <c r="A125" s="340">
        <v>125</v>
      </c>
      <c r="C125" s="994"/>
      <c r="D125" s="994"/>
      <c r="E125" s="994"/>
      <c r="F125" s="994"/>
      <c r="H125" s="446" t="s">
        <v>789</v>
      </c>
      <c r="I125" s="434" t="str">
        <f>+IF(AND($H$3="地域がん診療病院",OR($H$4="地域がん診療病院",$H$4="地域がん診療病院(特例型)",$H$4="新規指定推薦")),"-","C")</f>
        <v>C</v>
      </c>
      <c r="J125" s="339">
        <v>2</v>
      </c>
      <c r="K125" s="405"/>
      <c r="M125" s="360" t="str">
        <f>IF(AND(I125="C",J125=""),"未入力あり",IF(AND(I125="C",J125&lt;&gt;""),"〇",IF(I125="-","")))</f>
        <v>〇</v>
      </c>
      <c r="O125" s="170"/>
      <c r="T125" s="379">
        <v>0</v>
      </c>
      <c r="U125" s="379">
        <v>10</v>
      </c>
    </row>
    <row r="126" spans="1:21" ht="14.25" thickBot="1">
      <c r="A126" s="340">
        <v>126</v>
      </c>
      <c r="C126" s="994"/>
      <c r="D126" s="994"/>
      <c r="E126" s="994"/>
      <c r="F126" s="994"/>
      <c r="H126" s="440" t="s">
        <v>790</v>
      </c>
      <c r="I126" s="441" t="str">
        <f>+IF(AND($H$3="地域がん診療病院",OR($H$4="地域がん診療病院",$H$4="地域がん診療病院(特例型)",$H$4="新規指定推薦")),"-","A")</f>
        <v>A</v>
      </c>
      <c r="J126" s="339">
        <v>1</v>
      </c>
      <c r="K126" s="442" t="s">
        <v>786</v>
      </c>
      <c r="M126" s="360" t="str">
        <f t="shared" si="8"/>
        <v>○</v>
      </c>
      <c r="O126" s="170"/>
      <c r="T126" s="379">
        <v>0</v>
      </c>
      <c r="U126" s="379">
        <v>10</v>
      </c>
    </row>
    <row r="127" spans="1:21" ht="14.25" thickBot="1">
      <c r="A127" s="340">
        <v>127</v>
      </c>
      <c r="C127" s="994"/>
      <c r="D127" s="994"/>
      <c r="E127" s="994"/>
      <c r="F127" s="366"/>
      <c r="G127" s="362"/>
      <c r="H127" s="388" t="s">
        <v>791</v>
      </c>
      <c r="I127" s="443" t="str">
        <f>+IF(AND($H$3="地域がん診療病院",OR($H$4="地域がん診療病院",$H$4="地域がん診療病院(特例型)",$H$4="新規指定推薦")),"-","C")</f>
        <v>C</v>
      </c>
      <c r="J127" s="339">
        <v>1</v>
      </c>
      <c r="K127" s="390"/>
      <c r="M127" s="360" t="str">
        <f>IF(AND(I127="C",J127=""),"未入力あり",IF(AND(I127="C",J127&lt;&gt;""),"〇",IF(I127="-","")))</f>
        <v>〇</v>
      </c>
      <c r="O127" s="170"/>
      <c r="T127" s="379">
        <v>0</v>
      </c>
      <c r="U127" s="379">
        <v>10</v>
      </c>
    </row>
    <row r="128" spans="1:21" ht="14.25" thickBot="1">
      <c r="A128" s="340">
        <v>128</v>
      </c>
      <c r="C128" s="994"/>
      <c r="D128" s="994"/>
      <c r="E128" s="994"/>
      <c r="F128" s="366" t="s">
        <v>680</v>
      </c>
      <c r="G128" s="362"/>
      <c r="H128" s="406" t="s">
        <v>792</v>
      </c>
      <c r="I128" s="407" t="str">
        <f>+IF(AND($H$3="地域がん診療病院",OR($H$4="地域がん診療病院",$H$4="地域がん診療病院(特例型)",$H$4="新規指定推薦")),"-","A")</f>
        <v>A</v>
      </c>
      <c r="J128" s="339">
        <v>7</v>
      </c>
      <c r="K128" s="396" t="s">
        <v>786</v>
      </c>
      <c r="M128" s="360" t="str">
        <f t="shared" si="8"/>
        <v>○</v>
      </c>
      <c r="O128" s="170"/>
      <c r="T128" s="379">
        <v>0</v>
      </c>
      <c r="U128" s="379">
        <v>10</v>
      </c>
    </row>
    <row r="129" spans="1:21" ht="14.25" thickBot="1">
      <c r="A129" s="340">
        <v>129</v>
      </c>
      <c r="C129" s="994"/>
      <c r="D129" s="994"/>
      <c r="E129" s="994"/>
      <c r="F129" s="366" t="s">
        <v>686</v>
      </c>
      <c r="G129" s="362"/>
      <c r="H129" s="406" t="s">
        <v>793</v>
      </c>
      <c r="I129" s="407" t="str">
        <f>+IF(AND($H$3="地域がん診療病院",OR($H$4="地域がん診療病院",$H$4="地域がん診療病院(特例型)",$H$4="新規指定推薦")),"-","C")</f>
        <v>C</v>
      </c>
      <c r="J129" s="339">
        <v>2</v>
      </c>
      <c r="K129" s="396"/>
      <c r="M129" s="360" t="str">
        <f>IF(AND(I129="C",J129=""),"未入力あり",IF(AND(I129="C",J129&lt;&gt;""),"〇",IF(I129="-","")))</f>
        <v>〇</v>
      </c>
      <c r="O129" s="170"/>
      <c r="T129" s="379">
        <v>0</v>
      </c>
      <c r="U129" s="380">
        <v>10</v>
      </c>
    </row>
    <row r="130" spans="1:21" ht="14.25" thickBot="1">
      <c r="A130" s="340">
        <v>130</v>
      </c>
      <c r="C130" s="994"/>
      <c r="D130" s="994"/>
      <c r="E130" s="1079" t="s">
        <v>505</v>
      </c>
      <c r="F130" s="1080" t="s">
        <v>794</v>
      </c>
      <c r="G130" s="1081"/>
      <c r="H130" s="1082"/>
      <c r="I130" s="1083"/>
      <c r="J130" s="1082"/>
      <c r="K130" s="1084"/>
      <c r="O130" s="170"/>
    </row>
    <row r="131" spans="1:21" ht="14.25" thickBot="1">
      <c r="A131" s="340">
        <v>131</v>
      </c>
      <c r="C131" s="994"/>
      <c r="D131" s="994"/>
      <c r="E131" s="994"/>
      <c r="F131" s="1085" t="s">
        <v>634</v>
      </c>
      <c r="G131" s="1086"/>
      <c r="H131" s="368" t="s">
        <v>795</v>
      </c>
      <c r="I131" s="369" t="str">
        <f>+IF(AND($H$3="地域がん診療病院",OR($H$4="地域がん診療病院",$H$4="地域がん診療病院(特例型)",$H$4="新規指定推薦")),"-","B")</f>
        <v>B</v>
      </c>
      <c r="J131" s="339">
        <v>8</v>
      </c>
      <c r="K131" s="370" t="s">
        <v>796</v>
      </c>
      <c r="M131" s="360" t="str">
        <f>+IF(I131="B",IF(ISBLANK(J131),"未入力あり",IF(J131&gt;=1,"○","×")),"")</f>
        <v>○</v>
      </c>
      <c r="O131" s="170"/>
      <c r="T131" s="379">
        <v>0</v>
      </c>
      <c r="U131" s="379">
        <v>20</v>
      </c>
    </row>
    <row r="132" spans="1:21" ht="14.25" thickBot="1">
      <c r="A132" s="340">
        <v>132</v>
      </c>
      <c r="C132" s="994"/>
      <c r="D132" s="994"/>
      <c r="E132" s="994"/>
      <c r="F132" s="994"/>
      <c r="H132" s="447" t="s">
        <v>797</v>
      </c>
      <c r="I132" s="364" t="str">
        <f>+IF(AND($H$3="地域がん診療病院",OR($H$4="地域がん診療病院",$H$4="地域がん診療病院(特例型)",$H$4="新規指定推薦")),"-","C")</f>
        <v>C</v>
      </c>
      <c r="J132" s="339">
        <v>5</v>
      </c>
      <c r="K132" s="365"/>
      <c r="M132" s="360" t="str">
        <f>IF(AND(I132="C",J132=""),"未入力あり",IF(AND(I132="C",J132&lt;&gt;""),"〇",IF(I132="-","")))</f>
        <v>〇</v>
      </c>
      <c r="O132" s="170"/>
      <c r="T132" s="379">
        <v>0</v>
      </c>
      <c r="U132" s="379">
        <v>10</v>
      </c>
    </row>
    <row r="133" spans="1:21" ht="27.75" thickBot="1">
      <c r="A133" s="340">
        <v>133</v>
      </c>
      <c r="C133" s="994"/>
      <c r="D133" s="994"/>
      <c r="E133" s="994"/>
      <c r="F133" s="994"/>
      <c r="H133" s="368" t="s">
        <v>798</v>
      </c>
      <c r="I133" s="369" t="str">
        <f>+IF(AND($H$3="地域がん診療病院",OR($H$4="地域がん診療病院",$H$4="地域がん診療病院(特例型)",$H$4="新規指定推薦")),"-","A")</f>
        <v>A</v>
      </c>
      <c r="J133" s="339">
        <v>2</v>
      </c>
      <c r="K133" s="370" t="s">
        <v>799</v>
      </c>
      <c r="M133" s="360" t="str">
        <f>+IF(I133="A",IF(ISBLANK(J133),"未入力あり",IF(J133&gt;=1,"○","×")),"")</f>
        <v>○</v>
      </c>
      <c r="O133" s="170"/>
      <c r="T133" s="379">
        <v>0</v>
      </c>
      <c r="U133" s="379">
        <v>10</v>
      </c>
    </row>
    <row r="134" spans="1:21" ht="14.25" thickBot="1">
      <c r="A134" s="340">
        <v>134</v>
      </c>
      <c r="C134" s="994"/>
      <c r="D134" s="994"/>
      <c r="E134" s="994"/>
      <c r="F134" s="994"/>
      <c r="H134" s="447" t="s">
        <v>800</v>
      </c>
      <c r="I134" s="364" t="str">
        <f>+IF(AND($H$3="地域がん診療病院",OR($H$4="地域がん診療病院",$H$4="地域がん診療病院(特例型)",$H$4="新規指定推薦")),"-","C")</f>
        <v>C</v>
      </c>
      <c r="J134" s="339">
        <v>2</v>
      </c>
      <c r="K134" s="365"/>
      <c r="M134" s="360" t="str">
        <f>IF(AND(I134="C",J134=""),"未入力あり",IF(AND(I134="C",J134&lt;&gt;""),"〇",IF(I134="-","")))</f>
        <v>〇</v>
      </c>
      <c r="O134" s="170"/>
      <c r="T134" s="379">
        <v>0</v>
      </c>
      <c r="U134" s="379">
        <v>10</v>
      </c>
    </row>
    <row r="135" spans="1:21" ht="14.25" thickBot="1">
      <c r="A135" s="340">
        <v>135</v>
      </c>
      <c r="C135" s="994"/>
      <c r="D135" s="994"/>
      <c r="E135" s="994"/>
      <c r="F135" s="994"/>
      <c r="H135" s="368" t="s">
        <v>801</v>
      </c>
      <c r="I135" s="369" t="str">
        <f>+IF(AND($H$3="地域がん診療病院",OR($H$4="地域がん診療病院",$H$4="地域がん診療病院(特例型)",$H$4="新規指定推薦")),"-","A")</f>
        <v>A</v>
      </c>
      <c r="J135" s="339">
        <v>1</v>
      </c>
      <c r="K135" s="370" t="s">
        <v>799</v>
      </c>
      <c r="M135" s="360" t="str">
        <f t="shared" ref="M135:M150" si="9">+IF(I135="A",IF(ISBLANK(J135),"未入力あり",IF(J135&gt;=1,"○","×")),"")</f>
        <v>○</v>
      </c>
      <c r="O135" s="170"/>
      <c r="T135" s="379">
        <v>0</v>
      </c>
      <c r="U135" s="379">
        <v>10</v>
      </c>
    </row>
    <row r="136" spans="1:21" ht="14.25" thickBot="1">
      <c r="A136" s="340">
        <v>136</v>
      </c>
      <c r="C136" s="994"/>
      <c r="D136" s="994"/>
      <c r="E136" s="994"/>
      <c r="F136" s="994"/>
      <c r="H136" s="447" t="s">
        <v>802</v>
      </c>
      <c r="I136" s="364" t="str">
        <f>+IF(AND($H$3="地域がん診療病院",OR($H$4="地域がん診療病院",$H$4="地域がん診療病院(特例型)",$H$4="新規指定推薦")),"-","C")</f>
        <v>C</v>
      </c>
      <c r="J136" s="339">
        <v>1</v>
      </c>
      <c r="K136" s="365"/>
      <c r="M136" s="360" t="str">
        <f>IF(AND(I136="C",J136=""),"未入力あり",IF(AND(I136="C",J136&lt;&gt;""),"〇",IF(I136="-","")))</f>
        <v>〇</v>
      </c>
      <c r="O136" s="170"/>
      <c r="T136" s="379">
        <v>0</v>
      </c>
      <c r="U136" s="379">
        <v>10</v>
      </c>
    </row>
    <row r="137" spans="1:21" ht="14.25" thickBot="1">
      <c r="A137" s="340">
        <v>137</v>
      </c>
      <c r="C137" s="994"/>
      <c r="D137" s="994"/>
      <c r="E137" s="994"/>
      <c r="F137" s="1085" t="s">
        <v>639</v>
      </c>
      <c r="G137" s="1086"/>
      <c r="H137" s="368" t="s">
        <v>803</v>
      </c>
      <c r="I137" s="369" t="str">
        <f>+IF(AND($H$3="地域がん診療病院",OR($H$4="地域がん診療病院",$H$4="地域がん診療病院(特例型)",$H$4="新規指定推薦")),"-","A")</f>
        <v>A</v>
      </c>
      <c r="J137" s="339">
        <v>7</v>
      </c>
      <c r="K137" s="370" t="s">
        <v>799</v>
      </c>
      <c r="M137" s="360" t="str">
        <f t="shared" si="9"/>
        <v>○</v>
      </c>
      <c r="O137" s="170"/>
      <c r="T137" s="379">
        <v>0</v>
      </c>
      <c r="U137" s="379">
        <v>20</v>
      </c>
    </row>
    <row r="138" spans="1:21" ht="14.25" thickBot="1">
      <c r="A138" s="340">
        <v>138</v>
      </c>
      <c r="C138" s="994"/>
      <c r="D138" s="994"/>
      <c r="E138" s="994"/>
      <c r="F138" s="994"/>
      <c r="H138" s="447" t="s">
        <v>804</v>
      </c>
      <c r="I138" s="364" t="str">
        <f>+IF(AND($H$3="地域がん診療病院",OR($H$4="地域がん診療病院",$H$4="地域がん診療病院(特例型)",$H$4="新規指定推薦")),"-","C")</f>
        <v>C</v>
      </c>
      <c r="J138" s="339">
        <v>2</v>
      </c>
      <c r="K138" s="365"/>
      <c r="M138" s="360" t="str">
        <f>IF(AND(I138="C",J138=""),"未入力あり",IF(AND(I138="C",J138&lt;&gt;""),"〇",IF(I138="-","")))</f>
        <v>〇</v>
      </c>
      <c r="O138" s="170"/>
      <c r="T138" s="379">
        <v>0</v>
      </c>
      <c r="U138" s="379">
        <v>10</v>
      </c>
    </row>
    <row r="139" spans="1:21" ht="14.25" thickBot="1">
      <c r="A139" s="340">
        <v>139</v>
      </c>
      <c r="C139" s="994"/>
      <c r="D139" s="994"/>
      <c r="E139" s="994"/>
      <c r="F139" s="994"/>
      <c r="H139" s="368" t="s">
        <v>805</v>
      </c>
      <c r="I139" s="369" t="str">
        <f>+IF(AND($H$3="地域がん診療病院",OR($H$4="地域がん診療病院",$H$4="地域がん診療病院(特例型)",$H$4="新規指定推薦")),"-","A")</f>
        <v>A</v>
      </c>
      <c r="J139" s="339">
        <v>1</v>
      </c>
      <c r="K139" s="370" t="s">
        <v>799</v>
      </c>
      <c r="M139" s="360" t="str">
        <f t="shared" si="9"/>
        <v>○</v>
      </c>
      <c r="O139" s="170"/>
      <c r="T139" s="379">
        <v>0</v>
      </c>
      <c r="U139" s="379">
        <v>20</v>
      </c>
    </row>
    <row r="140" spans="1:21" ht="14.25" thickBot="1">
      <c r="A140" s="340">
        <v>140</v>
      </c>
      <c r="C140" s="994"/>
      <c r="D140" s="994"/>
      <c r="E140" s="994"/>
      <c r="F140" s="994"/>
      <c r="H140" s="447" t="s">
        <v>806</v>
      </c>
      <c r="I140" s="364" t="str">
        <f>+IF(AND($H$3="地域がん診療病院",OR($H$4="地域がん診療病院",$H$4="地域がん診療病院(特例型)",$H$4="新規指定推薦")),"-","C")</f>
        <v>C</v>
      </c>
      <c r="J140" s="339">
        <v>1</v>
      </c>
      <c r="K140" s="365"/>
      <c r="M140" s="360" t="str">
        <f>IF(AND(I140="C",J140=""),"未入力あり",IF(AND(I140="C",J140&lt;&gt;""),"〇",IF(I140="-","")))</f>
        <v>〇</v>
      </c>
      <c r="O140" s="170"/>
      <c r="T140" s="379">
        <v>0</v>
      </c>
      <c r="U140" s="379">
        <v>10</v>
      </c>
    </row>
    <row r="141" spans="1:21" ht="14.25" thickBot="1">
      <c r="A141" s="340">
        <v>141</v>
      </c>
      <c r="C141" s="994"/>
      <c r="D141" s="994"/>
      <c r="E141" s="994"/>
      <c r="F141" s="1085" t="s">
        <v>647</v>
      </c>
      <c r="G141" s="1086"/>
      <c r="H141" s="368" t="s">
        <v>807</v>
      </c>
      <c r="I141" s="369" t="str">
        <f>+IF(AND($H$3="地域がん診療病院",OR($H$4="地域がん診療病院",$H$4="地域がん診療病院(特例型)",$H$4="新規指定推薦")),"-","A")</f>
        <v>A</v>
      </c>
      <c r="J141" s="339">
        <v>2</v>
      </c>
      <c r="K141" s="370" t="s">
        <v>799</v>
      </c>
      <c r="M141" s="360" t="str">
        <f t="shared" si="9"/>
        <v>○</v>
      </c>
      <c r="O141" s="170"/>
      <c r="T141" s="379">
        <v>0</v>
      </c>
      <c r="U141" s="379">
        <v>10</v>
      </c>
    </row>
    <row r="142" spans="1:21" ht="14.25" thickBot="1">
      <c r="A142" s="340">
        <v>142</v>
      </c>
      <c r="C142" s="994"/>
      <c r="D142" s="994"/>
      <c r="E142" s="994"/>
      <c r="F142" s="994"/>
      <c r="H142" s="447" t="s">
        <v>808</v>
      </c>
      <c r="I142" s="364" t="str">
        <f>+IF(AND($H$3="地域がん診療病院",OR($H$4="地域がん診療病院",$H$4="地域がん診療病院(特例型)",$H$4="新規指定推薦")),"-","A")</f>
        <v>A</v>
      </c>
      <c r="J142" s="339">
        <v>2</v>
      </c>
      <c r="K142" s="365" t="s">
        <v>786</v>
      </c>
      <c r="M142" s="360" t="str">
        <f t="shared" si="9"/>
        <v>○</v>
      </c>
      <c r="O142" s="170"/>
      <c r="T142" s="379">
        <v>0</v>
      </c>
      <c r="U142" s="379">
        <v>10</v>
      </c>
    </row>
    <row r="143" spans="1:21" ht="14.25" thickBot="1">
      <c r="A143" s="340">
        <v>143</v>
      </c>
      <c r="C143" s="994"/>
      <c r="D143" s="994"/>
      <c r="E143" s="994"/>
      <c r="F143" s="1085" t="s">
        <v>659</v>
      </c>
      <c r="G143" s="1086"/>
      <c r="H143" s="368" t="s">
        <v>809</v>
      </c>
      <c r="I143" s="369" t="str">
        <f>+IF(AND($H$3="地域がん診療病院",OR($H$4="地域がん診療病院",$H$4="地域がん診療病院(特例型)",$H$4="新規指定推薦")),"-","A")</f>
        <v>A</v>
      </c>
      <c r="J143" s="339">
        <v>2</v>
      </c>
      <c r="K143" s="370" t="s">
        <v>786</v>
      </c>
      <c r="M143" s="360" t="str">
        <f t="shared" si="9"/>
        <v>○</v>
      </c>
      <c r="O143" s="170"/>
      <c r="T143" s="379">
        <v>0</v>
      </c>
      <c r="U143" s="379">
        <v>10</v>
      </c>
    </row>
    <row r="144" spans="1:21" ht="14.25" thickBot="1">
      <c r="A144" s="340">
        <v>144</v>
      </c>
      <c r="C144" s="994"/>
      <c r="D144" s="994"/>
      <c r="E144" s="994"/>
      <c r="F144" s="994"/>
      <c r="H144" s="447" t="s">
        <v>810</v>
      </c>
      <c r="I144" s="364" t="str">
        <f>+IF(AND($H$3="地域がん診療病院",OR($H$4="地域がん診療病院",$H$4="地域がん診療病院(特例型)",$H$4="新規指定推薦")),"-","C")</f>
        <v>C</v>
      </c>
      <c r="J144" s="339">
        <v>0</v>
      </c>
      <c r="K144" s="365"/>
      <c r="M144" s="360" t="str">
        <f>IF(AND(I144="C",J144=""),"未入力あり",IF(AND(I144="C",J144&lt;&gt;""),"〇",IF(I144="-","")))</f>
        <v>〇</v>
      </c>
      <c r="O144" s="170"/>
      <c r="T144" s="379">
        <v>0</v>
      </c>
      <c r="U144" s="379">
        <v>10</v>
      </c>
    </row>
    <row r="145" spans="1:21" ht="14.25" thickBot="1">
      <c r="A145" s="340">
        <v>145</v>
      </c>
      <c r="C145" s="994"/>
      <c r="D145" s="994"/>
      <c r="E145" s="994"/>
      <c r="F145" s="994"/>
      <c r="H145" s="368" t="s">
        <v>811</v>
      </c>
      <c r="I145" s="369" t="str">
        <f>+IF(AND($H$3="地域がん診療病院",OR($H$4="地域がん診療病院",$H$4="地域がん診療病院(特例型)",$H$4="新規指定推薦")),"-","A")</f>
        <v>A</v>
      </c>
      <c r="J145" s="339">
        <v>3</v>
      </c>
      <c r="K145" s="370" t="s">
        <v>786</v>
      </c>
      <c r="M145" s="360" t="str">
        <f t="shared" si="9"/>
        <v>○</v>
      </c>
      <c r="O145" s="170"/>
      <c r="T145" s="379">
        <v>0</v>
      </c>
      <c r="U145" s="379">
        <v>10</v>
      </c>
    </row>
    <row r="146" spans="1:21" ht="14.25" thickBot="1">
      <c r="A146" s="340">
        <v>146</v>
      </c>
      <c r="C146" s="994"/>
      <c r="D146" s="994"/>
      <c r="E146" s="994"/>
      <c r="F146" s="994"/>
      <c r="H146" s="448" t="s">
        <v>812</v>
      </c>
      <c r="I146" s="449" t="str">
        <f>+IF(AND($H$3="地域がん診療病院",OR($H$4="地域がん診療病院",$H$4="地域がん診療病院(特例型)",$H$4="新規指定推薦")),"-","C")</f>
        <v>C</v>
      </c>
      <c r="J146" s="339">
        <v>1</v>
      </c>
      <c r="K146" s="442"/>
      <c r="M146" s="360" t="str">
        <f>IF(AND(I146="C",J146=""),"未入力あり",IF(AND(I146="C",J146&lt;&gt;""),"〇",IF(I146="-","")))</f>
        <v>〇</v>
      </c>
      <c r="O146" s="170"/>
      <c r="T146" s="379">
        <v>0</v>
      </c>
      <c r="U146" s="379">
        <v>10</v>
      </c>
    </row>
    <row r="147" spans="1:21" ht="14.25" thickBot="1">
      <c r="A147" s="340">
        <v>147</v>
      </c>
      <c r="C147" s="994"/>
      <c r="D147" s="994"/>
      <c r="E147" s="994"/>
      <c r="F147" s="366"/>
      <c r="G147" s="383"/>
      <c r="H147" s="450" t="s">
        <v>813</v>
      </c>
      <c r="I147" s="451" t="str">
        <f>+IF(AND($H$3="地域がん診療病院",OR($H$4="地域がん診療病院",$H$4="地域がん診療病院(特例型)",$H$4="新規指定推薦")),"-","C")</f>
        <v>C</v>
      </c>
      <c r="J147" s="339">
        <v>0</v>
      </c>
      <c r="K147" s="452"/>
      <c r="M147" s="360" t="str">
        <f>IF(AND(I147="C",J147=""),"未入力あり",IF(AND(I147="C",J147&lt;&gt;""),"〇",IF(I147="-","")))</f>
        <v>〇</v>
      </c>
      <c r="O147" s="170"/>
      <c r="T147" s="379">
        <v>0</v>
      </c>
      <c r="U147" s="379">
        <v>10</v>
      </c>
    </row>
    <row r="148" spans="1:21" ht="14.25" thickBot="1">
      <c r="A148" s="340">
        <v>148</v>
      </c>
      <c r="C148" s="994"/>
      <c r="D148" s="994"/>
      <c r="E148" s="994"/>
      <c r="F148" s="994" t="s">
        <v>662</v>
      </c>
      <c r="H148" s="433" t="s">
        <v>814</v>
      </c>
      <c r="I148" s="434" t="str">
        <f>+IF(AND($H$3="地域がん診療病院",OR($H$4="地域がん診療病院",$H$4="地域がん診療病院(特例型)",$H$4="新規指定推薦")),"-","B")</f>
        <v>B</v>
      </c>
      <c r="J148" s="339">
        <v>1</v>
      </c>
      <c r="K148" s="405"/>
      <c r="M148" s="360" t="str">
        <f>IF(AND(I148="B",J148=""),"未入力あり",IF(AND(I148="B",J148&lt;&gt;""),"〇",IF(I148="-","")))</f>
        <v>〇</v>
      </c>
      <c r="O148" s="170"/>
      <c r="T148" s="379">
        <v>0</v>
      </c>
      <c r="U148" s="379">
        <v>10</v>
      </c>
    </row>
    <row r="149" spans="1:21" ht="14.25" thickBot="1">
      <c r="A149" s="340">
        <v>149</v>
      </c>
      <c r="C149" s="994"/>
      <c r="D149" s="994"/>
      <c r="E149" s="994"/>
      <c r="F149" s="366"/>
      <c r="G149" s="383"/>
      <c r="H149" s="388" t="s">
        <v>815</v>
      </c>
      <c r="I149" s="389" t="s">
        <v>665</v>
      </c>
      <c r="J149" s="339">
        <v>1</v>
      </c>
      <c r="K149" s="390"/>
      <c r="M149" s="360" t="str">
        <f>+IF(AND($H$3="地域がん診療病院",OR($H$4="地域がん診療病院",$H$4="地域がん診療病院(特例型)",$H$4="新規指定推薦")),"",IF(ISBLANK(J149),"未入力あり","〇"))</f>
        <v>〇</v>
      </c>
      <c r="O149" s="170"/>
      <c r="T149" s="379">
        <v>0</v>
      </c>
      <c r="U149" s="379">
        <v>10</v>
      </c>
    </row>
    <row r="150" spans="1:21" ht="14.25" thickBot="1">
      <c r="A150" s="340">
        <v>150</v>
      </c>
      <c r="C150" s="994"/>
      <c r="D150" s="994"/>
      <c r="E150" s="994"/>
      <c r="F150" s="994" t="s">
        <v>680</v>
      </c>
      <c r="H150" s="433" t="s">
        <v>816</v>
      </c>
      <c r="I150" s="434" t="str">
        <f>+IF(AND($H$3="地域がん診療病院",OR($H$4="地域がん診療病院",$H$4="地域がん診療病院(特例型)",$H$4="新規指定推薦")),"-","A")</f>
        <v>A</v>
      </c>
      <c r="J150" s="339">
        <v>10</v>
      </c>
      <c r="K150" s="405" t="s">
        <v>786</v>
      </c>
      <c r="M150" s="360" t="str">
        <f t="shared" si="9"/>
        <v>○</v>
      </c>
      <c r="O150" s="170"/>
      <c r="T150" s="379">
        <v>0</v>
      </c>
      <c r="U150" s="379">
        <v>10</v>
      </c>
    </row>
    <row r="151" spans="1:21" ht="14.25" thickBot="1">
      <c r="A151" s="340">
        <v>151</v>
      </c>
      <c r="C151" s="994"/>
      <c r="D151" s="994"/>
      <c r="E151" s="994"/>
      <c r="F151" s="366"/>
      <c r="G151" s="362"/>
      <c r="H151" s="447" t="s">
        <v>817</v>
      </c>
      <c r="I151" s="364" t="str">
        <f>+IF(AND($H$3="地域がん診療病院",OR($H$4="地域がん診療病院",$H$4="地域がん診療病院(特例型)",$H$4="新規指定推薦")),"-","C")</f>
        <v>C</v>
      </c>
      <c r="J151" s="339">
        <v>10</v>
      </c>
      <c r="K151" s="365"/>
      <c r="M151" s="360" t="str">
        <f t="shared" ref="M151:M159" si="10">IF(AND(I151="C",J151=""),"未入力あり",IF(AND(I151="C",J151&lt;&gt;""),"〇",IF(I151="-","")))</f>
        <v>〇</v>
      </c>
      <c r="O151" s="170"/>
      <c r="T151" s="379">
        <v>0</v>
      </c>
      <c r="U151" s="379">
        <v>10</v>
      </c>
    </row>
    <row r="152" spans="1:21" ht="14.25" thickBot="1">
      <c r="A152" s="340">
        <v>152</v>
      </c>
      <c r="C152" s="994"/>
      <c r="D152" s="994"/>
      <c r="E152" s="994"/>
      <c r="F152" s="994" t="s">
        <v>686</v>
      </c>
      <c r="H152" s="433" t="s">
        <v>818</v>
      </c>
      <c r="I152" s="434" t="str">
        <f>+IF(AND($H$3="地域がん診療病院",OR($H$4="地域がん診療病院",$H$4="地域がん診療病院(特例型)",$H$4="新規指定推薦")),"-","C")</f>
        <v>C</v>
      </c>
      <c r="J152" s="339">
        <v>24</v>
      </c>
      <c r="K152" s="405"/>
      <c r="M152" s="360" t="str">
        <f t="shared" si="10"/>
        <v>〇</v>
      </c>
      <c r="O152" s="170"/>
      <c r="T152" s="379">
        <v>0</v>
      </c>
      <c r="U152" s="380">
        <v>30</v>
      </c>
    </row>
    <row r="153" spans="1:21" ht="14.25" thickBot="1">
      <c r="A153" s="340">
        <v>153</v>
      </c>
      <c r="C153" s="994"/>
      <c r="D153" s="994"/>
      <c r="E153" s="994"/>
      <c r="F153" s="994"/>
      <c r="H153" s="448" t="s">
        <v>819</v>
      </c>
      <c r="I153" s="441" t="str">
        <f>+IF(AND($H$3="地域がん診療病院",OR($H$4="地域がん診療病院",$H$4="地域がん診療病院(特例型)",$H$4="新規指定推薦")),"-","C")</f>
        <v>C</v>
      </c>
      <c r="J153" s="339">
        <v>14</v>
      </c>
      <c r="K153" s="442"/>
      <c r="M153" s="360" t="str">
        <f t="shared" si="10"/>
        <v>〇</v>
      </c>
      <c r="O153" s="170"/>
      <c r="T153" s="379">
        <v>0</v>
      </c>
      <c r="U153" s="380">
        <v>10</v>
      </c>
    </row>
    <row r="154" spans="1:21" ht="14.25" thickBot="1">
      <c r="A154" s="340">
        <v>154</v>
      </c>
      <c r="C154" s="994"/>
      <c r="D154" s="994"/>
      <c r="E154" s="994"/>
      <c r="F154" s="994"/>
      <c r="H154" s="453" t="s">
        <v>820</v>
      </c>
      <c r="I154" s="435" t="str">
        <f>+IF(AND($H$3="地域がん診療病院",OR($H$4="地域がん診療病院",$H$4="地域がん診療病院(特例型)",$H$4="新規指定推薦")),"-","C")</f>
        <v>C</v>
      </c>
      <c r="J154" s="339">
        <v>4</v>
      </c>
      <c r="K154" s="414"/>
      <c r="M154" s="360" t="str">
        <f t="shared" si="10"/>
        <v>〇</v>
      </c>
      <c r="O154" s="170"/>
      <c r="T154" s="379">
        <v>0</v>
      </c>
      <c r="U154" s="380">
        <v>10</v>
      </c>
    </row>
    <row r="155" spans="1:21" ht="14.25" thickBot="1">
      <c r="A155" s="340">
        <v>155</v>
      </c>
      <c r="C155" s="994"/>
      <c r="D155" s="366"/>
      <c r="E155" s="366"/>
      <c r="F155" s="366"/>
      <c r="G155" s="362"/>
      <c r="H155" s="447" t="s">
        <v>821</v>
      </c>
      <c r="I155" s="367" t="str">
        <f>+IF(AND($H$3="地域がん診療病院",OR($H$4="地域がん診療病院",$H$4="地域がん診療病院(特例型)",$H$4="新規指定推薦")),"-","C")</f>
        <v>C</v>
      </c>
      <c r="J155" s="339">
        <v>6</v>
      </c>
      <c r="K155" s="365"/>
      <c r="M155" s="360" t="str">
        <f t="shared" si="10"/>
        <v>〇</v>
      </c>
      <c r="O155" s="170"/>
      <c r="T155" s="379">
        <v>0</v>
      </c>
      <c r="U155" s="380">
        <v>10</v>
      </c>
    </row>
    <row r="156" spans="1:21" ht="14.25" thickBot="1">
      <c r="A156" s="340">
        <v>156</v>
      </c>
      <c r="C156" s="994"/>
      <c r="D156" s="1073" t="s">
        <v>822</v>
      </c>
      <c r="E156" s="1074" t="s">
        <v>823</v>
      </c>
      <c r="F156" s="1075"/>
      <c r="G156" s="1075"/>
      <c r="H156" s="1076"/>
      <c r="I156" s="1077"/>
      <c r="J156" s="1076"/>
      <c r="K156" s="1078"/>
      <c r="O156" s="170"/>
    </row>
    <row r="157" spans="1:21" ht="14.25" thickBot="1">
      <c r="A157" s="340">
        <v>157</v>
      </c>
      <c r="C157" s="994"/>
      <c r="D157" s="994"/>
      <c r="E157" s="1079" t="s">
        <v>824</v>
      </c>
      <c r="F157" s="1081"/>
      <c r="G157" s="1081"/>
      <c r="H157" s="1087" t="s">
        <v>825</v>
      </c>
      <c r="I157" s="1088" t="str">
        <f>+IF(AND($H$3="地域がん診療病院",OR($H$4="地域がん診療病院",$H$4="地域がん診療病院(特例型)",$H$4="新規指定推薦")),"-","C")</f>
        <v>C</v>
      </c>
      <c r="J157" s="77" t="s">
        <v>592</v>
      </c>
      <c r="K157" s="1072" t="s">
        <v>826</v>
      </c>
      <c r="M157" s="360" t="str">
        <f t="shared" si="10"/>
        <v>〇</v>
      </c>
      <c r="O157" s="170"/>
    </row>
    <row r="158" spans="1:21" ht="27.75" thickBot="1">
      <c r="A158" s="340">
        <v>158</v>
      </c>
      <c r="C158" s="994"/>
      <c r="D158" s="994"/>
      <c r="E158" s="1079" t="s">
        <v>827</v>
      </c>
      <c r="F158" s="1081"/>
      <c r="G158" s="1081"/>
      <c r="H158" s="1087" t="s">
        <v>828</v>
      </c>
      <c r="I158" s="1088" t="str">
        <f>+IF(AND($H$3="地域がん診療病院",OR($H$4="地域がん診療病院",$H$4="地域がん診療病院(特例型)",$H$4="新規指定推薦")),"-","A")</f>
        <v>A</v>
      </c>
      <c r="J158" s="77" t="s">
        <v>592</v>
      </c>
      <c r="K158" s="1072"/>
      <c r="M158" s="360" t="str">
        <f t="shared" ref="M158:M165" si="11">+IF(I158="A",IF(ISBLANK(J158),"未入力あり",IF(J158="はい","○","×")),"")</f>
        <v>○</v>
      </c>
      <c r="O158" s="170"/>
    </row>
    <row r="159" spans="1:21" ht="14.25" thickBot="1">
      <c r="A159" s="340">
        <v>159</v>
      </c>
      <c r="C159" s="994"/>
      <c r="D159" s="994"/>
      <c r="E159" s="995"/>
      <c r="F159" s="454"/>
      <c r="G159" s="454"/>
      <c r="H159" s="363" t="s">
        <v>829</v>
      </c>
      <c r="I159" s="364" t="str">
        <f>+IF(AND($H$3="地域がん診療病院",OR($H$4="地域がん診療病院",$H$4="地域がん診療病院(特例型)",$H$4="新規指定推薦")),"-","C")</f>
        <v>C</v>
      </c>
      <c r="J159" s="77" t="s">
        <v>592</v>
      </c>
      <c r="K159" s="365"/>
      <c r="M159" s="360" t="str">
        <f t="shared" si="10"/>
        <v>〇</v>
      </c>
      <c r="O159" s="170"/>
    </row>
    <row r="160" spans="1:21" ht="27.75" thickBot="1">
      <c r="A160" s="340">
        <v>160</v>
      </c>
      <c r="C160" s="994"/>
      <c r="D160" s="994"/>
      <c r="E160" s="455" t="s">
        <v>830</v>
      </c>
      <c r="F160" s="456"/>
      <c r="G160" s="456"/>
      <c r="H160" s="69" t="s">
        <v>831</v>
      </c>
      <c r="I160" s="386" t="str">
        <f>+IF(AND($H$3="地域がん診療病院",OR($H$4="地域がん診療病院",$H$4="地域がん診療病院(特例型)",$H$4="新規指定推薦")),"-","A")</f>
        <v>A</v>
      </c>
      <c r="J160" s="77" t="s">
        <v>592</v>
      </c>
      <c r="K160" s="387"/>
      <c r="M160" s="360" t="str">
        <f t="shared" si="11"/>
        <v>○</v>
      </c>
      <c r="O160" s="170"/>
    </row>
    <row r="161" spans="1:21" ht="14.25" thickBot="1">
      <c r="A161" s="340">
        <v>161</v>
      </c>
      <c r="C161" s="994"/>
      <c r="D161" s="994"/>
      <c r="E161" s="995" t="s">
        <v>832</v>
      </c>
      <c r="F161" s="454"/>
      <c r="G161" s="454"/>
      <c r="H161" s="433" t="s">
        <v>833</v>
      </c>
      <c r="I161" s="434" t="str">
        <f>+IF(AND($H$3="地域がん診療病院",OR($H$4="地域がん診療病院",$H$4="地域がん診療病院(特例型)",$H$4="新規指定推薦")),"-","A")</f>
        <v>A</v>
      </c>
      <c r="J161" s="77" t="s">
        <v>592</v>
      </c>
      <c r="K161" s="405" t="s">
        <v>834</v>
      </c>
      <c r="M161" s="360" t="str">
        <f t="shared" si="11"/>
        <v>○</v>
      </c>
      <c r="O161" s="170"/>
    </row>
    <row r="162" spans="1:21" ht="14.25" thickBot="1">
      <c r="A162" s="340">
        <v>162</v>
      </c>
      <c r="C162" s="994"/>
      <c r="D162" s="994"/>
      <c r="E162" s="995"/>
      <c r="F162" s="454"/>
      <c r="G162" s="454"/>
      <c r="H162" s="412" t="s">
        <v>835</v>
      </c>
      <c r="I162" s="413" t="str">
        <f>+IF(AND($H$3="地域がん診療病院",OR($H$4="地域がん診療病院",$H$4="地域がん診療病院(特例型)",$H$4="新規指定推薦")),"-","A")</f>
        <v>A</v>
      </c>
      <c r="J162" s="77" t="s">
        <v>592</v>
      </c>
      <c r="K162" s="414"/>
      <c r="M162" s="360" t="str">
        <f t="shared" si="11"/>
        <v>○</v>
      </c>
      <c r="O162" s="170"/>
    </row>
    <row r="163" spans="1:21" ht="14.25" thickBot="1">
      <c r="A163" s="340">
        <v>163</v>
      </c>
      <c r="C163" s="994"/>
      <c r="D163" s="994"/>
      <c r="E163" s="995"/>
      <c r="F163" s="454"/>
      <c r="G163" s="454"/>
      <c r="H163" s="453" t="s">
        <v>836</v>
      </c>
      <c r="I163" s="413" t="s">
        <v>665</v>
      </c>
      <c r="J163" s="77" t="s">
        <v>592</v>
      </c>
      <c r="K163" s="414"/>
      <c r="M163" s="360" t="str">
        <f>+IF(AND($H$3="地域がん診療病院",OR($H$4="地域がん診療病院",$H$4="地域がん診療病院(特例型)",$H$4="新規指定推薦")),"",IF(ISBLANK(J163),"未入力あり","〇"))</f>
        <v>〇</v>
      </c>
      <c r="O163" s="170"/>
    </row>
    <row r="164" spans="1:21" ht="14.25" thickBot="1">
      <c r="A164" s="340">
        <v>164</v>
      </c>
      <c r="C164" s="994"/>
      <c r="D164" s="994"/>
      <c r="E164" s="995"/>
      <c r="F164" s="454"/>
      <c r="G164" s="454"/>
      <c r="H164" s="453" t="s">
        <v>837</v>
      </c>
      <c r="I164" s="413" t="s">
        <v>665</v>
      </c>
      <c r="J164" s="77" t="s">
        <v>592</v>
      </c>
      <c r="K164" s="414"/>
      <c r="M164" s="360" t="str">
        <f>+IF(AND($H$3="地域がん診療病院",OR($H$4="地域がん診療病院",$H$4="地域がん診療病院(特例型)",$H$4="新規指定推薦")),"",IF(ISBLANK(J164),"未入力あり","〇"))</f>
        <v>〇</v>
      </c>
      <c r="O164" s="170"/>
    </row>
    <row r="165" spans="1:21" ht="27.75" thickBot="1">
      <c r="A165" s="340">
        <v>165</v>
      </c>
      <c r="C165" s="994"/>
      <c r="D165" s="994"/>
      <c r="E165" s="995"/>
      <c r="F165" s="454"/>
      <c r="G165" s="454"/>
      <c r="H165" s="433" t="s">
        <v>838</v>
      </c>
      <c r="I165" s="434" t="str">
        <f>+IF(OR(AND($H$3="地域がん診療病院",OR($H$4="地域がん診療病院",$H$4="地域がん診療病院(特例型)",$H$4="新規指定推薦")),AND(J163="はい",J164="はい")),"-","A")</f>
        <v>-</v>
      </c>
      <c r="J165" s="77" t="s">
        <v>520</v>
      </c>
      <c r="K165" s="457" t="s">
        <v>839</v>
      </c>
      <c r="M165" s="360" t="str">
        <f t="shared" si="11"/>
        <v/>
      </c>
      <c r="O165" s="170"/>
    </row>
    <row r="166" spans="1:21" ht="14.25" thickBot="1">
      <c r="A166" s="340">
        <v>166</v>
      </c>
      <c r="C166" s="1064" t="s">
        <v>840</v>
      </c>
      <c r="D166" s="1065" t="s">
        <v>841</v>
      </c>
      <c r="E166" s="1066"/>
      <c r="F166" s="1066"/>
      <c r="G166" s="1066"/>
      <c r="H166" s="1067"/>
      <c r="I166" s="1068"/>
      <c r="J166" s="1067"/>
      <c r="K166" s="1069"/>
      <c r="O166" s="170"/>
    </row>
    <row r="167" spans="1:21" ht="14.25" thickBot="1">
      <c r="A167" s="340">
        <v>167</v>
      </c>
      <c r="C167" s="994"/>
      <c r="D167" s="1073" t="s">
        <v>631</v>
      </c>
      <c r="E167" s="1074"/>
      <c r="F167" s="1075"/>
      <c r="G167" s="1075"/>
      <c r="H167" s="1076"/>
      <c r="I167" s="1077"/>
      <c r="J167" s="1076"/>
      <c r="K167" s="1078"/>
      <c r="O167" s="170"/>
    </row>
    <row r="168" spans="1:21" ht="68.25" hidden="1" thickBot="1">
      <c r="A168" s="340">
        <v>168</v>
      </c>
      <c r="C168" s="994"/>
      <c r="D168" s="1011"/>
      <c r="H168" s="1091" t="s">
        <v>842</v>
      </c>
      <c r="I168" s="1092" t="str">
        <f>+IF(AND($H$3="地域がん診療病院",OR($H$4="地域がん診療病院",$H$4="地域がん診療病院(特例型)",$H$4="新規指定推薦")),"-","A")</f>
        <v>A</v>
      </c>
      <c r="J168" s="991"/>
      <c r="K168" s="1093" t="s">
        <v>843</v>
      </c>
      <c r="M168" s="360"/>
      <c r="O168" s="170"/>
    </row>
    <row r="169" spans="1:21" ht="41.25" hidden="1" thickBot="1">
      <c r="A169" s="340">
        <v>169</v>
      </c>
      <c r="C169" s="994"/>
      <c r="D169" s="1011"/>
      <c r="E169" s="60"/>
      <c r="F169" s="60"/>
      <c r="G169" s="60"/>
      <c r="H169" s="992" t="s">
        <v>844</v>
      </c>
      <c r="I169" s="993" t="str">
        <f>+IF(OR(AND($H$3="地域がん診療病院",OR($H$4="地域がん診療病院",$H$4="地域がん診療病院(特例型)",$H$4="新規指定推薦")),J170="いいえ"),"-","A")</f>
        <v>A</v>
      </c>
      <c r="J169" s="991"/>
      <c r="K169" s="1036" t="s">
        <v>845</v>
      </c>
      <c r="M169" s="360"/>
      <c r="O169" s="170"/>
    </row>
    <row r="170" spans="1:21" ht="14.25" thickBot="1">
      <c r="A170" s="340">
        <v>170</v>
      </c>
      <c r="C170" s="994"/>
      <c r="D170" s="1011"/>
      <c r="H170" s="1140" t="s">
        <v>846</v>
      </c>
      <c r="I170" s="404" t="str">
        <f>+IF(AND($H$3="地域がん診療病院",OR($H$4="地域がん診療病院",$H$4="地域がん診療病院(特例型)",$H$4="新規指定推薦")),"-","A")</f>
        <v>A</v>
      </c>
      <c r="J170" s="77" t="s">
        <v>592</v>
      </c>
      <c r="K170" s="390"/>
      <c r="M170" s="360" t="str">
        <f>+IF(I170="A",IF(ISBLANK(J170),"未入力あり","○"),"")</f>
        <v>○</v>
      </c>
      <c r="O170" s="170"/>
    </row>
    <row r="171" spans="1:21" ht="14.25" hidden="1" thickBot="1">
      <c r="A171" s="340">
        <v>171</v>
      </c>
      <c r="C171" s="994"/>
      <c r="D171" s="994"/>
      <c r="E171" s="1079" t="s">
        <v>824</v>
      </c>
      <c r="F171" s="1081"/>
      <c r="G171" s="1081"/>
      <c r="H171" s="1091" t="s">
        <v>847</v>
      </c>
      <c r="I171" s="1092" t="str">
        <f>+IF(AND($H$3="地域がん診療病院",OR($H$4="地域がん診療病院",$H$4="地域がん診療病院(特例型)",$H$4="新規指定推薦")),"-","A")</f>
        <v>A</v>
      </c>
      <c r="J171" s="991"/>
      <c r="K171" s="1093"/>
      <c r="M171" s="360"/>
      <c r="O171" s="170"/>
    </row>
    <row r="172" spans="1:21" ht="27.75" thickBot="1">
      <c r="A172" s="340">
        <v>172</v>
      </c>
      <c r="C172" s="994"/>
      <c r="D172" s="994"/>
      <c r="E172" s="1138" t="s">
        <v>824</v>
      </c>
      <c r="F172" s="1085" t="s">
        <v>634</v>
      </c>
      <c r="G172" s="1086"/>
      <c r="H172" s="1072" t="s">
        <v>848</v>
      </c>
      <c r="I172" s="386" t="str">
        <f>+IF(AND($H$3="地域がん診療病院",OR($H$4="地域がん診療病院",$H$4="地域がん診療病院(特例型)",$H$4="新規指定推薦")),"-","A")</f>
        <v>A</v>
      </c>
      <c r="J172" s="1150">
        <v>2945</v>
      </c>
      <c r="K172" s="387" t="s">
        <v>849</v>
      </c>
      <c r="M172" s="360" t="str">
        <f t="shared" ref="M172:M179" si="12">+IF(I172="A",IF(ISBLANK(J172),"未入力あり",""),"")</f>
        <v/>
      </c>
      <c r="O172" s="170"/>
      <c r="T172" s="379">
        <v>0</v>
      </c>
      <c r="U172" s="379">
        <v>4000</v>
      </c>
    </row>
    <row r="173" spans="1:21" ht="41.25" thickBot="1">
      <c r="A173" s="340">
        <v>173</v>
      </c>
      <c r="C173" s="994"/>
      <c r="D173" s="994"/>
      <c r="E173" s="995"/>
      <c r="F173" s="1085" t="s">
        <v>639</v>
      </c>
      <c r="G173" s="1086"/>
      <c r="H173" s="1072" t="s">
        <v>850</v>
      </c>
      <c r="I173" s="386" t="str">
        <f>+IF(AND($H$3="地域がん診療病院",OR($H$4="地域がん診療病院",$H$4="地域がん診療病院(特例型)",$H$4="新規指定推薦")),"-","A")</f>
        <v>A</v>
      </c>
      <c r="J173" s="1150">
        <v>1912</v>
      </c>
      <c r="K173" s="387" t="s">
        <v>851</v>
      </c>
      <c r="M173" s="360" t="str">
        <f t="shared" si="12"/>
        <v/>
      </c>
      <c r="O173" s="170"/>
      <c r="T173" s="379">
        <v>0</v>
      </c>
      <c r="U173" s="379">
        <v>3500</v>
      </c>
    </row>
    <row r="174" spans="1:21" ht="41.25" thickBot="1">
      <c r="A174" s="340">
        <v>174</v>
      </c>
      <c r="C174" s="994"/>
      <c r="D174" s="994"/>
      <c r="E174" s="995"/>
      <c r="F174" s="1085" t="s">
        <v>647</v>
      </c>
      <c r="G174" s="1086"/>
      <c r="H174" s="1072" t="s">
        <v>852</v>
      </c>
      <c r="I174" s="1088" t="str">
        <f>+IF(AND($H$3="地域がん診療病院",OR($H$4="地域がん診療病院",$H$4="地域がん診療病院(特例型)",$H$4="新規指定推薦")),"-","A")</f>
        <v>A</v>
      </c>
      <c r="J174" s="1150">
        <v>3117</v>
      </c>
      <c r="K174" s="1072" t="s">
        <v>853</v>
      </c>
      <c r="M174" s="360" t="str">
        <f t="shared" si="12"/>
        <v/>
      </c>
      <c r="O174" s="170"/>
      <c r="T174" s="379">
        <v>0</v>
      </c>
      <c r="U174" s="379">
        <v>14000</v>
      </c>
    </row>
    <row r="175" spans="1:21" ht="45.75" customHeight="1" thickBot="1">
      <c r="A175" s="340">
        <v>175</v>
      </c>
      <c r="C175" s="994"/>
      <c r="D175" s="994"/>
      <c r="E175" s="995"/>
      <c r="F175" s="458"/>
      <c r="G175" s="459"/>
      <c r="H175" s="403" t="s">
        <v>854</v>
      </c>
      <c r="I175" s="389" t="s">
        <v>665</v>
      </c>
      <c r="J175" s="1150">
        <v>1732</v>
      </c>
      <c r="K175" s="1072"/>
      <c r="M175" s="360" t="str">
        <f>+IF(AND($H$3="地域がん診療病院",OR($H$4="地域がん診療病院",$H$4="地域がん診療病院(特例型)",$H$4="新規指定推薦")),"",IF(ISBLANK(J175),"未入力あり",""))</f>
        <v/>
      </c>
      <c r="O175" s="170"/>
      <c r="T175" s="379">
        <v>0</v>
      </c>
      <c r="U175" s="380">
        <v>12000</v>
      </c>
    </row>
    <row r="176" spans="1:21" ht="41.25" thickBot="1">
      <c r="A176" s="340">
        <v>176</v>
      </c>
      <c r="C176" s="994"/>
      <c r="D176" s="994"/>
      <c r="E176" s="995"/>
      <c r="F176" s="1085" t="s">
        <v>659</v>
      </c>
      <c r="G176" s="1086"/>
      <c r="H176" s="1072" t="s">
        <v>855</v>
      </c>
      <c r="I176" s="386" t="str">
        <f>+IF(AND($H$3="地域がん診療病院",OR($H$4="地域がん診療病院",$H$4="地域がん診療病院(特例型)",$H$4="新規指定推薦")),"-","A")</f>
        <v>A</v>
      </c>
      <c r="J176" s="339">
        <v>779</v>
      </c>
      <c r="K176" s="387" t="s">
        <v>856</v>
      </c>
      <c r="M176" s="360" t="str">
        <f t="shared" si="12"/>
        <v/>
      </c>
      <c r="O176" s="170"/>
      <c r="T176" s="379">
        <v>0</v>
      </c>
      <c r="U176" s="379">
        <v>2400</v>
      </c>
    </row>
    <row r="177" spans="1:21" ht="27.75" thickBot="1">
      <c r="A177" s="340">
        <v>177</v>
      </c>
      <c r="C177" s="994"/>
      <c r="D177" s="994"/>
      <c r="E177" s="995"/>
      <c r="F177" s="384" t="s">
        <v>662</v>
      </c>
      <c r="G177" s="1139"/>
      <c r="H177" s="387" t="s">
        <v>857</v>
      </c>
      <c r="I177" s="386" t="str">
        <f>+IF(AND($H$3="地域がん診療病院",OR($H$4="地域がん診療病院",$H$4="地域がん診療病院(特例型)",$H$4="新規指定推薦")),"-","A")</f>
        <v>A</v>
      </c>
      <c r="J177" s="339">
        <v>256</v>
      </c>
      <c r="K177" s="387" t="s">
        <v>858</v>
      </c>
      <c r="M177" s="360" t="str">
        <f t="shared" si="12"/>
        <v/>
      </c>
      <c r="O177" s="170"/>
      <c r="T177" s="379">
        <v>0</v>
      </c>
      <c r="U177" s="379">
        <v>880</v>
      </c>
    </row>
    <row r="178" spans="1:21" ht="27.75" hidden="1" thickBot="1">
      <c r="A178" s="340">
        <v>178</v>
      </c>
      <c r="C178" s="994"/>
      <c r="D178" s="994"/>
      <c r="E178" s="1079" t="s">
        <v>827</v>
      </c>
      <c r="F178" s="1081"/>
      <c r="G178" s="1081"/>
      <c r="H178" s="1091" t="s">
        <v>859</v>
      </c>
      <c r="I178" s="1092" t="str">
        <f>+IF(AND($H$3="地域がん診療病院",OR($H$4="地域がん診療病院",$H$4="地域がん診療病院(特例型)",$H$4="新規指定推薦")),"-","A")</f>
        <v>A</v>
      </c>
      <c r="J178" s="991"/>
      <c r="K178" s="1093" t="s">
        <v>860</v>
      </c>
      <c r="M178" s="360"/>
      <c r="O178" s="170"/>
    </row>
    <row r="179" spans="1:21" ht="14.25" thickBot="1">
      <c r="A179" s="340">
        <v>179</v>
      </c>
      <c r="C179" s="994"/>
      <c r="D179" s="366"/>
      <c r="E179" s="460" t="s">
        <v>827</v>
      </c>
      <c r="F179" s="461"/>
      <c r="G179" s="461"/>
      <c r="H179" s="447" t="s">
        <v>861</v>
      </c>
      <c r="I179" s="364" t="str">
        <f>+IF(AND($H$3="地域がん診療病院",OR($H$4="地域がん診療病院",$H$4="地域がん診療病院(特例型)",$H$4="新規指定推薦")),"-","A")</f>
        <v>A</v>
      </c>
      <c r="J179" s="1001">
        <v>4</v>
      </c>
      <c r="K179" s="365" t="s">
        <v>862</v>
      </c>
      <c r="M179" s="360" t="str">
        <f t="shared" si="12"/>
        <v/>
      </c>
      <c r="O179" s="171"/>
    </row>
    <row r="180" spans="1:21" ht="27.75" hidden="1" thickBot="1">
      <c r="A180" s="340">
        <v>180</v>
      </c>
      <c r="C180" s="517"/>
      <c r="D180" s="1085"/>
      <c r="E180" s="1079"/>
      <c r="F180" s="1081"/>
      <c r="G180" s="1094"/>
      <c r="H180" s="996" t="s">
        <v>863</v>
      </c>
      <c r="I180" s="997"/>
      <c r="J180" s="998" t="str">
        <f>+IF(AND(ISBLANK(J172),ISBLANK(J173),ISBLANK(J174),ISBLANK(J176),ISBLANK(J177)),"",IF(AND(J172&gt;=450,J173&gt;=360,J174&gt;=900,J176&gt;=180,J177&gt;=45),"はい","いいえ "))</f>
        <v>はい</v>
      </c>
      <c r="K180" s="999" t="s">
        <v>864</v>
      </c>
      <c r="M180" s="360"/>
      <c r="O180" s="171"/>
    </row>
    <row r="181" spans="1:21" ht="27.75" hidden="1" thickBot="1">
      <c r="A181" s="340">
        <v>181</v>
      </c>
      <c r="C181" s="994"/>
      <c r="D181" s="994"/>
      <c r="E181" s="995"/>
      <c r="F181" s="454"/>
      <c r="G181" s="527"/>
      <c r="H181" s="996" t="s">
        <v>865</v>
      </c>
      <c r="I181" s="997"/>
      <c r="J181" s="998" t="str">
        <f>+IF(AND(ISBLANK(J179)),"",IF(AND(J179&gt;=18),"はい","いいえ "))</f>
        <v xml:space="preserve">いいえ </v>
      </c>
      <c r="K181" s="999" t="s">
        <v>866</v>
      </c>
      <c r="M181" s="360"/>
      <c r="O181" s="171"/>
    </row>
    <row r="182" spans="1:21" ht="14.25" hidden="1" thickBot="1">
      <c r="A182" s="340">
        <v>182</v>
      </c>
      <c r="C182" s="994"/>
      <c r="D182" s="994"/>
      <c r="E182" s="995"/>
      <c r="F182" s="454"/>
      <c r="G182" s="527"/>
      <c r="H182" s="996" t="s">
        <v>867</v>
      </c>
      <c r="I182" s="997"/>
      <c r="J182" s="998" t="str">
        <f>+IF(AND(ISBLANK(J180),ISBLANK(J181)),"",IF(OR(J180="はい",J181="はい"),"はい","いいえ "))</f>
        <v>はい</v>
      </c>
      <c r="K182" s="999"/>
      <c r="M182" s="360"/>
      <c r="O182" s="171"/>
    </row>
    <row r="183" spans="1:21" ht="41.25" hidden="1" thickBot="1">
      <c r="A183" s="340">
        <v>183</v>
      </c>
      <c r="C183" s="994"/>
      <c r="D183" s="994"/>
      <c r="E183" s="995"/>
      <c r="F183" s="454"/>
      <c r="G183" s="527"/>
      <c r="H183" s="996" t="s">
        <v>868</v>
      </c>
      <c r="I183" s="997"/>
      <c r="J183" s="998" t="str">
        <f>+IF(AND(ISBLANK(J172),ISBLANK(J173),ISBLANK(J174),ISBLANK(J176),ISBLANK(J177)),"",IF(AND(J172&gt;=500,J173&gt;=400,J174&gt;=1000,J176&gt;=200,J177&gt;=50),"はい","いいえ "))</f>
        <v>はい</v>
      </c>
      <c r="K183" s="999" t="s">
        <v>845</v>
      </c>
      <c r="M183" s="360"/>
      <c r="O183" s="171"/>
    </row>
    <row r="184" spans="1:21" ht="14.25" hidden="1" thickBot="1">
      <c r="A184" s="340">
        <v>184</v>
      </c>
      <c r="C184" s="994"/>
      <c r="D184" s="994"/>
      <c r="E184" s="995"/>
      <c r="F184" s="454"/>
      <c r="G184" s="527"/>
      <c r="H184" s="996" t="s">
        <v>869</v>
      </c>
      <c r="I184" s="997"/>
      <c r="J184" s="998" t="str">
        <f>+IF(J170="はい",IF(ISBLANK(J183),"未入力あり",IF(J183="はい","○","×")),"")</f>
        <v>○</v>
      </c>
      <c r="K184" s="999"/>
      <c r="M184" s="360"/>
      <c r="O184" s="171"/>
    </row>
    <row r="185" spans="1:21" ht="14.25" hidden="1" thickBot="1">
      <c r="A185" s="340">
        <v>185</v>
      </c>
      <c r="C185" s="994"/>
      <c r="D185" s="994"/>
      <c r="E185" s="995"/>
      <c r="F185" s="454"/>
      <c r="G185" s="527"/>
      <c r="H185" s="996" t="s">
        <v>870</v>
      </c>
      <c r="I185" s="997"/>
      <c r="J185" s="998" t="str">
        <f>+IF(J170="いいえ",IF(ISBLANK(J182),"未入力あり",IF(J182="はい","○","×")),"")</f>
        <v/>
      </c>
      <c r="K185" s="999"/>
      <c r="M185" s="360"/>
      <c r="O185" s="171"/>
    </row>
    <row r="186" spans="1:21" ht="68.25" thickBot="1">
      <c r="A186" s="340">
        <v>186</v>
      </c>
      <c r="C186" s="366"/>
      <c r="D186" s="366"/>
      <c r="E186" s="460"/>
      <c r="F186" s="461"/>
      <c r="G186" s="476"/>
      <c r="H186" s="447" t="s">
        <v>871</v>
      </c>
      <c r="I186" s="364" t="str">
        <f>+IF(AND($H$3="地域がん診療病院",OR($H$4="地域がん診療病院",$H$4="地域がん診療病院(特例型)",$H$4="新規指定推薦")),"-","A")</f>
        <v>A</v>
      </c>
      <c r="J186" s="1000" t="str">
        <f>+IF(AND(J184="",J185=""),"",IF(OR(J184="○",J185="○"),"はい","いいえ "))</f>
        <v>はい</v>
      </c>
      <c r="K186" s="365" t="s">
        <v>872</v>
      </c>
      <c r="M186" s="360" t="str">
        <f>+IF(I186="A",IF(ISBLANK(J186),"未入力あり",IF(J186="はい","○","×")),"")</f>
        <v>○</v>
      </c>
      <c r="O186" s="171"/>
    </row>
    <row r="187" spans="1:21" ht="14.25" thickBot="1">
      <c r="A187" s="340">
        <v>187</v>
      </c>
      <c r="C187" s="1064" t="s">
        <v>873</v>
      </c>
      <c r="D187" s="1065" t="s">
        <v>874</v>
      </c>
      <c r="E187" s="1066"/>
      <c r="F187" s="1066"/>
      <c r="G187" s="1066"/>
      <c r="H187" s="1067"/>
      <c r="I187" s="1068"/>
      <c r="J187" s="1067"/>
      <c r="K187" s="1069"/>
      <c r="O187" s="170"/>
    </row>
    <row r="188" spans="1:21" ht="14.25" thickBot="1">
      <c r="A188" s="340">
        <v>188</v>
      </c>
      <c r="C188" s="994"/>
      <c r="D188" s="1095" t="s">
        <v>875</v>
      </c>
      <c r="E188" s="1075"/>
      <c r="F188" s="1075"/>
      <c r="G188" s="1075"/>
      <c r="H188" s="368" t="s">
        <v>876</v>
      </c>
      <c r="I188" s="369" t="str">
        <f t="shared" ref="I188:I194" si="13">+IF(AND($H$3="地域がん診療病院",OR($H$4="地域がん診療病院",$H$4="地域がん診療病院(特例型)",$H$4="新規指定推薦")),"-","A")</f>
        <v>A</v>
      </c>
      <c r="J188" s="77" t="s">
        <v>592</v>
      </c>
      <c r="K188" s="370"/>
      <c r="M188" s="360" t="str">
        <f>+IF(I188="A",IF(ISBLANK(J188),"未入力あり",IF(J188="はい","○","×")),"")</f>
        <v>○</v>
      </c>
      <c r="O188" s="170"/>
    </row>
    <row r="189" spans="1:21" ht="14.25" thickBot="1">
      <c r="A189" s="340">
        <v>189</v>
      </c>
      <c r="C189" s="994"/>
      <c r="D189" s="1012"/>
      <c r="E189" s="462"/>
      <c r="F189" s="462"/>
      <c r="G189" s="462"/>
      <c r="H189" s="412" t="s">
        <v>877</v>
      </c>
      <c r="I189" s="413" t="str">
        <f t="shared" si="13"/>
        <v>A</v>
      </c>
      <c r="J189" s="77" t="s">
        <v>592</v>
      </c>
      <c r="K189" s="414"/>
      <c r="M189" s="360" t="str">
        <f t="shared" ref="M189:M194" si="14">+IF(I189="A",IF(ISBLANK(J189),"未入力あり",IF(J189="はい","○","×")),"")</f>
        <v>○</v>
      </c>
      <c r="O189" s="170"/>
    </row>
    <row r="190" spans="1:21" ht="14.25" thickBot="1">
      <c r="A190" s="340">
        <v>190</v>
      </c>
      <c r="C190" s="994"/>
      <c r="D190" s="1012"/>
      <c r="E190" s="462"/>
      <c r="F190" s="462"/>
      <c r="G190" s="462"/>
      <c r="H190" s="363" t="s">
        <v>878</v>
      </c>
      <c r="I190" s="364" t="str">
        <f t="shared" si="13"/>
        <v>A</v>
      </c>
      <c r="J190" s="77" t="s">
        <v>592</v>
      </c>
      <c r="K190" s="365"/>
      <c r="M190" s="360" t="str">
        <f t="shared" si="14"/>
        <v>○</v>
      </c>
      <c r="O190" s="170"/>
    </row>
    <row r="191" spans="1:21" ht="27.75" thickBot="1">
      <c r="A191" s="340">
        <v>191</v>
      </c>
      <c r="C191" s="994"/>
      <c r="D191" s="1095" t="s">
        <v>879</v>
      </c>
      <c r="E191" s="1075"/>
      <c r="F191" s="1075"/>
      <c r="G191" s="1075"/>
      <c r="H191" s="1087" t="s">
        <v>880</v>
      </c>
      <c r="I191" s="1088" t="str">
        <f t="shared" si="13"/>
        <v>A</v>
      </c>
      <c r="J191" s="77" t="s">
        <v>592</v>
      </c>
      <c r="K191" s="1072"/>
      <c r="M191" s="360" t="str">
        <f t="shared" si="14"/>
        <v>○</v>
      </c>
      <c r="O191" s="170"/>
    </row>
    <row r="192" spans="1:21" ht="38.25" customHeight="1" thickBot="1">
      <c r="A192" s="340">
        <v>192</v>
      </c>
      <c r="C192" s="994"/>
      <c r="D192" s="1095" t="s">
        <v>881</v>
      </c>
      <c r="E192" s="1075"/>
      <c r="F192" s="1075"/>
      <c r="G192" s="1075"/>
      <c r="H192" s="1087" t="s">
        <v>882</v>
      </c>
      <c r="I192" s="1088" t="str">
        <f t="shared" si="13"/>
        <v>A</v>
      </c>
      <c r="J192" s="77" t="s">
        <v>592</v>
      </c>
      <c r="K192" s="1072"/>
      <c r="M192" s="360" t="str">
        <f t="shared" si="14"/>
        <v>○</v>
      </c>
      <c r="O192" s="170"/>
    </row>
    <row r="193" spans="1:21" ht="27.75" thickBot="1">
      <c r="A193" s="340">
        <v>193</v>
      </c>
      <c r="C193" s="994"/>
      <c r="D193" s="1012"/>
      <c r="E193" s="462"/>
      <c r="F193" s="462"/>
      <c r="G193" s="462"/>
      <c r="H193" s="412" t="s">
        <v>883</v>
      </c>
      <c r="I193" s="413" t="str">
        <f t="shared" si="13"/>
        <v>A</v>
      </c>
      <c r="J193" s="77" t="s">
        <v>592</v>
      </c>
      <c r="K193" s="414"/>
      <c r="M193" s="360" t="str">
        <f t="shared" si="14"/>
        <v>○</v>
      </c>
      <c r="O193" s="170"/>
    </row>
    <row r="194" spans="1:21" ht="14.25" thickBot="1">
      <c r="A194" s="340">
        <v>194</v>
      </c>
      <c r="C194" s="994"/>
      <c r="D194" s="1012"/>
      <c r="E194" s="462"/>
      <c r="F194" s="462"/>
      <c r="G194" s="462"/>
      <c r="H194" s="433" t="s">
        <v>884</v>
      </c>
      <c r="I194" s="434" t="str">
        <f t="shared" si="13"/>
        <v>A</v>
      </c>
      <c r="J194" s="77" t="s">
        <v>592</v>
      </c>
      <c r="K194" s="405"/>
      <c r="M194" s="360" t="str">
        <f t="shared" si="14"/>
        <v>○</v>
      </c>
      <c r="O194" s="170"/>
      <c r="T194" s="379">
        <v>0</v>
      </c>
      <c r="U194" s="379">
        <v>100</v>
      </c>
    </row>
    <row r="195" spans="1:21" ht="14.25" thickBot="1">
      <c r="A195" s="340">
        <v>195</v>
      </c>
      <c r="C195" s="994"/>
      <c r="D195" s="1012"/>
      <c r="E195" s="462"/>
      <c r="F195" s="462"/>
      <c r="G195" s="462"/>
      <c r="H195" s="463" t="str">
        <f>+'事務局使用（発出時は非表示にすること）'!B3&amp;"で自施設に所属する初期臨床研修医の人数"</f>
        <v>令和６年９月１日時点で自施設に所属する初期臨床研修医の人数</v>
      </c>
      <c r="I195" s="464" t="s">
        <v>665</v>
      </c>
      <c r="J195" s="339">
        <v>86</v>
      </c>
      <c r="K195" s="465"/>
      <c r="M195" s="360" t="str">
        <f>+IF(AND($H$3="地域がん診療病院",OR($H$4="地域がん診療病院",$H$4="地域がん診療病院(特例型)",$H$4="新規指定推薦")),"",IF(ISBLANK(J195),"未入力あり","〇"))</f>
        <v>〇</v>
      </c>
      <c r="O195" s="170"/>
      <c r="T195" s="379">
        <v>0</v>
      </c>
      <c r="U195" s="380">
        <v>100</v>
      </c>
    </row>
    <row r="196" spans="1:21" ht="14.25" thickBot="1">
      <c r="A196" s="340">
        <v>196</v>
      </c>
      <c r="C196" s="994"/>
      <c r="D196" s="1012"/>
      <c r="E196" s="462"/>
      <c r="F196" s="462"/>
      <c r="G196" s="462"/>
      <c r="H196" s="397" t="s">
        <v>885</v>
      </c>
      <c r="I196" s="400" t="s">
        <v>665</v>
      </c>
      <c r="J196" s="339">
        <v>56</v>
      </c>
      <c r="K196" s="399"/>
      <c r="M196" s="360" t="str">
        <f>+IF(AND($H$3="地域がん診療病院",OR($H$4="地域がん診療病院",$H$4="地域がん診療病院(特例型)",$H$4="新規指定推薦")),"",IF(ISBLANK(J196),"未入力あり","〇"))</f>
        <v>〇</v>
      </c>
      <c r="O196" s="170"/>
      <c r="T196" s="379">
        <v>0</v>
      </c>
      <c r="U196" s="379">
        <v>70</v>
      </c>
    </row>
    <row r="197" spans="1:21" ht="14.25" thickBot="1">
      <c r="A197" s="340">
        <v>197</v>
      </c>
      <c r="C197" s="994"/>
      <c r="D197" s="1012"/>
      <c r="E197" s="462"/>
      <c r="F197" s="462"/>
      <c r="G197" s="462"/>
      <c r="H197" s="466" t="s">
        <v>886</v>
      </c>
      <c r="I197" s="467" t="s">
        <v>665</v>
      </c>
      <c r="J197" s="468">
        <f>+IFERROR(J196/J195,"")</f>
        <v>0.65116279069767447</v>
      </c>
      <c r="K197" s="424"/>
      <c r="O197" s="170"/>
      <c r="T197" s="379">
        <v>0</v>
      </c>
      <c r="U197" s="379">
        <v>100</v>
      </c>
    </row>
    <row r="198" spans="1:21" ht="14.25" thickBot="1">
      <c r="A198" s="340">
        <v>198</v>
      </c>
      <c r="C198" s="994"/>
      <c r="D198" s="1012"/>
      <c r="E198" s="462"/>
      <c r="F198" s="462"/>
      <c r="G198" s="462"/>
      <c r="H198" s="463" t="s">
        <v>887</v>
      </c>
      <c r="I198" s="464" t="s">
        <v>665</v>
      </c>
      <c r="J198" s="339">
        <v>346</v>
      </c>
      <c r="K198" s="465"/>
      <c r="M198" s="360" t="str">
        <f>+IF(AND($H$3="地域がん診療病院",OR($H$4="地域がん診療病院",$H$4="地域がん診療病院(特例型)",$H$4="新規指定推薦")),"",IF(ISBLANK(J198),"未入力あり","〇"))</f>
        <v>〇</v>
      </c>
      <c r="O198" s="170"/>
      <c r="T198" s="379">
        <v>0</v>
      </c>
      <c r="U198" s="379">
        <v>470</v>
      </c>
    </row>
    <row r="199" spans="1:21" ht="14.25" thickBot="1">
      <c r="A199" s="340">
        <v>199</v>
      </c>
      <c r="C199" s="994"/>
      <c r="D199" s="1012"/>
      <c r="E199" s="462"/>
      <c r="F199" s="462"/>
      <c r="G199" s="462"/>
      <c r="H199" s="397" t="s">
        <v>885</v>
      </c>
      <c r="I199" s="400" t="s">
        <v>665</v>
      </c>
      <c r="J199" s="339">
        <v>324</v>
      </c>
      <c r="K199" s="399"/>
      <c r="M199" s="360" t="str">
        <f>+IF(AND($H$3="地域がん診療病院",OR($H$4="地域がん診療病院",$H$4="地域がん診療病院(特例型)",$H$4="新規指定推薦")),"",IF(ISBLANK(J199),"未入力あり","〇"))</f>
        <v>〇</v>
      </c>
      <c r="O199" s="170"/>
      <c r="T199" s="379">
        <v>0</v>
      </c>
      <c r="U199" s="379">
        <v>360</v>
      </c>
    </row>
    <row r="200" spans="1:21" ht="14.25" thickBot="1">
      <c r="A200" s="340">
        <v>200</v>
      </c>
      <c r="C200" s="994"/>
      <c r="D200" s="1012"/>
      <c r="E200" s="462"/>
      <c r="F200" s="462"/>
      <c r="G200" s="462"/>
      <c r="H200" s="466" t="s">
        <v>886</v>
      </c>
      <c r="I200" s="467" t="s">
        <v>665</v>
      </c>
      <c r="J200" s="468">
        <f>+IFERROR(J199/J198,"")</f>
        <v>0.93641618497109824</v>
      </c>
      <c r="K200" s="424"/>
      <c r="O200" s="170"/>
      <c r="T200" s="379">
        <v>0</v>
      </c>
      <c r="U200" s="379">
        <v>100</v>
      </c>
    </row>
    <row r="201" spans="1:21" ht="14.25" thickBot="1">
      <c r="A201" s="340">
        <v>201</v>
      </c>
      <c r="C201" s="994"/>
      <c r="D201" s="1012"/>
      <c r="E201" s="462"/>
      <c r="F201" s="462"/>
      <c r="G201" s="462"/>
      <c r="H201" s="433" t="s">
        <v>888</v>
      </c>
      <c r="I201" s="434" t="str">
        <f>+IF(AND($H$3="地域がん診療病院",OR($H$4="地域がん診療病院",$H$4="地域がん診療病院(特例型)",$H$4="新規指定推薦")),"-","A")</f>
        <v>A</v>
      </c>
      <c r="J201" s="77" t="s">
        <v>592</v>
      </c>
      <c r="K201" s="405"/>
      <c r="M201" s="360" t="str">
        <f>+IF(I201="A",IF(ISBLANK(J201),"未入力あり",IF(J201="はい","○","×")),"")</f>
        <v>○</v>
      </c>
      <c r="O201" s="170"/>
    </row>
    <row r="202" spans="1:21" ht="14.25" thickBot="1">
      <c r="A202" s="340">
        <v>202</v>
      </c>
      <c r="C202" s="994"/>
      <c r="D202" s="1012"/>
      <c r="E202" s="462"/>
      <c r="F202" s="462"/>
      <c r="G202" s="462"/>
      <c r="H202" s="363" t="s">
        <v>889</v>
      </c>
      <c r="I202" s="364" t="str">
        <f>+IF(AND($H$3="地域がん診療病院",OR($H$4="地域がん診療病院",$H$4="地域がん診療病院(特例型)",$H$4="新規指定推薦")),"-","A")</f>
        <v>A</v>
      </c>
      <c r="J202" s="77" t="s">
        <v>592</v>
      </c>
      <c r="K202" s="365"/>
      <c r="M202" s="360" t="str">
        <f>+IF(I202="A",IF(ISBLANK(J202),"未入力あり",IF(J202="はい","○","×")),"")</f>
        <v>○</v>
      </c>
      <c r="O202" s="170"/>
    </row>
    <row r="203" spans="1:21" ht="14.25" thickBot="1">
      <c r="A203" s="340">
        <v>203</v>
      </c>
      <c r="C203" s="994"/>
      <c r="D203" s="1095" t="s">
        <v>890</v>
      </c>
      <c r="E203" s="1075"/>
      <c r="F203" s="1075"/>
      <c r="G203" s="1075"/>
      <c r="H203" s="1087" t="s">
        <v>891</v>
      </c>
      <c r="I203" s="1088" t="str">
        <f>+IF(AND($H$3="地域がん診療病院",OR($H$4="地域がん診療病院",$H$4="地域がん診療病院(特例型)",$H$4="新規指定推薦")),"-","A")</f>
        <v>A</v>
      </c>
      <c r="J203" s="77" t="s">
        <v>592</v>
      </c>
      <c r="K203" s="1072"/>
      <c r="M203" s="360" t="str">
        <f>+IF(I203="A",IF(ISBLANK(J203),"未入力あり",IF(J203="はい","○","×")),"")</f>
        <v>○</v>
      </c>
      <c r="O203" s="170"/>
    </row>
    <row r="204" spans="1:21" ht="27.75" thickBot="1">
      <c r="A204" s="340">
        <v>204</v>
      </c>
      <c r="C204" s="994"/>
      <c r="D204" s="469" t="s">
        <v>892</v>
      </c>
      <c r="E204" s="470"/>
      <c r="F204" s="470"/>
      <c r="G204" s="470"/>
      <c r="H204" s="69" t="s">
        <v>893</v>
      </c>
      <c r="I204" s="386" t="str">
        <f>+IF(AND($H$3="地域がん診療病院",OR($H$4="地域がん診療病院",$H$4="地域がん診療病院(特例型)",$H$4="新規指定推薦")),"-","A")</f>
        <v>A</v>
      </c>
      <c r="J204" s="77" t="s">
        <v>592</v>
      </c>
      <c r="K204" s="387"/>
      <c r="M204" s="360" t="str">
        <f>+IF(I204="A",IF(ISBLANK(J204),"未入力あり",IF(J204="はい","○","×")),"")</f>
        <v>○</v>
      </c>
      <c r="O204" s="170"/>
    </row>
    <row r="205" spans="1:21" ht="27.75" thickBot="1">
      <c r="A205" s="340">
        <v>205</v>
      </c>
      <c r="C205" s="994"/>
      <c r="D205" s="1012" t="s">
        <v>894</v>
      </c>
      <c r="E205" s="462"/>
      <c r="F205" s="462"/>
      <c r="G205" s="462"/>
      <c r="H205" s="433" t="s">
        <v>895</v>
      </c>
      <c r="I205" s="434" t="str">
        <f>+IF(AND($H$3="地域がん診療病院",OR($H$4="地域がん診療病院",$H$4="地域がん診療病院(特例型)",$H$4="新規指定推薦")),"-","A")</f>
        <v>A</v>
      </c>
      <c r="J205" s="77" t="s">
        <v>592</v>
      </c>
      <c r="K205" s="405"/>
      <c r="M205" s="360" t="str">
        <f>+IF(I205="A",IF(ISBLANK(J205),"未入力あり",IF(J205="はい","○","×")),"")</f>
        <v>○</v>
      </c>
      <c r="O205" s="170"/>
    </row>
    <row r="206" spans="1:21" ht="14.25" thickBot="1">
      <c r="A206" s="340">
        <v>206</v>
      </c>
      <c r="C206" s="994"/>
      <c r="D206" s="1012"/>
      <c r="E206" s="462"/>
      <c r="F206" s="462"/>
      <c r="G206" s="462"/>
      <c r="H206" s="440" t="s">
        <v>896</v>
      </c>
      <c r="I206" s="449" t="str">
        <f>+IF(AND($H$3="地域がん診療病院",OR($H$4="地域がん診療病院",$H$4="地域がん診療病院(特例型)",$H$4="新規指定推薦")),"-","C")</f>
        <v>C</v>
      </c>
      <c r="J206" s="77" t="s">
        <v>520</v>
      </c>
      <c r="K206" s="442"/>
      <c r="M206" s="360" t="str">
        <f>IF(AND(I206="C",J206=""),"未入力あり",IF(AND(I206="C",J206&lt;&gt;""),"〇",IF(I206="-","")))</f>
        <v>〇</v>
      </c>
      <c r="O206" s="170"/>
    </row>
    <row r="207" spans="1:21">
      <c r="A207" s="340">
        <v>207</v>
      </c>
      <c r="C207" s="994"/>
      <c r="D207" s="1012"/>
      <c r="E207" s="462"/>
      <c r="F207" s="462"/>
      <c r="G207" s="471"/>
      <c r="H207" s="401" t="s">
        <v>897</v>
      </c>
      <c r="I207" s="402" t="s">
        <v>670</v>
      </c>
      <c r="J207" s="339">
        <v>4</v>
      </c>
      <c r="K207" s="403"/>
      <c r="M207" s="360" t="str">
        <f>+IF(AND($H$3="地域がん診療病院",OR($H$4="地域がん診療病院",$H$4="地域がん診療病院(特例型)",$H$4="新規指定推薦")),"",IF(ISBLANK(J207),"未入力あり","〇"))</f>
        <v>〇</v>
      </c>
      <c r="O207" s="170"/>
      <c r="T207" s="379">
        <v>0</v>
      </c>
      <c r="U207" s="380">
        <v>100</v>
      </c>
    </row>
    <row r="208" spans="1:21" ht="45.75" customHeight="1">
      <c r="A208" s="340">
        <v>208</v>
      </c>
      <c r="C208" s="994"/>
      <c r="D208" s="472"/>
      <c r="E208" s="473"/>
      <c r="F208" s="473"/>
      <c r="G208" s="474"/>
      <c r="H208" s="388" t="s">
        <v>898</v>
      </c>
      <c r="I208" s="389" t="s">
        <v>670</v>
      </c>
      <c r="J208" s="115" t="s">
        <v>899</v>
      </c>
      <c r="K208" s="390"/>
      <c r="M208" s="360" t="str">
        <f>+IF(AND($H$3="地域がん診療病院",OR($H$4="地域がん診療病院",$H$4="地域がん診療病院(特例型)",$H$4="新規指定推薦")),"",IF(ISBLANK(J208),"未入力あり","〇"))</f>
        <v>〇</v>
      </c>
      <c r="O208" s="170"/>
    </row>
    <row r="209" spans="1:21" ht="14.25" thickBot="1">
      <c r="A209" s="340">
        <v>209</v>
      </c>
      <c r="C209" s="994"/>
      <c r="D209" s="1012" t="s">
        <v>900</v>
      </c>
      <c r="E209" s="462"/>
      <c r="F209" s="462"/>
      <c r="G209" s="462"/>
      <c r="H209" s="433" t="s">
        <v>901</v>
      </c>
      <c r="I209" s="434" t="str">
        <f>+IF(AND($H$3="地域がん診療病院",OR($H$4="地域がん診療病院",$H$4="地域がん診療病院(特例型)",$H$4="新規指定推薦")),"-","A")</f>
        <v>A</v>
      </c>
      <c r="J209" s="77" t="s">
        <v>592</v>
      </c>
      <c r="K209" s="405"/>
      <c r="M209" s="360" t="str">
        <f>+IF(I209="A",IF(ISBLANK(J209),"未入力あり",IF(J209="はい","○","×")),"")</f>
        <v>○</v>
      </c>
      <c r="O209" s="170"/>
    </row>
    <row r="210" spans="1:21">
      <c r="A210" s="340">
        <v>210</v>
      </c>
      <c r="C210" s="994"/>
      <c r="D210" s="1012"/>
      <c r="E210" s="462"/>
      <c r="F210" s="462"/>
      <c r="G210" s="471"/>
      <c r="H210" s="401" t="s">
        <v>897</v>
      </c>
      <c r="I210" s="402" t="s">
        <v>670</v>
      </c>
      <c r="J210" s="339">
        <v>15</v>
      </c>
      <c r="K210" s="403"/>
      <c r="M210" s="360" t="str">
        <f>+IF(AND($H$3="地域がん診療病院",OR($H$4="地域がん診療病院",$H$4="地域がん診療病院(特例型)",$H$4="新規指定推薦")),"",IF(ISBLANK(J210),"未入力あり","〇"))</f>
        <v>〇</v>
      </c>
      <c r="O210" s="170"/>
      <c r="T210" s="379">
        <v>0</v>
      </c>
      <c r="U210" s="380">
        <v>100</v>
      </c>
    </row>
    <row r="211" spans="1:21" ht="45.75" customHeight="1">
      <c r="A211" s="340">
        <v>211</v>
      </c>
      <c r="C211" s="994"/>
      <c r="D211" s="1012"/>
      <c r="E211" s="462"/>
      <c r="F211" s="462"/>
      <c r="G211" s="471"/>
      <c r="H211" s="401" t="s">
        <v>898</v>
      </c>
      <c r="I211" s="402" t="s">
        <v>670</v>
      </c>
      <c r="J211" s="115" t="s">
        <v>902</v>
      </c>
      <c r="K211" s="403"/>
      <c r="M211" s="360" t="str">
        <f>+IF(AND($H$3="地域がん診療病院",OR($H$4="地域がん診療病院",$H$4="地域がん診療病院(特例型)",$H$4="新規指定推薦")),"",IF(ISBLANK(J211),"未入力あり","〇"))</f>
        <v>〇</v>
      </c>
      <c r="O211" s="170"/>
    </row>
    <row r="212" spans="1:21" ht="14.25" thickBot="1">
      <c r="A212" s="340">
        <v>212</v>
      </c>
      <c r="C212" s="994"/>
      <c r="D212" s="472"/>
      <c r="E212" s="473"/>
      <c r="F212" s="473"/>
      <c r="G212" s="474"/>
      <c r="H212" s="363" t="s">
        <v>903</v>
      </c>
      <c r="I212" s="364" t="str">
        <f>+IF(AND($H$3="地域がん診療病院",OR($H$4="地域がん診療病院",$H$4="地域がん診療病院(特例型)",$H$4="新規指定推薦")),"-","A")</f>
        <v>A</v>
      </c>
      <c r="J212" s="77" t="s">
        <v>592</v>
      </c>
      <c r="K212" s="365"/>
      <c r="M212" s="360" t="str">
        <f>+IF(I212="A",IF(ISBLANK(J212),"未入力あり",IF(J212="はい","○","×")),"")</f>
        <v>○</v>
      </c>
      <c r="O212" s="170"/>
    </row>
    <row r="213" spans="1:21" ht="14.25" thickBot="1">
      <c r="A213" s="340">
        <v>213</v>
      </c>
      <c r="C213" s="366"/>
      <c r="D213" s="472" t="s">
        <v>904</v>
      </c>
      <c r="E213" s="473"/>
      <c r="F213" s="473"/>
      <c r="G213" s="473"/>
      <c r="H213" s="406" t="s">
        <v>905</v>
      </c>
      <c r="I213" s="407" t="str">
        <f>+IF(AND($H$3="地域がん診療病院",OR($H$4="地域がん診療病院",$H$4="地域がん診療病院(特例型)",$H$4="新規指定推薦")),"-","A")</f>
        <v>A</v>
      </c>
      <c r="J213" s="77" t="s">
        <v>592</v>
      </c>
      <c r="K213" s="396"/>
      <c r="M213" s="360" t="str">
        <f>+IF(I213="A",IF(ISBLANK(J213),"未入力あり",IF(J213="はい","○","×")),"")</f>
        <v>○</v>
      </c>
      <c r="O213" s="170"/>
    </row>
    <row r="214" spans="1:21" ht="14.25" thickBot="1">
      <c r="A214" s="340">
        <v>214</v>
      </c>
      <c r="C214" s="1064" t="s">
        <v>906</v>
      </c>
      <c r="D214" s="1065" t="s">
        <v>907</v>
      </c>
      <c r="E214" s="1066"/>
      <c r="F214" s="1066"/>
      <c r="G214" s="1066"/>
      <c r="H214" s="1067"/>
      <c r="I214" s="1068"/>
      <c r="J214" s="1067"/>
      <c r="K214" s="1069"/>
      <c r="O214" s="170"/>
    </row>
    <row r="215" spans="1:21" ht="14.25" thickBot="1">
      <c r="A215" s="340">
        <v>215</v>
      </c>
      <c r="C215" s="994"/>
      <c r="D215" s="1073" t="s">
        <v>631</v>
      </c>
      <c r="E215" s="1074" t="s">
        <v>908</v>
      </c>
      <c r="F215" s="1075"/>
      <c r="G215" s="1075"/>
      <c r="H215" s="1076"/>
      <c r="I215" s="1077"/>
      <c r="J215" s="1076"/>
      <c r="K215" s="1078"/>
      <c r="O215" s="170"/>
    </row>
    <row r="216" spans="1:21" ht="27.75" thickBot="1">
      <c r="A216" s="340">
        <v>216</v>
      </c>
      <c r="C216" s="994"/>
      <c r="D216" s="994"/>
      <c r="H216" s="1087" t="s">
        <v>909</v>
      </c>
      <c r="I216" s="1088" t="str">
        <f>+IF(AND($H$3="地域がん診療病院",OR($H$4="地域がん診療病院",$H$4="地域がん診療病院(特例型)",$H$4="新規指定推薦")),"-","A")</f>
        <v>A</v>
      </c>
      <c r="J216" s="77" t="s">
        <v>592</v>
      </c>
      <c r="K216" s="1072" t="s">
        <v>910</v>
      </c>
      <c r="M216" s="360" t="str">
        <f>+IF(I216="A",IF(ISBLANK(J216),"未入力あり",IF(J216="はい","○","×")),"")</f>
        <v>○</v>
      </c>
      <c r="O216" s="170"/>
    </row>
    <row r="217" spans="1:21" ht="14.25" thickBot="1">
      <c r="A217" s="340">
        <v>217</v>
      </c>
      <c r="C217" s="994"/>
      <c r="D217" s="994"/>
      <c r="H217" s="412" t="s">
        <v>911</v>
      </c>
      <c r="I217" s="413" t="str">
        <f>+IF(AND($H$3="地域がん診療病院",OR($H$4="地域がん診療病院",$H$4="地域がん診療病院(特例型)",$H$4="新規指定推薦")),"-","A")</f>
        <v>A</v>
      </c>
      <c r="J217" s="77" t="s">
        <v>592</v>
      </c>
      <c r="K217" s="414"/>
      <c r="M217" s="360" t="str">
        <f>+IF(I217="A",IF(ISBLANK(J217),"未入力あり",IF(J217="はい","○","×")),"")</f>
        <v>○</v>
      </c>
      <c r="O217" s="170"/>
    </row>
    <row r="218" spans="1:21" ht="14.25" thickBot="1">
      <c r="A218" s="340">
        <v>218</v>
      </c>
      <c r="C218" s="994"/>
      <c r="D218" s="994"/>
      <c r="H218" s="433" t="s">
        <v>912</v>
      </c>
      <c r="I218" s="407" t="str">
        <f>+IF(AND($H$3="地域がん診療病院",OR($H$4="地域がん診療病院",$H$4="地域がん診療病院(特例型)",$H$4="新規指定推薦")),"-","A")</f>
        <v>A</v>
      </c>
      <c r="J218" s="77" t="s">
        <v>592</v>
      </c>
      <c r="K218" s="396"/>
      <c r="M218" s="360" t="str">
        <f>+IF(I218="A",IF(ISBLANK(J218),"未入力あり",IF(J218="はい","○","×")),"")</f>
        <v>○</v>
      </c>
      <c r="O218" s="170"/>
    </row>
    <row r="219" spans="1:21" ht="14.25" thickBot="1">
      <c r="A219" s="340">
        <v>219</v>
      </c>
      <c r="C219" s="994"/>
      <c r="D219" s="994"/>
      <c r="E219" s="362"/>
      <c r="H219" s="388" t="s">
        <v>913</v>
      </c>
      <c r="I219" s="400" t="s">
        <v>665</v>
      </c>
      <c r="J219" s="77" t="s">
        <v>592</v>
      </c>
      <c r="K219" s="399"/>
      <c r="M219" s="360" t="str">
        <f>+IF(AND($H$3="地域がん診療病院",OR($H$4="地域がん診療病院",$H$4="地域がん診療病院(特例型)",$H$4="新規指定推薦")),"",IF(ISBLANK(J219),"未入力あり","〇"))</f>
        <v>〇</v>
      </c>
      <c r="O219" s="170"/>
    </row>
    <row r="220" spans="1:21" ht="27.75" thickBot="1">
      <c r="A220" s="340">
        <v>220</v>
      </c>
      <c r="C220" s="994"/>
      <c r="D220" s="994"/>
      <c r="E220" s="1079" t="s">
        <v>824</v>
      </c>
      <c r="F220" s="1081"/>
      <c r="G220" s="1081"/>
      <c r="H220" s="1087" t="s">
        <v>914</v>
      </c>
      <c r="I220" s="1088" t="str">
        <f>+IF(AND($H$3="地域がん診療病院",OR($H$4="地域がん診療病院",$H$4="地域がん診療病院(特例型)",$H$4="新規指定推薦")),"-","A")</f>
        <v>A</v>
      </c>
      <c r="J220" s="77" t="s">
        <v>592</v>
      </c>
      <c r="K220" s="1072" t="s">
        <v>915</v>
      </c>
      <c r="M220" s="360" t="str">
        <f>+IF(I220="A",IF(ISBLANK(J220),"未入力あり",IF(J220="はい","○","×")),"")</f>
        <v>○</v>
      </c>
      <c r="O220" s="170"/>
    </row>
    <row r="221" spans="1:21" ht="14.25" thickBot="1">
      <c r="A221" s="340">
        <v>221</v>
      </c>
      <c r="C221" s="994"/>
      <c r="D221" s="994"/>
      <c r="E221" s="995"/>
      <c r="F221" s="454"/>
      <c r="G221" s="454"/>
      <c r="H221" s="397" t="s">
        <v>916</v>
      </c>
      <c r="I221" s="400" t="str">
        <f>+IF(AND($H$3="地域がん診療病院",OR($H$4="地域がん診療病院",$H$4="地域がん診療病院(特例型)",$H$4="新規指定推薦")),"-","A")</f>
        <v>A</v>
      </c>
      <c r="J221" s="339">
        <v>1</v>
      </c>
      <c r="K221" s="399"/>
      <c r="M221" s="360" t="str">
        <f>+IF(I221="A",IF(ISBLANK(J221),"未入力あり",IF(J221&gt;=1,"○","×")),"")</f>
        <v>○</v>
      </c>
      <c r="O221" s="170"/>
      <c r="T221" s="379">
        <v>0</v>
      </c>
      <c r="U221" s="380">
        <v>20</v>
      </c>
    </row>
    <row r="222" spans="1:21" ht="27.75" thickBot="1">
      <c r="A222" s="340">
        <v>222</v>
      </c>
      <c r="C222" s="994"/>
      <c r="D222" s="994"/>
      <c r="E222" s="995"/>
      <c r="F222" s="454"/>
      <c r="G222" s="454"/>
      <c r="H222" s="397" t="s">
        <v>917</v>
      </c>
      <c r="I222" s="400" t="str">
        <f>+IF(J221&gt;=2,"-",IF(AND($H$3="地域がん診療病院",OR($H$4="地域がん診療病院",$H$4="地域がん診療病院(特例型)",$H$4="新規指定推薦")),"-","A"))</f>
        <v>A</v>
      </c>
      <c r="J222" s="339">
        <v>1</v>
      </c>
      <c r="K222" s="399" t="s">
        <v>918</v>
      </c>
      <c r="M222" s="360" t="str">
        <f>+IF(I222="A",IF(ISBLANK(J222),"未入力あり",IF(J222&gt;=1,"○","×")),"")</f>
        <v>○</v>
      </c>
      <c r="O222" s="170"/>
      <c r="T222" s="379">
        <v>0</v>
      </c>
      <c r="U222" s="380">
        <v>20</v>
      </c>
    </row>
    <row r="223" spans="1:21" ht="14.25" thickBot="1">
      <c r="A223" s="340">
        <v>223</v>
      </c>
      <c r="C223" s="994"/>
      <c r="D223" s="994"/>
      <c r="E223" s="995"/>
      <c r="F223" s="454"/>
      <c r="G223" s="454"/>
      <c r="H223" s="475" t="s">
        <v>919</v>
      </c>
      <c r="I223" s="421" t="str">
        <f>+IF(AND($H$3="地域がん診療病院",OR($H$4="地域がん診療病院",$H$4="地域がん診療病院(特例型)",$H$4="新規指定推薦")),"-","C")</f>
        <v>C</v>
      </c>
      <c r="J223" s="77" t="s">
        <v>520</v>
      </c>
      <c r="K223" s="399"/>
      <c r="M223" s="360" t="str">
        <f>IF(AND(I223="C",J223=""),"未入力あり",IF(AND(I223="C",J223&lt;&gt;""),"〇",IF(I223="-","")))</f>
        <v>〇</v>
      </c>
      <c r="O223" s="170"/>
    </row>
    <row r="224" spans="1:21" ht="14.25" thickBot="1">
      <c r="A224" s="340">
        <v>224</v>
      </c>
      <c r="C224" s="994"/>
      <c r="D224" s="994"/>
      <c r="E224" s="995"/>
      <c r="F224" s="454"/>
      <c r="G224" s="454"/>
      <c r="H224" s="446" t="s">
        <v>920</v>
      </c>
      <c r="I224" s="434" t="str">
        <f>+IF(AND($H$3="地域がん診療病院",OR($H$4="地域がん診療病院",$H$4="地域がん診療病院(特例型)",$H$4="新規指定推薦")),"-","C")</f>
        <v>C</v>
      </c>
      <c r="J224" s="339">
        <v>0</v>
      </c>
      <c r="K224" s="405" t="s">
        <v>921</v>
      </c>
      <c r="M224" s="360" t="str">
        <f>IF(AND(I224="C",J224=""),"未入力あり",IF(AND(I224="C",J224&lt;&gt;""),"〇",IF(I224="-","")))</f>
        <v>〇</v>
      </c>
      <c r="O224" s="170"/>
      <c r="T224" s="379">
        <v>0</v>
      </c>
      <c r="U224" s="380">
        <v>20</v>
      </c>
    </row>
    <row r="225" spans="1:15" ht="14.25" thickBot="1">
      <c r="A225" s="340">
        <v>225</v>
      </c>
      <c r="C225" s="994"/>
      <c r="D225" s="994"/>
      <c r="E225" s="1079" t="s">
        <v>827</v>
      </c>
      <c r="F225" s="1081"/>
      <c r="G225" s="1081"/>
      <c r="H225" s="1087" t="s">
        <v>922</v>
      </c>
      <c r="I225" s="1088" t="str">
        <f>+IF(AND($H$3="地域がん診療病院",OR($H$4="地域がん診療病院",$H$4="地域がん診療病院(特例型)",$H$4="新規指定推薦")),"-","A")</f>
        <v>A</v>
      </c>
      <c r="J225" s="77" t="s">
        <v>592</v>
      </c>
      <c r="K225" s="1072"/>
      <c r="M225" s="360" t="str">
        <f t="shared" ref="M225:M234" si="15">+IF(I225="A",IF(ISBLANK(J225),"未入力あり",IF(J225="はい","○","×")),"")</f>
        <v>○</v>
      </c>
      <c r="O225" s="170"/>
    </row>
    <row r="226" spans="1:15" ht="27.75" thickBot="1">
      <c r="A226" s="340">
        <v>226</v>
      </c>
      <c r="C226" s="994"/>
      <c r="D226" s="994"/>
      <c r="E226" s="1079" t="s">
        <v>830</v>
      </c>
      <c r="F226" s="1081"/>
      <c r="G226" s="1081"/>
      <c r="H226" s="1087" t="s">
        <v>923</v>
      </c>
      <c r="I226" s="1088" t="str">
        <f>+IF(AND($H$3="地域がん診療病院",OR($H$4="地域がん診療病院",$H$4="地域がん診療病院(特例型)",$H$4="新規指定推薦")),"-","A")</f>
        <v>A</v>
      </c>
      <c r="J226" s="77" t="s">
        <v>592</v>
      </c>
      <c r="K226" s="1072" t="s">
        <v>924</v>
      </c>
      <c r="M226" s="360" t="str">
        <f t="shared" si="15"/>
        <v>○</v>
      </c>
      <c r="O226" s="170"/>
    </row>
    <row r="227" spans="1:15" ht="14.25" thickBot="1">
      <c r="A227" s="340">
        <v>227</v>
      </c>
      <c r="C227" s="994"/>
      <c r="D227" s="994"/>
      <c r="E227" s="995"/>
      <c r="F227" s="454"/>
      <c r="G227" s="454"/>
      <c r="H227" s="69" t="s">
        <v>925</v>
      </c>
      <c r="I227" s="386" t="str">
        <f>+IF(AND($H$3="地域がん診療病院",OR($H$4="地域がん診療病院",$H$4="地域がん診療病院(特例型)",$H$4="新規指定推薦")),"-","A")</f>
        <v>A</v>
      </c>
      <c r="J227" s="77" t="s">
        <v>592</v>
      </c>
      <c r="K227" s="387" t="s">
        <v>926</v>
      </c>
      <c r="M227" s="360" t="str">
        <f t="shared" si="15"/>
        <v>○</v>
      </c>
      <c r="O227" s="170"/>
    </row>
    <row r="228" spans="1:15" ht="14.25" thickBot="1">
      <c r="A228" s="340">
        <v>228</v>
      </c>
      <c r="C228" s="994"/>
      <c r="D228" s="994"/>
      <c r="E228" s="1079" t="s">
        <v>832</v>
      </c>
      <c r="F228" s="1081"/>
      <c r="G228" s="1081"/>
      <c r="H228" s="1087" t="s">
        <v>927</v>
      </c>
      <c r="I228" s="1088" t="str">
        <f>+IF(AND($H$3="地域がん診療病院",OR($H$4="地域がん診療病院",$H$4="地域がん診療病院(特例型)",$H$4="新規指定推薦")),"-","A")</f>
        <v>A</v>
      </c>
      <c r="J228" s="77" t="s">
        <v>592</v>
      </c>
      <c r="K228" s="1072"/>
      <c r="M228" s="360" t="str">
        <f t="shared" si="15"/>
        <v>○</v>
      </c>
      <c r="O228" s="170"/>
    </row>
    <row r="229" spans="1:15" ht="27.75" thickBot="1">
      <c r="A229" s="340">
        <v>229</v>
      </c>
      <c r="C229" s="994"/>
      <c r="D229" s="994"/>
      <c r="E229" s="995"/>
      <c r="F229" s="1085" t="s">
        <v>634</v>
      </c>
      <c r="G229" s="1086"/>
      <c r="H229" s="1087" t="s">
        <v>928</v>
      </c>
      <c r="I229" s="1088" t="str">
        <f>+IF(AND($H$3="地域がん診療病院",OR($H$4="地域がん診療病院",$H$4="地域がん診療病院(特例型)",$H$4="新規指定推薦")),"-","B")</f>
        <v>B</v>
      </c>
      <c r="J229" s="77" t="s">
        <v>592</v>
      </c>
      <c r="K229" s="1072" t="s">
        <v>929</v>
      </c>
      <c r="M229" s="360" t="str">
        <f>IF(AND(I229="B",J229=""),"未入力あり",IF(AND(I229="B",J229&lt;&gt;""),"〇",IF(I229="-","")))</f>
        <v>〇</v>
      </c>
      <c r="O229" s="170"/>
    </row>
    <row r="230" spans="1:15" ht="27.75" thickBot="1">
      <c r="A230" s="340">
        <v>230</v>
      </c>
      <c r="C230" s="994"/>
      <c r="D230" s="994"/>
      <c r="E230" s="995"/>
      <c r="F230" s="1085" t="s">
        <v>639</v>
      </c>
      <c r="G230" s="1086"/>
      <c r="H230" s="1087" t="s">
        <v>930</v>
      </c>
      <c r="I230" s="1088" t="str">
        <f t="shared" ref="I230:I240" si="16">+IF(AND($H$3="地域がん診療病院",OR($H$4="地域がん診療病院",$H$4="地域がん診療病院(特例型)",$H$4="新規指定推薦")),"-","A")</f>
        <v>A</v>
      </c>
      <c r="J230" s="77" t="s">
        <v>592</v>
      </c>
      <c r="K230" s="1072"/>
      <c r="M230" s="360" t="str">
        <f t="shared" si="15"/>
        <v>○</v>
      </c>
      <c r="O230" s="170"/>
    </row>
    <row r="231" spans="1:15" ht="14.25" thickBot="1">
      <c r="A231" s="340">
        <v>231</v>
      </c>
      <c r="C231" s="994"/>
      <c r="D231" s="994"/>
      <c r="E231" s="995"/>
      <c r="F231" s="384" t="s">
        <v>647</v>
      </c>
      <c r="G231" s="385"/>
      <c r="H231" s="69" t="s">
        <v>931</v>
      </c>
      <c r="I231" s="386" t="str">
        <f t="shared" si="16"/>
        <v>A</v>
      </c>
      <c r="J231" s="77" t="s">
        <v>592</v>
      </c>
      <c r="K231" s="387"/>
      <c r="M231" s="360" t="str">
        <f t="shared" si="15"/>
        <v>○</v>
      </c>
      <c r="O231" s="170"/>
    </row>
    <row r="232" spans="1:15" ht="14.25" thickBot="1">
      <c r="A232" s="340">
        <v>232</v>
      </c>
      <c r="C232" s="994"/>
      <c r="D232" s="994"/>
      <c r="E232" s="995"/>
      <c r="F232" s="1085" t="s">
        <v>659</v>
      </c>
      <c r="G232" s="1089"/>
      <c r="H232" s="433" t="s">
        <v>932</v>
      </c>
      <c r="I232" s="434" t="str">
        <f t="shared" si="16"/>
        <v>A</v>
      </c>
      <c r="J232" s="77" t="s">
        <v>592</v>
      </c>
      <c r="K232" s="405"/>
      <c r="M232" s="360" t="str">
        <f t="shared" si="15"/>
        <v>○</v>
      </c>
      <c r="O232" s="170"/>
    </row>
    <row r="233" spans="1:15" ht="14.25" thickBot="1">
      <c r="A233" s="340">
        <v>233</v>
      </c>
      <c r="C233" s="994"/>
      <c r="D233" s="994"/>
      <c r="E233" s="995"/>
      <c r="F233" s="366"/>
      <c r="G233" s="383"/>
      <c r="H233" s="363" t="s">
        <v>933</v>
      </c>
      <c r="I233" s="367" t="str">
        <f t="shared" si="16"/>
        <v>A</v>
      </c>
      <c r="J233" s="77" t="s">
        <v>592</v>
      </c>
      <c r="K233" s="365"/>
      <c r="M233" s="360" t="str">
        <f t="shared" si="15"/>
        <v>○</v>
      </c>
      <c r="O233" s="170"/>
    </row>
    <row r="234" spans="1:15" ht="14.25" thickBot="1">
      <c r="A234" s="340">
        <v>234</v>
      </c>
      <c r="C234" s="994"/>
      <c r="D234" s="994"/>
      <c r="E234" s="995"/>
      <c r="F234" s="994" t="s">
        <v>662</v>
      </c>
      <c r="H234" s="433" t="s">
        <v>934</v>
      </c>
      <c r="I234" s="434" t="str">
        <f t="shared" si="16"/>
        <v>A</v>
      </c>
      <c r="J234" s="77" t="s">
        <v>592</v>
      </c>
      <c r="K234" s="405"/>
      <c r="M234" s="360" t="str">
        <f t="shared" si="15"/>
        <v>○</v>
      </c>
      <c r="O234" s="170"/>
    </row>
    <row r="235" spans="1:15" ht="14.25" thickBot="1">
      <c r="A235" s="340">
        <v>235</v>
      </c>
      <c r="C235" s="994"/>
      <c r="D235" s="994"/>
      <c r="E235" s="1079" t="s">
        <v>935</v>
      </c>
      <c r="F235" s="1081"/>
      <c r="G235" s="1081"/>
      <c r="H235" s="1087" t="s">
        <v>936</v>
      </c>
      <c r="I235" s="1088" t="str">
        <f t="shared" si="16"/>
        <v>A</v>
      </c>
      <c r="J235" s="77" t="s">
        <v>592</v>
      </c>
      <c r="K235" s="1072"/>
      <c r="M235" s="360" t="str">
        <f t="shared" ref="M235:M240" si="17">+IF(I235="A",IF(ISBLANK(J235),"未入力あり",IF(J235="はい","○","×")),"")</f>
        <v>○</v>
      </c>
      <c r="O235" s="170"/>
    </row>
    <row r="236" spans="1:15" ht="14.25" thickBot="1">
      <c r="A236" s="340">
        <v>236</v>
      </c>
      <c r="C236" s="994"/>
      <c r="D236" s="994"/>
      <c r="E236" s="460"/>
      <c r="F236" s="461"/>
      <c r="G236" s="461"/>
      <c r="H236" s="363" t="s">
        <v>937</v>
      </c>
      <c r="I236" s="367" t="str">
        <f t="shared" si="16"/>
        <v>A</v>
      </c>
      <c r="J236" s="77" t="s">
        <v>592</v>
      </c>
      <c r="K236" s="365"/>
      <c r="M236" s="360" t="str">
        <f t="shared" si="17"/>
        <v>○</v>
      </c>
      <c r="O236" s="170"/>
    </row>
    <row r="237" spans="1:15" ht="27.75" thickBot="1">
      <c r="A237" s="340">
        <v>237</v>
      </c>
      <c r="C237" s="994"/>
      <c r="D237" s="994"/>
      <c r="E237" s="460" t="s">
        <v>938</v>
      </c>
      <c r="F237" s="461"/>
      <c r="G237" s="461"/>
      <c r="H237" s="406" t="s">
        <v>939</v>
      </c>
      <c r="I237" s="407" t="str">
        <f t="shared" si="16"/>
        <v>A</v>
      </c>
      <c r="J237" s="77" t="s">
        <v>592</v>
      </c>
      <c r="K237" s="396"/>
      <c r="M237" s="360" t="str">
        <f t="shared" si="17"/>
        <v>○</v>
      </c>
      <c r="O237" s="170"/>
    </row>
    <row r="238" spans="1:15" ht="27.75" thickBot="1">
      <c r="A238" s="340">
        <v>238</v>
      </c>
      <c r="C238" s="994"/>
      <c r="D238" s="994"/>
      <c r="E238" s="460" t="s">
        <v>940</v>
      </c>
      <c r="F238" s="461"/>
      <c r="G238" s="461"/>
      <c r="H238" s="406" t="s">
        <v>941</v>
      </c>
      <c r="I238" s="407" t="str">
        <f t="shared" si="16"/>
        <v>A</v>
      </c>
      <c r="J238" s="77" t="s">
        <v>592</v>
      </c>
      <c r="K238" s="396"/>
      <c r="M238" s="360" t="str">
        <f t="shared" si="17"/>
        <v>○</v>
      </c>
      <c r="O238" s="170"/>
    </row>
    <row r="239" spans="1:15" ht="14.25" thickBot="1">
      <c r="A239" s="340">
        <v>239</v>
      </c>
      <c r="C239" s="994"/>
      <c r="D239" s="994"/>
      <c r="E239" s="995" t="s">
        <v>942</v>
      </c>
      <c r="F239" s="454"/>
      <c r="G239" s="454"/>
      <c r="H239" s="433" t="s">
        <v>943</v>
      </c>
      <c r="I239" s="434" t="str">
        <f t="shared" si="16"/>
        <v>A</v>
      </c>
      <c r="J239" s="77" t="s">
        <v>592</v>
      </c>
      <c r="K239" s="405"/>
      <c r="M239" s="360" t="str">
        <f t="shared" si="17"/>
        <v>○</v>
      </c>
      <c r="O239" s="170"/>
    </row>
    <row r="240" spans="1:15" ht="14.25" thickBot="1">
      <c r="A240" s="340">
        <v>240</v>
      </c>
      <c r="C240" s="994"/>
      <c r="D240" s="994"/>
      <c r="E240" s="995"/>
      <c r="F240" s="454"/>
      <c r="G240" s="454"/>
      <c r="H240" s="412" t="s">
        <v>944</v>
      </c>
      <c r="I240" s="435" t="str">
        <f t="shared" si="16"/>
        <v>A</v>
      </c>
      <c r="J240" s="77" t="s">
        <v>592</v>
      </c>
      <c r="K240" s="414"/>
      <c r="M240" s="360" t="str">
        <f t="shared" si="17"/>
        <v>○</v>
      </c>
      <c r="O240" s="170"/>
    </row>
    <row r="241" spans="1:21" ht="14.25" thickBot="1">
      <c r="A241" s="340">
        <v>241</v>
      </c>
      <c r="C241" s="994"/>
      <c r="D241" s="366"/>
      <c r="E241" s="460"/>
      <c r="F241" s="461"/>
      <c r="G241" s="461"/>
      <c r="H241" s="406" t="s">
        <v>945</v>
      </c>
      <c r="I241" s="407" t="str">
        <f>+IF(AND($H$3="地域がん診療病院",OR($H$4="地域がん診療病院",$H$4="地域がん診療病院(特例型)",$H$4="新規指定推薦")),"-","C")</f>
        <v>C</v>
      </c>
      <c r="J241" s="77" t="s">
        <v>520</v>
      </c>
      <c r="K241" s="396"/>
      <c r="M241" s="360" t="str">
        <f>IF(AND(I241="C",J241=""),"未入力あり",IF(AND(I241="C",J241&lt;&gt;""),"〇",IF(I241="-","")))</f>
        <v>〇</v>
      </c>
      <c r="O241" s="170"/>
    </row>
    <row r="242" spans="1:21" ht="14.25" thickBot="1">
      <c r="A242" s="340">
        <v>242</v>
      </c>
      <c r="C242" s="994"/>
      <c r="D242" s="1073" t="s">
        <v>776</v>
      </c>
      <c r="E242" s="1074" t="s">
        <v>946</v>
      </c>
      <c r="F242" s="1075"/>
      <c r="G242" s="1075"/>
      <c r="H242" s="1076"/>
      <c r="I242" s="1077"/>
      <c r="J242" s="1076"/>
      <c r="K242" s="1078"/>
      <c r="O242" s="170"/>
    </row>
    <row r="243" spans="1:21" ht="27.75" thickBot="1">
      <c r="A243" s="340">
        <v>243</v>
      </c>
      <c r="C243" s="994"/>
      <c r="D243" s="994"/>
      <c r="E243" s="1079" t="s">
        <v>947</v>
      </c>
      <c r="F243" s="1081"/>
      <c r="G243" s="1081"/>
      <c r="H243" s="1087" t="s">
        <v>948</v>
      </c>
      <c r="I243" s="1088" t="str">
        <f>+IF(AND($H$3="地域がん診療病院",OR($H$4="地域がん診療病院",$H$4="地域がん診療病院(特例型)",$H$4="新規指定推薦")),"-","A")</f>
        <v>A</v>
      </c>
      <c r="J243" s="77" t="s">
        <v>592</v>
      </c>
      <c r="K243" s="1072"/>
      <c r="M243" s="360" t="str">
        <f>+IF(I243="A",IF(ISBLANK(J243),"未入力あり",IF(J243="はい","○","×")),"")</f>
        <v>○</v>
      </c>
      <c r="O243" s="170"/>
    </row>
    <row r="244" spans="1:21" ht="14.25" thickBot="1">
      <c r="A244" s="340">
        <v>244</v>
      </c>
      <c r="C244" s="994"/>
      <c r="D244" s="994"/>
      <c r="E244" s="1079" t="s">
        <v>949</v>
      </c>
      <c r="F244" s="1081"/>
      <c r="G244" s="1081"/>
      <c r="H244" s="1087" t="s">
        <v>950</v>
      </c>
      <c r="I244" s="1088" t="str">
        <f>+IF(AND($H$3="地域がん診療病院",OR($H$4="地域がん診療病院",$H$4="地域がん診療病院(特例型)",$H$4="新規指定推薦")),"-","A")</f>
        <v>A</v>
      </c>
      <c r="J244" s="77" t="s">
        <v>592</v>
      </c>
      <c r="K244" s="1072" t="s">
        <v>951</v>
      </c>
      <c r="M244" s="360" t="str">
        <f>+IF(I244="A",IF(ISBLANK(J244),"未入力あり",IF(J244="はい","○","×")),"")</f>
        <v>○</v>
      </c>
      <c r="O244" s="170"/>
    </row>
    <row r="245" spans="1:21" ht="14.25" thickBot="1">
      <c r="A245" s="340">
        <v>245</v>
      </c>
      <c r="C245" s="994"/>
      <c r="D245" s="994"/>
      <c r="E245" s="460"/>
      <c r="F245" s="461"/>
      <c r="G245" s="476"/>
      <c r="H245" s="447" t="s">
        <v>952</v>
      </c>
      <c r="I245" s="367" t="str">
        <f>+IF(AND($H$3="地域がん診療病院",OR($H$4="地域がん診療病院",$H$4="地域がん診療病院(特例型)",$H$4="新規指定推薦")),"-","A")</f>
        <v>A</v>
      </c>
      <c r="J245" s="339">
        <v>1</v>
      </c>
      <c r="K245" s="365"/>
      <c r="M245" s="360" t="str">
        <f>+IF(I245="A",IF(ISBLANK(J245),"未入力あり",IF(J245&gt;=1,"○","×")),"")</f>
        <v>○</v>
      </c>
      <c r="O245" s="170"/>
      <c r="T245" s="379">
        <v>0</v>
      </c>
      <c r="U245" s="380">
        <v>20</v>
      </c>
    </row>
    <row r="246" spans="1:21" ht="14.25" thickBot="1">
      <c r="A246" s="340">
        <v>246</v>
      </c>
      <c r="C246" s="994"/>
      <c r="D246" s="994"/>
      <c r="E246" s="460" t="s">
        <v>953</v>
      </c>
      <c r="F246" s="461"/>
      <c r="G246" s="461"/>
      <c r="H246" s="406" t="s">
        <v>954</v>
      </c>
      <c r="I246" s="407" t="str">
        <f>+IF(AND($H$3="地域がん診療病院",OR($H$4="地域がん診療病院",$H$4="地域がん診療病院(特例型)",$H$4="新規指定推薦")),"-","A")</f>
        <v>A</v>
      </c>
      <c r="J246" s="77" t="s">
        <v>592</v>
      </c>
      <c r="K246" s="396"/>
      <c r="M246" s="360" t="str">
        <f>+IF(I246="A",IF(ISBLANK(J246),"未入力あり",IF(J246="はい","○","×")),"")</f>
        <v>○</v>
      </c>
      <c r="O246" s="170"/>
    </row>
    <row r="247" spans="1:21" ht="14.25" thickBot="1">
      <c r="A247" s="340">
        <v>247</v>
      </c>
      <c r="C247" s="994"/>
      <c r="D247" s="366"/>
      <c r="E247" s="455" t="s">
        <v>955</v>
      </c>
      <c r="F247" s="456"/>
      <c r="G247" s="456"/>
      <c r="H247" s="69" t="s">
        <v>956</v>
      </c>
      <c r="I247" s="386" t="str">
        <f>+IF(AND($H$3="地域がん診療病院",OR($H$4="地域がん診療病院",$H$4="地域がん診療病院(特例型)",$H$4="新規指定推薦")),"-","A")</f>
        <v>A</v>
      </c>
      <c r="J247" s="77" t="s">
        <v>592</v>
      </c>
      <c r="K247" s="387"/>
      <c r="M247" s="360" t="str">
        <f>+IF(I247="A",IF(ISBLANK(J247),"未入力あり",IF(J247="はい","○","×")),"")</f>
        <v>○</v>
      </c>
      <c r="O247" s="170"/>
    </row>
    <row r="248" spans="1:21" ht="14.25" thickBot="1">
      <c r="A248" s="340">
        <v>248</v>
      </c>
      <c r="C248" s="994"/>
      <c r="D248" s="1073" t="s">
        <v>822</v>
      </c>
      <c r="E248" s="1074" t="s">
        <v>957</v>
      </c>
      <c r="F248" s="1075"/>
      <c r="G248" s="1075"/>
      <c r="H248" s="1076"/>
      <c r="I248" s="1077"/>
      <c r="J248" s="1076"/>
      <c r="K248" s="1078"/>
      <c r="O248" s="170"/>
    </row>
    <row r="249" spans="1:21" ht="14.25" thickBot="1">
      <c r="A249" s="340">
        <v>249</v>
      </c>
      <c r="C249" s="994"/>
      <c r="D249" s="994"/>
      <c r="E249" s="1079" t="s">
        <v>824</v>
      </c>
      <c r="F249" s="1081"/>
      <c r="G249" s="1081"/>
      <c r="H249" s="1087" t="s">
        <v>958</v>
      </c>
      <c r="I249" s="1096" t="str">
        <f>+IF(AND($H$3="地域がん診療病院",OR($H$4="地域がん診療病院",$H$4="地域がん診療病院(特例型)",$H$4="新規指定推薦")),"-","A")</f>
        <v>A</v>
      </c>
      <c r="J249" s="77" t="s">
        <v>592</v>
      </c>
      <c r="K249" s="1072"/>
      <c r="M249" s="360" t="str">
        <f t="shared" ref="M249:M269" si="18">+IF(I249="A",IF(ISBLANK(J249),"未入力あり",IF(J249="はい","○","×")),"")</f>
        <v>○</v>
      </c>
      <c r="O249" s="170"/>
    </row>
    <row r="250" spans="1:21" ht="27.75" thickBot="1">
      <c r="A250" s="340">
        <v>250</v>
      </c>
      <c r="C250" s="994"/>
      <c r="D250" s="994"/>
      <c r="E250" s="995"/>
      <c r="F250" s="454"/>
      <c r="G250" s="454"/>
      <c r="H250" s="412" t="s">
        <v>959</v>
      </c>
      <c r="I250" s="477" t="str">
        <f>+IF(AND($H$3="地域がん診療病院",OR($H$4="地域がん診療病院",$H$4="地域がん診療病院(特例型)",$H$4="新規指定推薦")),"-","A")</f>
        <v>A</v>
      </c>
      <c r="J250" s="77" t="s">
        <v>592</v>
      </c>
      <c r="K250" s="414"/>
      <c r="M250" s="360" t="str">
        <f t="shared" si="18"/>
        <v>○</v>
      </c>
      <c r="O250" s="170"/>
    </row>
    <row r="251" spans="1:21" ht="14.25" thickBot="1">
      <c r="A251" s="340">
        <v>251</v>
      </c>
      <c r="B251" s="994"/>
      <c r="C251" s="994"/>
      <c r="D251" s="994"/>
      <c r="E251" s="995"/>
      <c r="F251" s="454"/>
      <c r="G251" s="454"/>
      <c r="H251" s="448" t="s">
        <v>960</v>
      </c>
      <c r="I251" s="478" t="s">
        <v>665</v>
      </c>
      <c r="J251" s="77" t="s">
        <v>592</v>
      </c>
      <c r="K251" s="442"/>
      <c r="M251" s="360" t="str">
        <f>+IF(AND($H$3="地域がん診療病院",OR($H$4="地域がん診療病院",$H$4="地域がん診療病院(特例型)",$H$4="新規指定推薦")),"",IF(ISBLANK(J251),"未入力あり","〇"))</f>
        <v>〇</v>
      </c>
      <c r="O251" s="170"/>
    </row>
    <row r="252" spans="1:21" ht="14.25" thickBot="1">
      <c r="A252" s="340">
        <v>252</v>
      </c>
      <c r="B252" s="994"/>
      <c r="C252" s="994"/>
      <c r="D252" s="994"/>
      <c r="E252" s="995"/>
      <c r="F252" s="454"/>
      <c r="G252" s="454"/>
      <c r="H252" s="466" t="s">
        <v>961</v>
      </c>
      <c r="I252" s="479" t="str">
        <f>+IF(ISBLANK(J251),"A/-",IF(J251="はい","A","-"))</f>
        <v>A</v>
      </c>
      <c r="J252" s="77" t="s">
        <v>592</v>
      </c>
      <c r="K252" s="424"/>
      <c r="M252" s="360" t="str">
        <f>+IF(I252="A",IF(ISBLANK(J252),"未入力あり",IF(J252="はい","○","×")),"")</f>
        <v>○</v>
      </c>
      <c r="O252" s="170"/>
    </row>
    <row r="253" spans="1:21" ht="14.25" thickBot="1">
      <c r="A253" s="340">
        <v>253</v>
      </c>
      <c r="B253" s="994"/>
      <c r="C253" s="994"/>
      <c r="D253" s="994"/>
      <c r="E253" s="995"/>
      <c r="F253" s="454"/>
      <c r="G253" s="454"/>
      <c r="H253" s="448" t="s">
        <v>962</v>
      </c>
      <c r="I253" s="478" t="s">
        <v>665</v>
      </c>
      <c r="J253" s="77" t="s">
        <v>592</v>
      </c>
      <c r="K253" s="442"/>
      <c r="M253" s="360" t="str">
        <f>+IF(AND($H$3="地域がん診療病院",OR($H$4="地域がん診療病院",$H$4="地域がん診療病院(特例型)",$H$4="新規指定推薦")),"",IF(ISBLANK(J253),"未入力あり","〇"))</f>
        <v>〇</v>
      </c>
      <c r="O253" s="170"/>
    </row>
    <row r="254" spans="1:21" ht="14.25" thickBot="1">
      <c r="A254" s="340">
        <v>254</v>
      </c>
      <c r="B254" s="994"/>
      <c r="C254" s="994"/>
      <c r="D254" s="994"/>
      <c r="E254" s="995"/>
      <c r="F254" s="454"/>
      <c r="G254" s="454"/>
      <c r="H254" s="466" t="s">
        <v>961</v>
      </c>
      <c r="I254" s="479" t="str">
        <f>+IF(ISBLANK(J253),"A/-",IF(J253="はい","A","-"))</f>
        <v>A</v>
      </c>
      <c r="J254" s="77" t="s">
        <v>592</v>
      </c>
      <c r="K254" s="424"/>
      <c r="M254" s="360" t="str">
        <f t="shared" si="18"/>
        <v>○</v>
      </c>
      <c r="O254" s="170"/>
    </row>
    <row r="255" spans="1:21" ht="14.25" thickBot="1">
      <c r="A255" s="340">
        <v>255</v>
      </c>
      <c r="B255" s="994"/>
      <c r="C255" s="994"/>
      <c r="D255" s="994"/>
      <c r="E255" s="995"/>
      <c r="F255" s="454"/>
      <c r="G255" s="454"/>
      <c r="H255" s="448" t="s">
        <v>963</v>
      </c>
      <c r="I255" s="478" t="s">
        <v>665</v>
      </c>
      <c r="J255" s="77" t="s">
        <v>592</v>
      </c>
      <c r="K255" s="442"/>
      <c r="M255" s="360" t="str">
        <f>+IF(AND($H$3="地域がん診療病院",OR($H$4="地域がん診療病院",$H$4="地域がん診療病院(特例型)",$H$4="新規指定推薦")),"",IF(ISBLANK(J255),"未入力あり","〇"))</f>
        <v>〇</v>
      </c>
      <c r="O255" s="170"/>
    </row>
    <row r="256" spans="1:21" ht="14.25" thickBot="1">
      <c r="A256" s="340">
        <v>256</v>
      </c>
      <c r="B256" s="994"/>
      <c r="C256" s="994"/>
      <c r="D256" s="994"/>
      <c r="E256" s="995"/>
      <c r="F256" s="454"/>
      <c r="G256" s="454"/>
      <c r="H256" s="466" t="s">
        <v>961</v>
      </c>
      <c r="I256" s="479" t="str">
        <f>+IF(ISBLANK(J255),"A/-",IF(J255="はい","A","-"))</f>
        <v>A</v>
      </c>
      <c r="J256" s="77" t="s">
        <v>592</v>
      </c>
      <c r="K256" s="424"/>
      <c r="M256" s="360" t="str">
        <f t="shared" si="18"/>
        <v>○</v>
      </c>
      <c r="O256" s="170"/>
    </row>
    <row r="257" spans="1:21" ht="14.25" thickBot="1">
      <c r="A257" s="340">
        <v>257</v>
      </c>
      <c r="B257" s="994"/>
      <c r="C257" s="994"/>
      <c r="D257" s="994"/>
      <c r="E257" s="995"/>
      <c r="F257" s="454"/>
      <c r="G257" s="454"/>
      <c r="H257" s="448" t="s">
        <v>964</v>
      </c>
      <c r="I257" s="478" t="s">
        <v>665</v>
      </c>
      <c r="J257" s="77" t="s">
        <v>592</v>
      </c>
      <c r="K257" s="442"/>
      <c r="M257" s="360" t="str">
        <f>+IF(AND($H$3="地域がん診療病院",OR($H$4="地域がん診療病院",$H$4="地域がん診療病院(特例型)",$H$4="新規指定推薦")),"",IF(ISBLANK(J257),"未入力あり","〇"))</f>
        <v>〇</v>
      </c>
      <c r="O257" s="170"/>
    </row>
    <row r="258" spans="1:21" ht="14.25" thickBot="1">
      <c r="A258" s="340">
        <v>258</v>
      </c>
      <c r="B258" s="994"/>
      <c r="C258" s="994"/>
      <c r="D258" s="994"/>
      <c r="E258" s="995"/>
      <c r="F258" s="454"/>
      <c r="G258" s="454"/>
      <c r="H258" s="466" t="s">
        <v>961</v>
      </c>
      <c r="I258" s="479" t="str">
        <f>+IF(ISBLANK(J257),"A/-",IF(J257="はい","A","-"))</f>
        <v>A</v>
      </c>
      <c r="J258" s="77" t="s">
        <v>592</v>
      </c>
      <c r="K258" s="424"/>
      <c r="M258" s="360" t="str">
        <f t="shared" si="18"/>
        <v>○</v>
      </c>
      <c r="O258" s="170"/>
    </row>
    <row r="259" spans="1:21" ht="14.25" thickBot="1">
      <c r="A259" s="340">
        <v>259</v>
      </c>
      <c r="B259" s="994"/>
      <c r="C259" s="994"/>
      <c r="D259" s="994"/>
      <c r="E259" s="995"/>
      <c r="F259" s="454"/>
      <c r="G259" s="454"/>
      <c r="H259" s="448" t="s">
        <v>965</v>
      </c>
      <c r="I259" s="478" t="s">
        <v>665</v>
      </c>
      <c r="J259" s="77" t="s">
        <v>592</v>
      </c>
      <c r="K259" s="442"/>
      <c r="M259" s="360" t="str">
        <f>+IF(AND($H$3="地域がん診療病院",OR($H$4="地域がん診療病院",$H$4="地域がん診療病院(特例型)",$H$4="新規指定推薦")),"",IF(ISBLANK(J259),"未入力あり","〇"))</f>
        <v>〇</v>
      </c>
      <c r="O259" s="170"/>
    </row>
    <row r="260" spans="1:21" ht="14.25" thickBot="1">
      <c r="A260" s="340">
        <v>260</v>
      </c>
      <c r="B260" s="994"/>
      <c r="C260" s="994"/>
      <c r="D260" s="994"/>
      <c r="E260" s="995"/>
      <c r="F260" s="454"/>
      <c r="G260" s="454"/>
      <c r="H260" s="466" t="s">
        <v>961</v>
      </c>
      <c r="I260" s="479" t="str">
        <f>+IF(ISBLANK(J259),"A/-",IF(J259="はい","A","-"))</f>
        <v>A</v>
      </c>
      <c r="J260" s="77" t="s">
        <v>592</v>
      </c>
      <c r="K260" s="424"/>
      <c r="M260" s="360" t="str">
        <f t="shared" si="18"/>
        <v>○</v>
      </c>
      <c r="O260" s="170"/>
    </row>
    <row r="261" spans="1:21" ht="14.25" thickBot="1">
      <c r="A261" s="340">
        <v>261</v>
      </c>
      <c r="C261" s="994"/>
      <c r="D261" s="994"/>
      <c r="E261" s="995"/>
      <c r="F261" s="454"/>
      <c r="G261" s="454"/>
      <c r="H261" s="406" t="s">
        <v>966</v>
      </c>
      <c r="I261" s="480" t="str">
        <f>+IF(AND($H$3="地域がん診療病院",OR($H$4="地域がん診療病院",$H$4="地域がん診療病院(特例型)",$H$4="新規指定推薦")),"-","A")</f>
        <v>A</v>
      </c>
      <c r="J261" s="77" t="s">
        <v>592</v>
      </c>
      <c r="K261" s="396"/>
      <c r="M261" s="360" t="str">
        <f t="shared" si="18"/>
        <v>○</v>
      </c>
      <c r="O261" s="170"/>
    </row>
    <row r="262" spans="1:21" ht="14.25" thickBot="1">
      <c r="A262" s="340">
        <v>262</v>
      </c>
      <c r="C262" s="994"/>
      <c r="D262" s="994"/>
      <c r="E262" s="1079" t="s">
        <v>827</v>
      </c>
      <c r="F262" s="1081"/>
      <c r="G262" s="1081"/>
      <c r="H262" s="1087" t="s">
        <v>967</v>
      </c>
      <c r="I262" s="1096" t="str">
        <f>+IF(AND($H$3="地域がん診療病院",OR($H$4="地域がん診療病院",$H$4="地域がん診療病院(特例型)",$H$4="新規指定推薦")),"-","A")</f>
        <v>A</v>
      </c>
      <c r="J262" s="77" t="s">
        <v>592</v>
      </c>
      <c r="K262" s="1072"/>
      <c r="M262" s="360" t="str">
        <f t="shared" si="18"/>
        <v>○</v>
      </c>
      <c r="O262" s="170"/>
    </row>
    <row r="263" spans="1:21" ht="27.75" thickBot="1">
      <c r="A263" s="340">
        <v>263</v>
      </c>
      <c r="C263" s="994"/>
      <c r="D263" s="994"/>
      <c r="E263" s="995"/>
      <c r="F263" s="454"/>
      <c r="G263" s="454"/>
      <c r="H263" s="363" t="s">
        <v>968</v>
      </c>
      <c r="I263" s="481" t="str">
        <f>+IF(AND($H$3="地域がん診療病院",OR($H$4="地域がん診療病院",$H$4="地域がん診療病院(特例型)",$H$4="新規指定推薦")),"-","A")</f>
        <v>A</v>
      </c>
      <c r="J263" s="77" t="s">
        <v>592</v>
      </c>
      <c r="K263" s="365"/>
      <c r="M263" s="360" t="str">
        <f t="shared" si="18"/>
        <v>○</v>
      </c>
      <c r="O263" s="170"/>
    </row>
    <row r="264" spans="1:21" ht="14.25" thickBot="1">
      <c r="A264" s="340">
        <v>264</v>
      </c>
      <c r="C264" s="994"/>
      <c r="D264" s="994"/>
      <c r="E264" s="1079" t="s">
        <v>830</v>
      </c>
      <c r="F264" s="1081"/>
      <c r="G264" s="1081"/>
      <c r="H264" s="1087" t="s">
        <v>969</v>
      </c>
      <c r="I264" s="482" t="str">
        <f>+IF(AND($H$3="地域がん診療病院",OR($H$4="地域がん診療病院",$H$4="地域がん診療病院(特例型)",$H$4="新規指定推薦")),"-","A")</f>
        <v>A</v>
      </c>
      <c r="J264" s="77" t="s">
        <v>592</v>
      </c>
      <c r="K264" s="387"/>
      <c r="M264" s="360" t="str">
        <f t="shared" si="18"/>
        <v>○</v>
      </c>
      <c r="O264" s="170"/>
    </row>
    <row r="265" spans="1:21" ht="14.25" thickBot="1">
      <c r="A265" s="340">
        <v>265</v>
      </c>
      <c r="C265" s="994"/>
      <c r="D265" s="994"/>
      <c r="E265" s="460"/>
      <c r="F265" s="461"/>
      <c r="G265" s="476"/>
      <c r="H265" s="388" t="s">
        <v>970</v>
      </c>
      <c r="I265" s="483" t="s">
        <v>665</v>
      </c>
      <c r="J265" s="339">
        <v>4</v>
      </c>
      <c r="K265" s="484" t="s">
        <v>971</v>
      </c>
      <c r="M265" s="360" t="str">
        <f>+IF(AND($H$3="地域がん診療病院",OR($H$4="地域がん診療病院",$H$4="地域がん診療病院(特例型)",$H$4="新規指定推薦")),"",IF(ISBLANK(J265),"未入力あり","〇"))</f>
        <v>〇</v>
      </c>
      <c r="O265" s="170"/>
    </row>
    <row r="266" spans="1:21" ht="14.25" thickBot="1">
      <c r="A266" s="340">
        <v>266</v>
      </c>
      <c r="C266" s="994"/>
      <c r="D266" s="994"/>
      <c r="E266" s="455" t="s">
        <v>832</v>
      </c>
      <c r="F266" s="456"/>
      <c r="G266" s="456"/>
      <c r="H266" s="69" t="s">
        <v>972</v>
      </c>
      <c r="I266" s="482" t="str">
        <f>+IF(AND($H$3="地域がん診療病院",OR($H$4="地域がん診療病院",$H$4="地域がん診療病院(特例型)",$H$4="新規指定推薦")),"-","A")</f>
        <v>A</v>
      </c>
      <c r="J266" s="77" t="s">
        <v>592</v>
      </c>
      <c r="K266" s="387"/>
      <c r="M266" s="360" t="str">
        <f t="shared" si="18"/>
        <v>○</v>
      </c>
      <c r="O266" s="170"/>
      <c r="T266" s="379">
        <v>0</v>
      </c>
      <c r="U266" s="380">
        <v>100</v>
      </c>
    </row>
    <row r="267" spans="1:21" ht="27.75" thickBot="1">
      <c r="A267" s="340">
        <v>267</v>
      </c>
      <c r="C267" s="994"/>
      <c r="D267" s="994"/>
      <c r="E267" s="460" t="s">
        <v>935</v>
      </c>
      <c r="F267" s="461"/>
      <c r="G267" s="461"/>
      <c r="H267" s="406" t="s">
        <v>973</v>
      </c>
      <c r="I267" s="480" t="str">
        <f>+IF(AND($H$3="地域がん診療病院",OR($H$4="地域がん診療病院",$H$4="地域がん診療病院(特例型)",$H$4="新規指定推薦")),"-","A")</f>
        <v>A</v>
      </c>
      <c r="J267" s="77" t="s">
        <v>592</v>
      </c>
      <c r="K267" s="396" t="s">
        <v>974</v>
      </c>
      <c r="M267" s="360" t="str">
        <f t="shared" si="18"/>
        <v>○</v>
      </c>
      <c r="O267" s="170"/>
    </row>
    <row r="268" spans="1:21" ht="27.75" thickBot="1">
      <c r="A268" s="340">
        <v>268</v>
      </c>
      <c r="C268" s="994"/>
      <c r="D268" s="994"/>
      <c r="E268" s="995" t="s">
        <v>938</v>
      </c>
      <c r="F268" s="454"/>
      <c r="G268" s="454"/>
      <c r="H268" s="433" t="s">
        <v>975</v>
      </c>
      <c r="I268" s="485" t="str">
        <f>+IF(AND($H$3="地域がん診療病院",OR($H$4="地域がん診療病院",$H$4="地域がん診療病院(特例型)",$H$4="新規指定推薦")),"-","A")</f>
        <v>A</v>
      </c>
      <c r="J268" s="77" t="s">
        <v>592</v>
      </c>
      <c r="K268" s="405"/>
      <c r="M268" s="360" t="str">
        <f t="shared" si="18"/>
        <v>○</v>
      </c>
      <c r="O268" s="170"/>
    </row>
    <row r="269" spans="1:21" ht="27.75" thickBot="1">
      <c r="A269" s="340">
        <v>269</v>
      </c>
      <c r="C269" s="366"/>
      <c r="D269" s="366"/>
      <c r="E269" s="460"/>
      <c r="F269" s="461"/>
      <c r="G269" s="461"/>
      <c r="H269" s="363" t="s">
        <v>976</v>
      </c>
      <c r="I269" s="481" t="str">
        <f>+IF(AND($H$3="地域がん診療病院",OR($H$4="地域がん診療病院",$H$4="地域がん診療病院(特例型)",$H$4="新規指定推薦")),"-","A")</f>
        <v>A</v>
      </c>
      <c r="J269" s="77" t="s">
        <v>592</v>
      </c>
      <c r="K269" s="365"/>
      <c r="M269" s="360" t="str">
        <f t="shared" si="18"/>
        <v>○</v>
      </c>
      <c r="O269" s="170"/>
    </row>
    <row r="270" spans="1:21" ht="14.25" thickBot="1">
      <c r="A270" s="340">
        <v>270</v>
      </c>
      <c r="C270" s="1064" t="s">
        <v>977</v>
      </c>
      <c r="D270" s="1065" t="s">
        <v>978</v>
      </c>
      <c r="E270" s="1066"/>
      <c r="F270" s="1066"/>
      <c r="G270" s="1066"/>
      <c r="H270" s="1067"/>
      <c r="I270" s="1068"/>
      <c r="J270" s="1067"/>
      <c r="K270" s="1069"/>
      <c r="O270" s="170"/>
    </row>
    <row r="271" spans="1:21" ht="14.25" thickBot="1">
      <c r="A271" s="340">
        <v>271</v>
      </c>
      <c r="C271" s="994"/>
      <c r="D271" s="1095" t="s">
        <v>875</v>
      </c>
      <c r="E271" s="1075"/>
      <c r="F271" s="1075"/>
      <c r="G271" s="1075"/>
      <c r="H271" s="1087" t="s">
        <v>979</v>
      </c>
      <c r="I271" s="1096" t="str">
        <f>+IF(AND($H$3="地域がん診療病院",OR($H$4="地域がん診療病院",$H$4="地域がん診療病院(特例型)",$H$4="新規指定推薦")),"-","A")</f>
        <v>A</v>
      </c>
      <c r="J271" s="77" t="s">
        <v>592</v>
      </c>
      <c r="K271" s="1072"/>
      <c r="M271" s="360" t="str">
        <f>+IF(I271="A",IF(ISBLANK(J271),"未入力あり",IF(J271="はい","○","×")),"")</f>
        <v>○</v>
      </c>
      <c r="O271" s="170"/>
    </row>
    <row r="272" spans="1:21" ht="14.25" thickBot="1">
      <c r="A272" s="340">
        <v>272</v>
      </c>
      <c r="C272" s="994"/>
      <c r="D272" s="1012"/>
      <c r="E272" s="462"/>
      <c r="F272" s="462"/>
      <c r="G272" s="462"/>
      <c r="H272" s="363" t="s">
        <v>980</v>
      </c>
      <c r="I272" s="481" t="str">
        <f>+IF(AND($H$3="地域がん診療病院",OR($H$4="地域がん診療病院",$H$4="地域がん診療病院(特例型)",$H$4="新規指定推薦")),"-","A")</f>
        <v>A</v>
      </c>
      <c r="J272" s="77" t="s">
        <v>592</v>
      </c>
      <c r="K272" s="365" t="s">
        <v>981</v>
      </c>
      <c r="M272" s="360" t="str">
        <f>+IF(I272="A",IF(ISBLANK(J272),"未入力あり",IF(J272="はい","○","×")),"")</f>
        <v>○</v>
      </c>
      <c r="O272" s="170"/>
    </row>
    <row r="273" spans="1:21" ht="14.25" thickBot="1">
      <c r="A273" s="340">
        <v>273</v>
      </c>
      <c r="C273" s="994"/>
      <c r="D273" s="1095" t="s">
        <v>879</v>
      </c>
      <c r="E273" s="1075"/>
      <c r="F273" s="1075"/>
      <c r="G273" s="1075"/>
      <c r="H273" s="1087" t="s">
        <v>982</v>
      </c>
      <c r="I273" s="1096"/>
      <c r="J273" s="1088"/>
      <c r="K273" s="1072" t="s">
        <v>983</v>
      </c>
      <c r="O273" s="170"/>
    </row>
    <row r="274" spans="1:21" ht="14.25" thickBot="1">
      <c r="A274" s="340">
        <v>274</v>
      </c>
      <c r="C274" s="994"/>
      <c r="D274" s="1012"/>
      <c r="E274" s="462"/>
      <c r="F274" s="462"/>
      <c r="G274" s="462"/>
      <c r="H274" s="486" t="s">
        <v>984</v>
      </c>
      <c r="I274" s="487" t="s">
        <v>665</v>
      </c>
      <c r="J274" s="77" t="s">
        <v>592</v>
      </c>
      <c r="K274" s="465"/>
      <c r="M274" s="360" t="str">
        <f>+IF(AND($H$3="地域がん診療病院",OR($H$4="地域がん診療病院",$H$4="地域がん診療病院(特例型)",$H$4="新規指定推薦")),"",IF(ISBLANK(J274),"未入力あり","〇"))</f>
        <v>〇</v>
      </c>
      <c r="O274" s="170"/>
    </row>
    <row r="275" spans="1:21" ht="14.25" thickBot="1">
      <c r="A275" s="340">
        <v>275</v>
      </c>
      <c r="C275" s="994"/>
      <c r="D275" s="1012"/>
      <c r="E275" s="462"/>
      <c r="F275" s="462"/>
      <c r="G275" s="462"/>
      <c r="H275" s="401" t="s">
        <v>985</v>
      </c>
      <c r="I275" s="483" t="str">
        <f>+IF(AND($H$3="地域がん診療病院",OR($H$4="地域がん診療病院",$H$4="地域がん診療病院(特例型)",$H$4="新規指定推薦")),"-",IF(ISBLANK($J$274),"A/-",IF($J$274="はい","A","-")))</f>
        <v>A</v>
      </c>
      <c r="J275" s="77" t="s">
        <v>592</v>
      </c>
      <c r="K275" s="488" t="s">
        <v>986</v>
      </c>
      <c r="M275" s="360" t="str">
        <f>+IF(I275="A",IF(ISBLANK(J275),"未入力あり",IF(J275="はい","○","×")),"")</f>
        <v>○</v>
      </c>
      <c r="O275" s="170"/>
    </row>
    <row r="276" spans="1:21" ht="14.25" thickBot="1">
      <c r="A276" s="340">
        <v>276</v>
      </c>
      <c r="C276" s="994"/>
      <c r="D276" s="1012"/>
      <c r="E276" s="462"/>
      <c r="F276" s="462"/>
      <c r="G276" s="462"/>
      <c r="H276" s="466" t="s">
        <v>987</v>
      </c>
      <c r="I276" s="483" t="str">
        <f>+IF(AND($H$3="地域がん診療病院",OR($H$4="地域がん診療病院",$H$4="地域がん診療病院(特例型)",$H$4="新規指定推薦")),"-",IF(ISBLANK($J$274),"A/-",IF($J$274="はい","A","-")))</f>
        <v>A</v>
      </c>
      <c r="J276" s="339">
        <v>23</v>
      </c>
      <c r="K276" s="484"/>
      <c r="M276" s="360" t="str">
        <f>+IF(I276="A",IF(ISBLANK(J276),"未入力あり",IF(J276&gt;=1,"○","×")),"")</f>
        <v>○</v>
      </c>
      <c r="O276" s="170"/>
      <c r="T276" s="379">
        <v>0</v>
      </c>
      <c r="U276" s="380">
        <v>20</v>
      </c>
    </row>
    <row r="277" spans="1:21" ht="14.25" thickBot="1">
      <c r="A277" s="340">
        <v>277</v>
      </c>
      <c r="C277" s="994"/>
      <c r="D277" s="1012"/>
      <c r="E277" s="462"/>
      <c r="F277" s="462"/>
      <c r="G277" s="462"/>
      <c r="H277" s="433" t="s">
        <v>988</v>
      </c>
      <c r="I277" s="485"/>
      <c r="J277" s="1088"/>
      <c r="K277" s="405"/>
      <c r="O277" s="170"/>
    </row>
    <row r="278" spans="1:21" ht="14.25" thickBot="1">
      <c r="A278" s="340">
        <v>278</v>
      </c>
      <c r="C278" s="994"/>
      <c r="D278" s="1012"/>
      <c r="E278" s="462"/>
      <c r="F278" s="462"/>
      <c r="G278" s="462"/>
      <c r="H278" s="486" t="s">
        <v>989</v>
      </c>
      <c r="I278" s="487" t="s">
        <v>665</v>
      </c>
      <c r="J278" s="77" t="s">
        <v>592</v>
      </c>
      <c r="K278" s="465"/>
      <c r="M278" s="360" t="str">
        <f>+IF(AND($H$3="地域がん診療病院",OR($H$4="地域がん診療病院",$H$4="地域がん診療病院(特例型)",$H$4="新規指定推薦")),"",IF(ISBLANK(J278),"未入力あり","〇"))</f>
        <v>〇</v>
      </c>
      <c r="O278" s="170"/>
    </row>
    <row r="279" spans="1:21" ht="14.25" thickBot="1">
      <c r="A279" s="340">
        <v>279</v>
      </c>
      <c r="C279" s="994"/>
      <c r="D279" s="1012"/>
      <c r="E279" s="462"/>
      <c r="F279" s="462"/>
      <c r="G279" s="462"/>
      <c r="H279" s="466" t="s">
        <v>990</v>
      </c>
      <c r="I279" s="483" t="str">
        <f>+IF(AND($H$3="地域がん診療病院",OR($H$4="地域がん診療病院",$H$4="地域がん診療病院(特例型)",$H$4="新規指定推薦")),"-",IF(ISBLANK($J$278),"A/-",IF($J$278="はい","A","-")))</f>
        <v>A</v>
      </c>
      <c r="J279" s="77" t="s">
        <v>592</v>
      </c>
      <c r="K279" s="484" t="s">
        <v>991</v>
      </c>
      <c r="M279" s="360" t="str">
        <f>+IF(I279="A",IF(ISBLANK(J279),"未入力あり",IF(J279="はい","○","×")),"")</f>
        <v>○</v>
      </c>
      <c r="O279" s="170"/>
    </row>
    <row r="280" spans="1:21" ht="14.25" thickBot="1">
      <c r="A280" s="340">
        <v>280</v>
      </c>
      <c r="C280" s="366"/>
      <c r="D280" s="472"/>
      <c r="E280" s="473"/>
      <c r="F280" s="473"/>
      <c r="G280" s="473"/>
      <c r="H280" s="363" t="s">
        <v>992</v>
      </c>
      <c r="I280" s="481" t="str">
        <f>+IF(AND($H$3="地域がん診療病院",OR($H$4="地域がん診療病院",$H$4="地域がん診療病院(特例型)",$H$4="新規指定推薦")),"-",IF(OR(J274="はい",J278="はい"),"A",IF(AND(J274="いいえ",J278="いいえ"),"-","A/-")))</f>
        <v>A</v>
      </c>
      <c r="J280" s="77" t="s">
        <v>592</v>
      </c>
      <c r="K280" s="365"/>
      <c r="M280" s="360" t="str">
        <f>+IF(I280="A",IF(ISBLANK(J280),"未入力あり",IF(J280="はい","○","×")),"")</f>
        <v>○</v>
      </c>
      <c r="O280" s="170"/>
    </row>
    <row r="281" spans="1:21" ht="14.25" thickBot="1">
      <c r="A281" s="340">
        <v>281</v>
      </c>
      <c r="C281" s="1064" t="s">
        <v>993</v>
      </c>
      <c r="D281" s="1065" t="s">
        <v>994</v>
      </c>
      <c r="E281" s="1066"/>
      <c r="F281" s="1066"/>
      <c r="G281" s="1066"/>
      <c r="H281" s="1067"/>
      <c r="I281" s="1068"/>
      <c r="J281" s="1067"/>
      <c r="K281" s="1069"/>
      <c r="O281" s="170"/>
    </row>
    <row r="282" spans="1:21" ht="27.75" thickBot="1">
      <c r="A282" s="340">
        <v>282</v>
      </c>
      <c r="C282" s="994"/>
      <c r="D282" s="1095" t="s">
        <v>875</v>
      </c>
      <c r="E282" s="1075"/>
      <c r="F282" s="1075"/>
      <c r="G282" s="1075"/>
      <c r="H282" s="1087" t="s">
        <v>995</v>
      </c>
      <c r="I282" s="1088" t="str">
        <f>+IF(AND($H$3="地域がん診療病院",OR($H$4="地域がん診療病院",$H$4="地域がん診療病院(特例型)",$H$4="新規指定推薦")),"-","A")</f>
        <v>A</v>
      </c>
      <c r="J282" s="77" t="s">
        <v>592</v>
      </c>
      <c r="K282" s="1072"/>
      <c r="M282" s="360" t="str">
        <f>+IF(I282="A",IF(ISBLANK(J282),"未入力あり",IF(J282="はい","○","×")),"")</f>
        <v>○</v>
      </c>
      <c r="O282" s="170"/>
    </row>
    <row r="283" spans="1:21" ht="14.25" thickBot="1">
      <c r="A283" s="340">
        <v>283</v>
      </c>
      <c r="C283" s="994"/>
      <c r="D283" s="1012"/>
      <c r="E283" s="462"/>
      <c r="F283" s="462"/>
      <c r="G283" s="462"/>
      <c r="H283" s="363" t="s">
        <v>996</v>
      </c>
      <c r="I283" s="364" t="str">
        <f>+IF(AND($H$3="地域がん診療病院",OR($H$4="地域がん診療病院",$H$4="地域がん診療病院(特例型)",$H$4="新規指定推薦")),"-","A")</f>
        <v>A</v>
      </c>
      <c r="J283" s="77" t="s">
        <v>592</v>
      </c>
      <c r="K283" s="365"/>
      <c r="M283" s="360" t="str">
        <f>+IF(I283="A",IF(ISBLANK(J283),"未入力あり",IF(J283="はい","○","×")),"")</f>
        <v>○</v>
      </c>
      <c r="O283" s="170"/>
    </row>
    <row r="284" spans="1:21" ht="14.25" thickBot="1">
      <c r="A284" s="340">
        <v>284</v>
      </c>
      <c r="C284" s="994"/>
      <c r="D284" s="469" t="s">
        <v>879</v>
      </c>
      <c r="E284" s="470"/>
      <c r="F284" s="470"/>
      <c r="G284" s="470"/>
      <c r="H284" s="69" t="s">
        <v>997</v>
      </c>
      <c r="I284" s="386" t="str">
        <f>+IF(AND($H$3="地域がん診療病院",OR($H$4="地域がん診療病院",$H$4="地域がん診療病院(特例型)",$H$4="新規指定推薦")),"-","A")</f>
        <v>A</v>
      </c>
      <c r="J284" s="77" t="s">
        <v>592</v>
      </c>
      <c r="K284" s="387" t="s">
        <v>998</v>
      </c>
      <c r="M284" s="360" t="str">
        <f>+IF(I284="A",IF(ISBLANK(J284),"未入力あり",IF(J284="はい","○","×")),"")</f>
        <v>○</v>
      </c>
      <c r="O284" s="170"/>
    </row>
    <row r="285" spans="1:21" ht="27.75" thickBot="1">
      <c r="A285" s="340">
        <v>285</v>
      </c>
      <c r="C285" s="994"/>
      <c r="D285" s="1012" t="s">
        <v>881</v>
      </c>
      <c r="E285" s="462"/>
      <c r="F285" s="462"/>
      <c r="G285" s="462"/>
      <c r="H285" s="368" t="s">
        <v>999</v>
      </c>
      <c r="I285" s="369" t="str">
        <f>+IF(AND($H$3="地域がん診療病院",OR($H$4="地域がん診療病院",$H$4="地域がん診療病院(特例型)",$H$4="新規指定推薦")),"-","A")</f>
        <v>A</v>
      </c>
      <c r="J285" s="77" t="s">
        <v>592</v>
      </c>
      <c r="K285" s="370" t="s">
        <v>1000</v>
      </c>
      <c r="M285" s="360" t="str">
        <f>+IF(I285="A",IF(ISBLANK(J285),"未入力あり",IF(J285="はい","○","×")),"")</f>
        <v>○</v>
      </c>
      <c r="O285" s="170"/>
    </row>
    <row r="286" spans="1:21" ht="42.75" customHeight="1" thickBot="1">
      <c r="A286" s="340">
        <v>286</v>
      </c>
      <c r="C286" s="994"/>
      <c r="D286" s="1012"/>
      <c r="E286" s="462"/>
      <c r="F286" s="462"/>
      <c r="G286" s="462"/>
      <c r="H286" s="489" t="s">
        <v>1001</v>
      </c>
      <c r="I286" s="490" t="s">
        <v>665</v>
      </c>
      <c r="J286" s="111" t="s">
        <v>1002</v>
      </c>
      <c r="K286" s="475" t="s">
        <v>1003</v>
      </c>
      <c r="M286" s="360" t="str">
        <f>+IF(AND($J$285="はい",J286=""),"未入力あり",IF(AND($J$285="はい",J286&lt;&gt;""),"〇",""))</f>
        <v>〇</v>
      </c>
      <c r="O286" s="170"/>
    </row>
    <row r="287" spans="1:21" ht="14.25" thickBot="1">
      <c r="A287" s="340">
        <v>287</v>
      </c>
      <c r="C287" s="994"/>
      <c r="D287" s="472"/>
      <c r="E287" s="473"/>
      <c r="F287" s="473"/>
      <c r="G287" s="474"/>
      <c r="H287" s="388" t="s">
        <v>1004</v>
      </c>
      <c r="I287" s="491" t="s">
        <v>665</v>
      </c>
      <c r="J287" s="339">
        <v>202305</v>
      </c>
      <c r="K287" s="492" t="s">
        <v>1003</v>
      </c>
      <c r="M287" s="360" t="str">
        <f>+IF(AND($J$285="はい",J287=""),"未入力あり",IF(AND($J$285="はい",J287&lt;&gt;""),"〇",""))</f>
        <v>〇</v>
      </c>
      <c r="O287" s="170"/>
    </row>
    <row r="288" spans="1:21" ht="14.25" thickBot="1">
      <c r="A288" s="340">
        <v>288</v>
      </c>
      <c r="C288" s="1064" t="s">
        <v>1005</v>
      </c>
      <c r="D288" s="1065" t="s">
        <v>1006</v>
      </c>
      <c r="E288" s="1066"/>
      <c r="F288" s="1066"/>
      <c r="G288" s="1066"/>
      <c r="H288" s="1067"/>
      <c r="I288" s="1068"/>
      <c r="J288" s="1067"/>
      <c r="K288" s="1069"/>
      <c r="O288" s="170"/>
    </row>
    <row r="289" spans="1:15" ht="27.75" thickBot="1">
      <c r="A289" s="340">
        <v>289</v>
      </c>
      <c r="C289" s="994"/>
      <c r="H289" s="493" t="s">
        <v>1007</v>
      </c>
      <c r="I289" s="437"/>
      <c r="J289" s="493"/>
      <c r="K289" s="438"/>
      <c r="O289" s="170"/>
    </row>
    <row r="290" spans="1:15" ht="14.25" thickBot="1">
      <c r="A290" s="340">
        <v>290</v>
      </c>
      <c r="C290" s="994"/>
      <c r="H290" s="69" t="s">
        <v>1008</v>
      </c>
      <c r="I290" s="494" t="s">
        <v>665</v>
      </c>
      <c r="J290" s="77" t="s">
        <v>520</v>
      </c>
      <c r="K290" s="495" t="s">
        <v>1009</v>
      </c>
      <c r="M290" s="360" t="str">
        <f>+IF(AND($H$3="地域がん診療病院",OR($H$4="地域がん診療病院",$H$4="地域がん診療病院(特例型)",$H$4="新規指定推薦")),"",IF(ISBLANK(J290),"未入力あり","〇"))</f>
        <v>〇</v>
      </c>
      <c r="O290" s="170"/>
    </row>
    <row r="291" spans="1:15" ht="14.25" thickBot="1">
      <c r="A291" s="340">
        <v>291</v>
      </c>
      <c r="C291" s="994"/>
      <c r="D291" s="1095" t="s">
        <v>875</v>
      </c>
      <c r="E291" s="1075"/>
      <c r="F291" s="1075"/>
      <c r="G291" s="1075"/>
      <c r="H291" s="1087" t="s">
        <v>1010</v>
      </c>
      <c r="I291" s="496" t="str">
        <f t="shared" ref="I291:I297" si="19">+IF(AND($H$3="地域がん診療病院",OR($H$4="地域がん診療病院",$H$4="地域がん診療病院(特例型)",$H$4="新規指定推薦")),"-",IF(ISBLANK($J$290),"A/-",IF($J$290="はい","A","-")))</f>
        <v>-</v>
      </c>
      <c r="J291" s="77"/>
      <c r="K291" s="497"/>
      <c r="M291" s="360" t="str">
        <f t="shared" ref="M291:M297" si="20">+IF(I291="A",IF(ISBLANK(J291),"未入力あり",IF(J291="はい","○","×")),"")</f>
        <v/>
      </c>
      <c r="O291" s="170"/>
    </row>
    <row r="292" spans="1:15" ht="14.25" thickBot="1">
      <c r="A292" s="340">
        <v>292</v>
      </c>
      <c r="C292" s="994"/>
      <c r="D292" s="1095" t="s">
        <v>879</v>
      </c>
      <c r="E292" s="1075"/>
      <c r="F292" s="1075"/>
      <c r="G292" s="1075"/>
      <c r="H292" s="1087" t="s">
        <v>1011</v>
      </c>
      <c r="I292" s="496" t="str">
        <f t="shared" si="19"/>
        <v>-</v>
      </c>
      <c r="J292" s="77"/>
      <c r="K292" s="497"/>
      <c r="M292" s="360" t="str">
        <f t="shared" si="20"/>
        <v/>
      </c>
      <c r="O292" s="170"/>
    </row>
    <row r="293" spans="1:15" ht="14.25" thickBot="1">
      <c r="A293" s="340">
        <v>293</v>
      </c>
      <c r="C293" s="994"/>
      <c r="D293" s="1095" t="s">
        <v>881</v>
      </c>
      <c r="E293" s="1075"/>
      <c r="F293" s="1075"/>
      <c r="G293" s="1075"/>
      <c r="H293" s="1087" t="s">
        <v>1012</v>
      </c>
      <c r="I293" s="496" t="str">
        <f t="shared" si="19"/>
        <v>-</v>
      </c>
      <c r="J293" s="77"/>
      <c r="K293" s="497"/>
      <c r="M293" s="360" t="str">
        <f t="shared" si="20"/>
        <v/>
      </c>
      <c r="O293" s="170"/>
    </row>
    <row r="294" spans="1:15" ht="14.25" thickBot="1">
      <c r="A294" s="340">
        <v>294</v>
      </c>
      <c r="C294" s="994"/>
      <c r="D294" s="469" t="s">
        <v>890</v>
      </c>
      <c r="E294" s="470"/>
      <c r="F294" s="470"/>
      <c r="G294" s="470"/>
      <c r="H294" s="69" t="s">
        <v>1013</v>
      </c>
      <c r="I294" s="496" t="str">
        <f t="shared" si="19"/>
        <v>-</v>
      </c>
      <c r="J294" s="77"/>
      <c r="K294" s="497"/>
      <c r="M294" s="360" t="str">
        <f t="shared" si="20"/>
        <v/>
      </c>
      <c r="O294" s="170"/>
    </row>
    <row r="295" spans="1:15" ht="14.25" thickBot="1">
      <c r="A295" s="340">
        <v>295</v>
      </c>
      <c r="C295" s="994"/>
      <c r="D295" s="472" t="s">
        <v>892</v>
      </c>
      <c r="E295" s="473"/>
      <c r="F295" s="473"/>
      <c r="G295" s="473"/>
      <c r="H295" s="406" t="s">
        <v>1014</v>
      </c>
      <c r="I295" s="496" t="str">
        <f t="shared" si="19"/>
        <v>-</v>
      </c>
      <c r="J295" s="77"/>
      <c r="K295" s="497"/>
      <c r="M295" s="360" t="str">
        <f t="shared" si="20"/>
        <v/>
      </c>
      <c r="O295" s="170"/>
    </row>
    <row r="296" spans="1:15" ht="14.25" thickBot="1">
      <c r="A296" s="340">
        <v>296</v>
      </c>
      <c r="C296" s="994"/>
      <c r="D296" s="472" t="s">
        <v>894</v>
      </c>
      <c r="E296" s="473"/>
      <c r="F296" s="473"/>
      <c r="G296" s="473"/>
      <c r="H296" s="406" t="s">
        <v>1015</v>
      </c>
      <c r="I296" s="496" t="str">
        <f t="shared" si="19"/>
        <v>-</v>
      </c>
      <c r="J296" s="77"/>
      <c r="K296" s="497"/>
      <c r="M296" s="360" t="str">
        <f t="shared" si="20"/>
        <v/>
      </c>
      <c r="O296" s="170"/>
    </row>
    <row r="297" spans="1:15" ht="14.25" thickBot="1">
      <c r="A297" s="340">
        <v>297</v>
      </c>
      <c r="B297" s="362"/>
      <c r="C297" s="366"/>
      <c r="D297" s="472" t="s">
        <v>900</v>
      </c>
      <c r="E297" s="473"/>
      <c r="F297" s="473"/>
      <c r="G297" s="473"/>
      <c r="H297" s="406" t="s">
        <v>1016</v>
      </c>
      <c r="I297" s="496" t="str">
        <f t="shared" si="19"/>
        <v>-</v>
      </c>
      <c r="J297" s="77"/>
      <c r="K297" s="497"/>
      <c r="M297" s="360" t="str">
        <f t="shared" si="20"/>
        <v/>
      </c>
      <c r="O297" s="170"/>
    </row>
    <row r="298" spans="1:15" ht="14.25" thickBot="1">
      <c r="A298" s="340">
        <v>298</v>
      </c>
      <c r="B298" s="1059" t="s">
        <v>611</v>
      </c>
      <c r="C298" s="1060" t="s">
        <v>1017</v>
      </c>
      <c r="D298" s="1059"/>
      <c r="E298" s="1059"/>
      <c r="F298" s="1059"/>
      <c r="G298" s="1059"/>
      <c r="H298" s="1061"/>
      <c r="I298" s="1062"/>
      <c r="J298" s="1061"/>
      <c r="K298" s="1063"/>
      <c r="O298" s="170"/>
    </row>
    <row r="299" spans="1:15" ht="52.5" customHeight="1" thickBot="1">
      <c r="A299" s="340">
        <v>299</v>
      </c>
      <c r="C299" s="1085"/>
      <c r="D299" s="1086"/>
      <c r="E299" s="1086"/>
      <c r="F299" s="1086"/>
      <c r="G299" s="1086"/>
      <c r="H299" s="368" t="s">
        <v>1018</v>
      </c>
      <c r="I299" s="369"/>
      <c r="J299" s="368"/>
      <c r="K299" s="370"/>
      <c r="O299" s="170"/>
    </row>
    <row r="300" spans="1:15" ht="14.25" thickBot="1">
      <c r="A300" s="340">
        <v>300</v>
      </c>
      <c r="C300" s="994"/>
      <c r="H300" s="448" t="s">
        <v>1019</v>
      </c>
      <c r="I300" s="449" t="str">
        <f>+IF('様式4（全般事項）'!$G$7="承認あり","A","-")</f>
        <v>A</v>
      </c>
      <c r="J300" s="77" t="s">
        <v>592</v>
      </c>
      <c r="K300" s="442"/>
      <c r="M300" s="360" t="str">
        <f>+IF(I300="A",IF(ISBLANK(J300),"未入力あり",IF(J300="はい","○","×")),"")</f>
        <v>○</v>
      </c>
      <c r="O300" s="170"/>
    </row>
    <row r="301" spans="1:15" ht="14.25" thickBot="1">
      <c r="A301" s="340">
        <v>301</v>
      </c>
      <c r="B301" s="362"/>
      <c r="C301" s="366"/>
      <c r="D301" s="362"/>
      <c r="E301" s="362"/>
      <c r="F301" s="362"/>
      <c r="G301" s="383"/>
      <c r="H301" s="447" t="s">
        <v>1020</v>
      </c>
      <c r="I301" s="364" t="str">
        <f>+IF('様式4（全般事項）'!$G$7="承認あり","A","-")</f>
        <v>A</v>
      </c>
      <c r="J301" s="77" t="s">
        <v>592</v>
      </c>
      <c r="K301" s="365"/>
      <c r="M301" s="360" t="str">
        <f>+IF(I301="A",IF(ISBLANK(J301),"未入力あり",IF(J301="はい","○","×")),"")</f>
        <v>○</v>
      </c>
      <c r="O301" s="170"/>
    </row>
    <row r="302" spans="1:15" ht="14.25" thickBot="1">
      <c r="A302" s="340">
        <v>302</v>
      </c>
      <c r="B302" s="1059" t="s">
        <v>613</v>
      </c>
      <c r="C302" s="1060" t="s">
        <v>1021</v>
      </c>
      <c r="D302" s="1059"/>
      <c r="E302" s="1059"/>
      <c r="F302" s="1059"/>
      <c r="G302" s="1059"/>
      <c r="H302" s="1061"/>
      <c r="I302" s="1062"/>
      <c r="J302" s="1061"/>
      <c r="K302" s="1063"/>
      <c r="O302" s="170"/>
    </row>
    <row r="303" spans="1:15" ht="14.25" thickBot="1">
      <c r="A303" s="340">
        <v>303</v>
      </c>
      <c r="C303" s="1064" t="s">
        <v>1022</v>
      </c>
      <c r="D303" s="1065" t="s">
        <v>1023</v>
      </c>
      <c r="E303" s="1066"/>
      <c r="F303" s="1066"/>
      <c r="G303" s="1066"/>
      <c r="H303" s="1067"/>
      <c r="I303" s="1068"/>
      <c r="J303" s="1067"/>
      <c r="K303" s="1069"/>
      <c r="O303" s="170"/>
    </row>
    <row r="304" spans="1:15" ht="14.25" thickBot="1">
      <c r="A304" s="340">
        <v>304</v>
      </c>
      <c r="C304" s="994"/>
      <c r="D304" s="469" t="s">
        <v>875</v>
      </c>
      <c r="E304" s="470"/>
      <c r="F304" s="470"/>
      <c r="G304" s="470"/>
      <c r="H304" s="69" t="s">
        <v>1024</v>
      </c>
      <c r="I304" s="386" t="str">
        <f>+IF(OR($H$3="都道府県がん診療連携拠点病院",$H$4="都道府県がん診療連携拠点病院",$H$4="都道府県がん診療連携拠点病院(特例型)"),"A","-")</f>
        <v>-</v>
      </c>
      <c r="J304" s="77"/>
      <c r="K304" s="387"/>
      <c r="M304" s="360" t="str">
        <f>+IF(I304="A",IF(ISBLANK(J304),"未入力あり",IF(J304="はい","○","×")),"")</f>
        <v/>
      </c>
      <c r="O304" s="170"/>
    </row>
    <row r="305" spans="1:21" ht="14.25" thickBot="1">
      <c r="A305" s="340">
        <v>305</v>
      </c>
      <c r="C305" s="994"/>
      <c r="D305" s="1095" t="s">
        <v>879</v>
      </c>
      <c r="E305" s="1075"/>
      <c r="F305" s="1075"/>
      <c r="G305" s="1075"/>
      <c r="H305" s="69" t="s">
        <v>1025</v>
      </c>
      <c r="I305" s="386" t="str">
        <f>+IF(OR($H$3="都道府県がん診療連携拠点病院",$H$4="都道府県がん診療連携拠点病院",$H$4="都道府県がん診療連携拠点病院(特例型)"),"A","-")</f>
        <v>-</v>
      </c>
      <c r="J305" s="77"/>
      <c r="K305" s="387"/>
      <c r="M305" s="360" t="str">
        <f>+IF(I305="A",IF(ISBLANK(J305),"未入力あり",IF(J305="はい","○","×")),"")</f>
        <v/>
      </c>
      <c r="O305" s="170"/>
    </row>
    <row r="306" spans="1:21" ht="41.25" thickBot="1">
      <c r="A306" s="340">
        <v>306</v>
      </c>
      <c r="C306" s="994"/>
      <c r="D306" s="1095" t="s">
        <v>881</v>
      </c>
      <c r="E306" s="1075"/>
      <c r="F306" s="1075"/>
      <c r="G306" s="1097"/>
      <c r="H306" s="1087" t="s">
        <v>1026</v>
      </c>
      <c r="I306" s="1088" t="str">
        <f>+IF(OR($H$3="都道府県がん診療連携拠点病院",$H$4="都道府県がん診療連携拠点病院",$H$4="都道府県がん診療連携拠点病院(特例型)"),"A","-")</f>
        <v>-</v>
      </c>
      <c r="J306" s="77"/>
      <c r="K306" s="1072" t="s">
        <v>1027</v>
      </c>
      <c r="M306" s="360" t="str">
        <f>+IF(I306="A",IF(ISBLANK(J306),"未入力あり",IF(J306="はい","○","×")),"")</f>
        <v/>
      </c>
      <c r="O306" s="170"/>
    </row>
    <row r="307" spans="1:21">
      <c r="A307" s="340">
        <v>307</v>
      </c>
      <c r="C307" s="994"/>
      <c r="D307" s="1012"/>
      <c r="E307" s="462"/>
      <c r="F307" s="462"/>
      <c r="G307" s="471"/>
      <c r="H307" s="453" t="s">
        <v>1028</v>
      </c>
      <c r="I307" s="498" t="s">
        <v>665</v>
      </c>
      <c r="J307" s="339"/>
      <c r="K307" s="499"/>
      <c r="M307" s="360" t="str">
        <f>+IF(AND(OR($H$3="都道府県がん診療連携拠点病院",$H$4="都道府県がん診療連携拠点病院",$H$4="都道府県がん診療連携拠点病院(特例型)"),J307=""),"未入力あり",IF(AND(OR($H$3="都道府県がん診療連携拠点病院",$H$4="都道府県がん診療連携拠点病院",$H$4="都道府県がん診療連携拠点病院(特例型)"),J307&lt;&gt;""),"〇",""))</f>
        <v/>
      </c>
      <c r="O307" s="170"/>
      <c r="T307" s="379">
        <v>0</v>
      </c>
      <c r="U307" s="380">
        <v>20</v>
      </c>
    </row>
    <row r="308" spans="1:21" ht="14.25" thickBot="1">
      <c r="A308" s="340">
        <v>308</v>
      </c>
      <c r="C308" s="1064" t="s">
        <v>629</v>
      </c>
      <c r="D308" s="1065" t="s">
        <v>1029</v>
      </c>
      <c r="E308" s="1066"/>
      <c r="F308" s="1066"/>
      <c r="G308" s="1066"/>
      <c r="H308" s="1067"/>
      <c r="I308" s="1068"/>
      <c r="J308" s="1067"/>
      <c r="K308" s="1069"/>
      <c r="O308" s="170"/>
    </row>
    <row r="309" spans="1:21" ht="14.25" thickBot="1">
      <c r="A309" s="340">
        <v>309</v>
      </c>
      <c r="C309" s="994"/>
      <c r="D309" s="1095" t="s">
        <v>875</v>
      </c>
      <c r="E309" s="1075"/>
      <c r="F309" s="1075"/>
      <c r="G309" s="1075"/>
      <c r="H309" s="1087" t="s">
        <v>1030</v>
      </c>
      <c r="I309" s="1088" t="str">
        <f>+IF(OR($H$3="都道府県がん診療連携拠点病院",$H$4="都道府県がん診療連携拠点病院",$H$4="都道府県がん診療連携拠点病院(特例型)"),"A","-")</f>
        <v>-</v>
      </c>
      <c r="J309" s="77"/>
      <c r="K309" s="1072"/>
      <c r="M309" s="360" t="str">
        <f>+IF(I309="A",IF(ISBLANK(J309),"未入力あり",IF(J309="はい","○","×")),"")</f>
        <v/>
      </c>
      <c r="O309" s="170"/>
    </row>
    <row r="310" spans="1:21" ht="27.75" thickBot="1">
      <c r="A310" s="340">
        <v>310</v>
      </c>
      <c r="C310" s="994"/>
      <c r="D310" s="1095" t="s">
        <v>879</v>
      </c>
      <c r="E310" s="1075"/>
      <c r="F310" s="1075"/>
      <c r="G310" s="1075"/>
      <c r="H310" s="1087" t="s">
        <v>1031</v>
      </c>
      <c r="I310" s="1088" t="str">
        <f>+IF(OR($H$3="都道府県がん診療連携拠点病院",$H$4="都道府県がん診療連携拠点病院",$H$4="都道府県がん診療連携拠点病院(特例型)"),"B","-")</f>
        <v>-</v>
      </c>
      <c r="J310" s="77"/>
      <c r="K310" s="1072" t="s">
        <v>915</v>
      </c>
      <c r="M310" s="360" t="str">
        <f>IF(AND(I310="B",J310=""),"未入力あり",IF(AND(I310="B",J310&lt;&gt;""),"〇",IF(I310="-","")))</f>
        <v/>
      </c>
      <c r="O310" s="170"/>
    </row>
    <row r="311" spans="1:21" ht="14.25" thickBot="1">
      <c r="A311" s="340">
        <v>311</v>
      </c>
      <c r="C311" s="994"/>
      <c r="D311" s="1012"/>
      <c r="E311" s="462"/>
      <c r="F311" s="462"/>
      <c r="G311" s="462"/>
      <c r="H311" s="440" t="s">
        <v>1032</v>
      </c>
      <c r="I311" s="449" t="str">
        <f>+IF(OR($H$3="都道府県がん診療連携拠点病院",$H$4="都道府県がん診療連携拠点病院",$H$4="都道府県がん診療連携拠点病院(特例型)"),"A","-")</f>
        <v>-</v>
      </c>
      <c r="J311" s="77"/>
      <c r="K311" s="442"/>
      <c r="M311" s="360" t="str">
        <f>+IF(I311="A",IF(ISBLANK(J311),"未入力あり",IF(J311="はい","○","×")),"")</f>
        <v/>
      </c>
      <c r="O311" s="170"/>
    </row>
    <row r="312" spans="1:21" ht="14.25" thickBot="1">
      <c r="A312" s="340">
        <v>312</v>
      </c>
      <c r="C312" s="994"/>
      <c r="D312" s="472"/>
      <c r="E312" s="473"/>
      <c r="F312" s="473"/>
      <c r="G312" s="474"/>
      <c r="H312" s="447" t="s">
        <v>1033</v>
      </c>
      <c r="I312" s="364" t="str">
        <f>+IF(OR($H$3="都道府県がん診療連携拠点病院",$H$4="都道府県がん診療連携拠点病院",$H$4="都道府県がん診療連携拠点病院(特例型)"),"A","-")</f>
        <v>-</v>
      </c>
      <c r="J312" s="339"/>
      <c r="K312" s="365" t="s">
        <v>1034</v>
      </c>
      <c r="M312" s="360" t="str">
        <f>+IF(I312="A",IF(ISBLANK(J312),"未入力あり",IF(J312&gt;=1,"○","×")),"")</f>
        <v/>
      </c>
      <c r="O312" s="170"/>
      <c r="T312" s="379">
        <v>0</v>
      </c>
      <c r="U312" s="380">
        <v>20</v>
      </c>
    </row>
    <row r="313" spans="1:21" ht="27.75" thickBot="1">
      <c r="A313" s="340">
        <v>313</v>
      </c>
      <c r="C313" s="994"/>
      <c r="D313" s="1095" t="s">
        <v>881</v>
      </c>
      <c r="E313" s="1075"/>
      <c r="F313" s="1075"/>
      <c r="G313" s="1075"/>
      <c r="H313" s="1087" t="s">
        <v>1035</v>
      </c>
      <c r="I313" s="1088" t="str">
        <f>+IF(OR($H$3="都道府県がん診療連携拠点病院",$H$4="都道府県がん診療連携拠点病院",$H$4="都道府県がん診療連携拠点病院(特例型)"),"A","-")</f>
        <v>-</v>
      </c>
      <c r="J313" s="77"/>
      <c r="K313" s="1072" t="s">
        <v>915</v>
      </c>
      <c r="M313" s="360" t="str">
        <f>+IF(I313="A",IF(ISBLANK(J313),"未入力あり",IF(J313="はい","○","×")),"")</f>
        <v/>
      </c>
      <c r="O313" s="170"/>
    </row>
    <row r="314" spans="1:21" ht="14.25" thickBot="1">
      <c r="A314" s="340">
        <v>314</v>
      </c>
      <c r="C314" s="994"/>
      <c r="D314" s="472"/>
      <c r="E314" s="473"/>
      <c r="F314" s="473"/>
      <c r="G314" s="473"/>
      <c r="H314" s="363" t="s">
        <v>1036</v>
      </c>
      <c r="I314" s="364" t="str">
        <f>+IF(OR($H$3="都道府県がん診療連携拠点病院",$H$4="都道府県がん診療連携拠点病院",$H$4="都道府県がん診療連携拠点病院(特例型)"),"A","-")</f>
        <v>-</v>
      </c>
      <c r="J314" s="77"/>
      <c r="K314" s="365"/>
      <c r="M314" s="360" t="str">
        <f>+IF(I314="A",IF(ISBLANK(J314),"未入力あり",IF(J314="はい","○","×")),"")</f>
        <v/>
      </c>
      <c r="O314" s="170"/>
    </row>
    <row r="315" spans="1:21" ht="14.25" thickBot="1">
      <c r="A315" s="340">
        <v>315</v>
      </c>
      <c r="C315" s="366"/>
      <c r="D315" s="472" t="s">
        <v>890</v>
      </c>
      <c r="E315" s="473"/>
      <c r="F315" s="473"/>
      <c r="G315" s="473"/>
      <c r="H315" s="406" t="s">
        <v>1037</v>
      </c>
      <c r="I315" s="407" t="str">
        <f>+IF(OR($H$3="都道府県がん診療連携拠点病院",$H$4="都道府県がん診療連携拠点病院",$H$4="都道府県がん診療連携拠点病院(特例型)"),"A","-")</f>
        <v>-</v>
      </c>
      <c r="J315" s="77"/>
      <c r="K315" s="396"/>
      <c r="M315" s="360" t="str">
        <f>+IF(I315="A",IF(ISBLANK(J315),"未入力あり",IF(J315="はい","○","×")),"")</f>
        <v/>
      </c>
      <c r="O315" s="170"/>
    </row>
    <row r="316" spans="1:21" ht="14.25" thickBot="1">
      <c r="A316" s="340">
        <v>316</v>
      </c>
      <c r="C316" s="1064" t="s">
        <v>840</v>
      </c>
      <c r="D316" s="1065" t="s">
        <v>1038</v>
      </c>
      <c r="E316" s="1066"/>
      <c r="F316" s="1066"/>
      <c r="G316" s="1066"/>
      <c r="H316" s="1067"/>
      <c r="I316" s="1068"/>
      <c r="J316" s="1067"/>
      <c r="K316" s="1069"/>
      <c r="O316" s="170"/>
    </row>
    <row r="317" spans="1:21" ht="41.25" thickBot="1">
      <c r="A317" s="340">
        <v>317</v>
      </c>
      <c r="C317" s="994"/>
      <c r="D317" s="1095" t="s">
        <v>875</v>
      </c>
      <c r="E317" s="1075"/>
      <c r="F317" s="1075"/>
      <c r="G317" s="1075"/>
      <c r="H317" s="1087" t="s">
        <v>1039</v>
      </c>
      <c r="I317" s="1088" t="str">
        <f t="shared" ref="I317:I331" si="21">+IF(OR($H$3="都道府県がん診療連携拠点病院",$H$4="都道府県がん診療連携拠点病院",$H$4="都道府県がん診療連携拠点病院(特例型)"),"A","-")</f>
        <v>-</v>
      </c>
      <c r="J317" s="77"/>
      <c r="K317" s="1072" t="s">
        <v>1040</v>
      </c>
      <c r="M317" s="360" t="str">
        <f t="shared" ref="M317:M338" si="22">+IF(I317="A",IF(ISBLANK(J317),"未入力あり",IF(J317="はい","○","×")),"")</f>
        <v/>
      </c>
      <c r="O317" s="170"/>
    </row>
    <row r="318" spans="1:21" ht="14.25" thickBot="1">
      <c r="A318" s="340">
        <v>318</v>
      </c>
      <c r="C318" s="994"/>
      <c r="D318" s="994"/>
      <c r="E318" s="1079" t="s">
        <v>824</v>
      </c>
      <c r="F318" s="1081"/>
      <c r="G318" s="1081"/>
      <c r="H318" s="1087" t="s">
        <v>1041</v>
      </c>
      <c r="I318" s="1088" t="str">
        <f t="shared" si="21"/>
        <v>-</v>
      </c>
      <c r="J318" s="77"/>
      <c r="K318" s="1072"/>
      <c r="M318" s="360" t="str">
        <f t="shared" si="22"/>
        <v/>
      </c>
      <c r="O318" s="170"/>
    </row>
    <row r="319" spans="1:21" ht="14.25" thickBot="1">
      <c r="A319" s="340">
        <v>319</v>
      </c>
      <c r="C319" s="994"/>
      <c r="D319" s="994"/>
      <c r="E319" s="455" t="s">
        <v>827</v>
      </c>
      <c r="F319" s="456"/>
      <c r="G319" s="456"/>
      <c r="H319" s="69" t="s">
        <v>1042</v>
      </c>
      <c r="I319" s="386" t="str">
        <f t="shared" si="21"/>
        <v>-</v>
      </c>
      <c r="J319" s="77"/>
      <c r="K319" s="387"/>
      <c r="M319" s="360" t="str">
        <f t="shared" si="22"/>
        <v/>
      </c>
      <c r="O319" s="170"/>
    </row>
    <row r="320" spans="1:21" ht="27.75" thickBot="1">
      <c r="A320" s="340">
        <v>320</v>
      </c>
      <c r="C320" s="994"/>
      <c r="D320" s="994"/>
      <c r="E320" s="995" t="s">
        <v>830</v>
      </c>
      <c r="F320" s="454"/>
      <c r="G320" s="454"/>
      <c r="H320" s="433" t="s">
        <v>1043</v>
      </c>
      <c r="I320" s="434" t="str">
        <f t="shared" si="21"/>
        <v>-</v>
      </c>
      <c r="J320" s="77"/>
      <c r="K320" s="405"/>
      <c r="M320" s="360" t="str">
        <f t="shared" si="22"/>
        <v/>
      </c>
      <c r="O320" s="170"/>
    </row>
    <row r="321" spans="1:15" ht="27.75" thickBot="1">
      <c r="A321" s="340">
        <v>321</v>
      </c>
      <c r="C321" s="994"/>
      <c r="D321" s="994"/>
      <c r="E321" s="455" t="s">
        <v>832</v>
      </c>
      <c r="F321" s="456"/>
      <c r="G321" s="456"/>
      <c r="H321" s="69" t="s">
        <v>1044</v>
      </c>
      <c r="I321" s="386" t="str">
        <f t="shared" si="21"/>
        <v>-</v>
      </c>
      <c r="J321" s="77"/>
      <c r="K321" s="387"/>
      <c r="M321" s="360" t="str">
        <f t="shared" si="22"/>
        <v/>
      </c>
      <c r="O321" s="170"/>
    </row>
    <row r="322" spans="1:15" ht="27.75" thickBot="1">
      <c r="A322" s="340">
        <v>322</v>
      </c>
      <c r="C322" s="994"/>
      <c r="D322" s="994"/>
      <c r="E322" s="995" t="s">
        <v>935</v>
      </c>
      <c r="F322" s="454"/>
      <c r="G322" s="454"/>
      <c r="H322" s="433" t="s">
        <v>1045</v>
      </c>
      <c r="I322" s="434" t="str">
        <f t="shared" si="21"/>
        <v>-</v>
      </c>
      <c r="J322" s="77"/>
      <c r="K322" s="405"/>
      <c r="M322" s="360" t="str">
        <f t="shared" si="22"/>
        <v/>
      </c>
      <c r="O322" s="170"/>
    </row>
    <row r="323" spans="1:15" ht="27.75" thickBot="1">
      <c r="A323" s="340">
        <v>323</v>
      </c>
      <c r="C323" s="994"/>
      <c r="D323" s="994"/>
      <c r="E323" s="455" t="s">
        <v>938</v>
      </c>
      <c r="F323" s="456"/>
      <c r="G323" s="456"/>
      <c r="H323" s="69" t="s">
        <v>1046</v>
      </c>
      <c r="I323" s="386" t="str">
        <f t="shared" si="21"/>
        <v>-</v>
      </c>
      <c r="J323" s="77"/>
      <c r="K323" s="387"/>
      <c r="M323" s="360" t="str">
        <f t="shared" si="22"/>
        <v/>
      </c>
      <c r="O323" s="170"/>
    </row>
    <row r="324" spans="1:15" ht="27.75" thickBot="1">
      <c r="A324" s="340">
        <v>324</v>
      </c>
      <c r="C324" s="994"/>
      <c r="D324" s="994"/>
      <c r="E324" s="995" t="s">
        <v>940</v>
      </c>
      <c r="F324" s="454"/>
      <c r="G324" s="454"/>
      <c r="H324" s="433" t="s">
        <v>1047</v>
      </c>
      <c r="I324" s="434" t="str">
        <f t="shared" si="21"/>
        <v>-</v>
      </c>
      <c r="J324" s="77"/>
      <c r="K324" s="405"/>
      <c r="M324" s="360" t="str">
        <f t="shared" si="22"/>
        <v/>
      </c>
      <c r="O324" s="170"/>
    </row>
    <row r="325" spans="1:15" ht="14.25" thickBot="1">
      <c r="A325" s="340">
        <v>325</v>
      </c>
      <c r="C325" s="994"/>
      <c r="D325" s="994"/>
      <c r="E325" s="995"/>
      <c r="F325" s="1085" t="s">
        <v>634</v>
      </c>
      <c r="G325" s="1086"/>
      <c r="H325" s="1087" t="s">
        <v>1048</v>
      </c>
      <c r="I325" s="1088" t="str">
        <f t="shared" si="21"/>
        <v>-</v>
      </c>
      <c r="J325" s="77"/>
      <c r="K325" s="1072"/>
      <c r="M325" s="360" t="str">
        <f t="shared" si="22"/>
        <v/>
      </c>
      <c r="O325" s="170"/>
    </row>
    <row r="326" spans="1:15" ht="14.25" thickBot="1">
      <c r="A326" s="340">
        <v>326</v>
      </c>
      <c r="C326" s="994"/>
      <c r="D326" s="994"/>
      <c r="E326" s="995"/>
      <c r="F326" s="994"/>
      <c r="H326" s="363" t="s">
        <v>1049</v>
      </c>
      <c r="I326" s="364" t="str">
        <f t="shared" si="21"/>
        <v>-</v>
      </c>
      <c r="J326" s="77"/>
      <c r="K326" s="365"/>
      <c r="M326" s="360" t="str">
        <f t="shared" si="22"/>
        <v/>
      </c>
      <c r="O326" s="170"/>
    </row>
    <row r="327" spans="1:15" ht="27.75" thickBot="1">
      <c r="A327" s="340">
        <v>327</v>
      </c>
      <c r="C327" s="994"/>
      <c r="D327" s="994"/>
      <c r="E327" s="995"/>
      <c r="F327" s="1085" t="s">
        <v>639</v>
      </c>
      <c r="G327" s="1086"/>
      <c r="H327" s="1087" t="s">
        <v>1050</v>
      </c>
      <c r="I327" s="1088" t="str">
        <f t="shared" si="21"/>
        <v>-</v>
      </c>
      <c r="J327" s="77"/>
      <c r="K327" s="1072"/>
      <c r="M327" s="360" t="str">
        <f t="shared" si="22"/>
        <v/>
      </c>
      <c r="O327" s="170"/>
    </row>
    <row r="328" spans="1:15" ht="14.25" thickBot="1">
      <c r="A328" s="340">
        <v>328</v>
      </c>
      <c r="C328" s="994"/>
      <c r="D328" s="994"/>
      <c r="E328" s="995"/>
      <c r="F328" s="366"/>
      <c r="G328" s="362"/>
      <c r="H328" s="363" t="s">
        <v>1051</v>
      </c>
      <c r="I328" s="364" t="str">
        <f t="shared" si="21"/>
        <v>-</v>
      </c>
      <c r="J328" s="77"/>
      <c r="K328" s="365"/>
      <c r="M328" s="360" t="str">
        <f t="shared" si="22"/>
        <v/>
      </c>
      <c r="O328" s="170"/>
    </row>
    <row r="329" spans="1:15" ht="27.75" thickBot="1">
      <c r="A329" s="340">
        <v>329</v>
      </c>
      <c r="C329" s="994"/>
      <c r="D329" s="994"/>
      <c r="E329" s="1079" t="s">
        <v>942</v>
      </c>
      <c r="F329" s="1081"/>
      <c r="G329" s="1081"/>
      <c r="H329" s="1087" t="s">
        <v>1052</v>
      </c>
      <c r="I329" s="1088" t="str">
        <f t="shared" si="21"/>
        <v>-</v>
      </c>
      <c r="J329" s="77"/>
      <c r="K329" s="1072"/>
      <c r="M329" s="360" t="str">
        <f t="shared" si="22"/>
        <v/>
      </c>
      <c r="O329" s="170"/>
    </row>
    <row r="330" spans="1:15" ht="14.25" thickBot="1">
      <c r="A330" s="340">
        <v>330</v>
      </c>
      <c r="C330" s="994"/>
      <c r="D330" s="994"/>
      <c r="E330" s="995"/>
      <c r="F330" s="1085" t="s">
        <v>634</v>
      </c>
      <c r="G330" s="1086"/>
      <c r="H330" s="1087" t="s">
        <v>1053</v>
      </c>
      <c r="I330" s="1088" t="str">
        <f t="shared" si="21"/>
        <v>-</v>
      </c>
      <c r="J330" s="77"/>
      <c r="K330" s="1072"/>
      <c r="M330" s="360" t="str">
        <f t="shared" si="22"/>
        <v/>
      </c>
      <c r="O330" s="170"/>
    </row>
    <row r="331" spans="1:15" ht="14.25" thickBot="1">
      <c r="A331" s="340">
        <v>331</v>
      </c>
      <c r="C331" s="994"/>
      <c r="D331" s="994"/>
      <c r="E331" s="995"/>
      <c r="F331" s="994"/>
      <c r="H331" s="412" t="s">
        <v>1054</v>
      </c>
      <c r="I331" s="413" t="str">
        <f t="shared" si="21"/>
        <v>-</v>
      </c>
      <c r="J331" s="77"/>
      <c r="K331" s="414"/>
      <c r="M331" s="360" t="str">
        <f t="shared" si="22"/>
        <v/>
      </c>
      <c r="O331" s="170"/>
    </row>
    <row r="332" spans="1:15" ht="14.25" thickBot="1">
      <c r="A332" s="340">
        <v>332</v>
      </c>
      <c r="C332" s="994"/>
      <c r="D332" s="994"/>
      <c r="E332" s="995"/>
      <c r="F332" s="994"/>
      <c r="H332" s="363" t="s">
        <v>1055</v>
      </c>
      <c r="I332" s="364" t="str">
        <f>+IF(OR($H$3="都道府県がん診療連携拠点病院",$H$4="都道府県がん診療連携拠点病院",$H$4="都道府県がん診療連携拠点病院(特例型)"),"C","-")</f>
        <v>-</v>
      </c>
      <c r="J332" s="77"/>
      <c r="K332" s="365"/>
      <c r="M332" s="360" t="str">
        <f>IF(AND(I332="C",J332=""),"未入力あり",IF(AND(I332="C",J332&lt;&gt;""),"〇",IF(I332="-","")))</f>
        <v/>
      </c>
      <c r="O332" s="170"/>
    </row>
    <row r="333" spans="1:15" ht="14.25" thickBot="1">
      <c r="A333" s="340">
        <v>333</v>
      </c>
      <c r="C333" s="994"/>
      <c r="D333" s="994"/>
      <c r="E333" s="995"/>
      <c r="F333" s="1085" t="s">
        <v>639</v>
      </c>
      <c r="G333" s="1086"/>
      <c r="H333" s="1087" t="s">
        <v>1056</v>
      </c>
      <c r="I333" s="1088" t="str">
        <f>+IF(OR($H$3="都道府県がん診療連携拠点病院",$H$4="都道府県がん診療連携拠点病院",$H$4="都道府県がん診療連携拠点病院(特例型)"),"A","-")</f>
        <v>-</v>
      </c>
      <c r="J333" s="77"/>
      <c r="K333" s="1072"/>
      <c r="M333" s="360" t="str">
        <f t="shared" si="22"/>
        <v/>
      </c>
      <c r="O333" s="170"/>
    </row>
    <row r="334" spans="1:15" ht="27.75" thickBot="1">
      <c r="A334" s="340">
        <v>334</v>
      </c>
      <c r="C334" s="994"/>
      <c r="D334" s="994"/>
      <c r="E334" s="995"/>
      <c r="F334" s="366"/>
      <c r="G334" s="362"/>
      <c r="H334" s="363" t="s">
        <v>1057</v>
      </c>
      <c r="I334" s="364" t="str">
        <f>+IF(OR($H$3="都道府県がん診療連携拠点病院",$H$4="都道府県がん診療連携拠点病院",$H$4="都道府県がん診療連携拠点病院(特例型)"),"A","-")</f>
        <v>-</v>
      </c>
      <c r="J334" s="77"/>
      <c r="K334" s="365"/>
      <c r="M334" s="360" t="str">
        <f t="shared" si="22"/>
        <v/>
      </c>
      <c r="O334" s="170"/>
    </row>
    <row r="335" spans="1:15" ht="14.25" thickBot="1">
      <c r="A335" s="340">
        <v>335</v>
      </c>
      <c r="C335" s="994"/>
      <c r="D335" s="994"/>
      <c r="E335" s="995"/>
      <c r="F335" s="994" t="s">
        <v>647</v>
      </c>
      <c r="H335" s="433" t="s">
        <v>1058</v>
      </c>
      <c r="I335" s="434" t="str">
        <f>+IF(OR($H$3="都道府県がん診療連携拠点病院",$H$4="都道府県がん診療連携拠点病院",$H$4="都道府県がん診療連携拠点病院(特例型)"),"A","-")</f>
        <v>-</v>
      </c>
      <c r="J335" s="77"/>
      <c r="K335" s="405"/>
      <c r="M335" s="360" t="str">
        <f t="shared" si="22"/>
        <v/>
      </c>
      <c r="O335" s="170"/>
    </row>
    <row r="336" spans="1:15" ht="27.75" thickBot="1">
      <c r="A336" s="340">
        <v>336</v>
      </c>
      <c r="C336" s="994"/>
      <c r="D336" s="994"/>
      <c r="E336" s="995"/>
      <c r="F336" s="994"/>
      <c r="H336" s="363" t="s">
        <v>1059</v>
      </c>
      <c r="I336" s="364" t="str">
        <f>+IF(OR($H$3="都道府県がん診療連携拠点病院",$H$4="都道府県がん診療連携拠点病院",$H$4="都道府県がん診療連携拠点病院(特例型)"),"C","-")</f>
        <v>-</v>
      </c>
      <c r="J336" s="77"/>
      <c r="K336" s="365"/>
      <c r="M336" s="360" t="str">
        <f>IF(AND(I336="C",J336=""),"未入力あり",IF(AND(I336="C",J336&lt;&gt;""),"〇",IF(I336="-","")))</f>
        <v/>
      </c>
      <c r="O336" s="170"/>
    </row>
    <row r="337" spans="1:15" ht="41.25" thickBot="1">
      <c r="A337" s="340">
        <v>337</v>
      </c>
      <c r="C337" s="994"/>
      <c r="D337" s="994"/>
      <c r="E337" s="995"/>
      <c r="F337" s="384" t="s">
        <v>659</v>
      </c>
      <c r="G337" s="385"/>
      <c r="H337" s="69" t="s">
        <v>1060</v>
      </c>
      <c r="I337" s="386" t="str">
        <f>+IF(OR($H$3="都道府県がん診療連携拠点病院",$H$4="都道府県がん診療連携拠点病院",$H$4="都道府県がん診療連携拠点病院(特例型)"),"A","-")</f>
        <v>-</v>
      </c>
      <c r="J337" s="77"/>
      <c r="K337" s="387"/>
      <c r="M337" s="360" t="str">
        <f t="shared" si="22"/>
        <v/>
      </c>
      <c r="O337" s="170"/>
    </row>
    <row r="338" spans="1:15" ht="27.75" thickBot="1">
      <c r="A338" s="340">
        <v>338</v>
      </c>
      <c r="B338" s="362"/>
      <c r="C338" s="366"/>
      <c r="D338" s="366"/>
      <c r="E338" s="460"/>
      <c r="F338" s="366" t="s">
        <v>662</v>
      </c>
      <c r="G338" s="362"/>
      <c r="H338" s="406" t="s">
        <v>1061</v>
      </c>
      <c r="I338" s="407" t="str">
        <f>+IF(OR($H$3="都道府県がん診療連携拠点病院",$H$4="都道府県がん診療連携拠点病院",$H$4="都道府県がん診療連携拠点病院(特例型)"),"A","-")</f>
        <v>-</v>
      </c>
      <c r="J338" s="77"/>
      <c r="K338" s="396"/>
      <c r="M338" s="360" t="str">
        <f t="shared" si="22"/>
        <v/>
      </c>
      <c r="O338" s="170"/>
    </row>
    <row r="339" spans="1:15" ht="14.25" thickBot="1">
      <c r="A339" s="340">
        <v>339</v>
      </c>
      <c r="B339" s="1059" t="s">
        <v>614</v>
      </c>
      <c r="C339" s="1060" t="s">
        <v>1062</v>
      </c>
      <c r="D339" s="1059"/>
      <c r="E339" s="1059"/>
      <c r="F339" s="1059"/>
      <c r="G339" s="1059"/>
      <c r="H339" s="1061"/>
      <c r="I339" s="1062"/>
      <c r="J339" s="1061"/>
      <c r="K339" s="1063"/>
      <c r="O339" s="170"/>
    </row>
    <row r="340" spans="1:15" ht="14.25" thickBot="1">
      <c r="A340" s="340">
        <v>340</v>
      </c>
      <c r="C340" s="1064" t="s">
        <v>1022</v>
      </c>
      <c r="D340" s="1066"/>
      <c r="E340" s="1066"/>
      <c r="F340" s="1066"/>
      <c r="G340" s="1066"/>
      <c r="H340" s="1087" t="s">
        <v>1063</v>
      </c>
      <c r="I340" s="1088" t="str">
        <f t="shared" ref="I340:I346" si="23">+IF(OR($H$3="特定領域がん診療連携拠点病院",$H$4="特定領域がん診療連携拠点病院",$H$4="特定領域がん診療連携拠点病院(特例型)"),"A","-")</f>
        <v>-</v>
      </c>
      <c r="J340" s="77"/>
      <c r="K340" s="1072" t="s">
        <v>1064</v>
      </c>
      <c r="M340" s="360" t="str">
        <f>+IF(I340="A",IF(ISBLANK(J340),"未入力あり",IF(J340="はい","○","×")),"")</f>
        <v/>
      </c>
      <c r="O340" s="170"/>
    </row>
    <row r="341" spans="1:15" ht="45" customHeight="1" thickBot="1">
      <c r="A341" s="340">
        <v>341</v>
      </c>
      <c r="C341" s="1013"/>
      <c r="D341" s="500"/>
      <c r="E341" s="500"/>
      <c r="F341" s="500"/>
      <c r="G341" s="500"/>
      <c r="H341" s="466" t="s">
        <v>1065</v>
      </c>
      <c r="I341" s="467" t="str">
        <f t="shared" si="23"/>
        <v>-</v>
      </c>
      <c r="J341" s="115"/>
      <c r="K341" s="424"/>
      <c r="M341" s="360" t="str">
        <f>+IF(I341="A",IF(ISBLANK(J341),"未入力あり",IF(ISBLANK(J341),"×","○")),"")</f>
        <v/>
      </c>
      <c r="O341" s="170"/>
    </row>
    <row r="342" spans="1:15" ht="14.25" thickBot="1">
      <c r="A342" s="340">
        <v>342</v>
      </c>
      <c r="C342" s="1014"/>
      <c r="D342" s="500"/>
      <c r="E342" s="500"/>
      <c r="F342" s="500"/>
      <c r="G342" s="500"/>
      <c r="H342" s="412" t="s">
        <v>1066</v>
      </c>
      <c r="I342" s="413" t="str">
        <f t="shared" si="23"/>
        <v>-</v>
      </c>
      <c r="J342" s="77"/>
      <c r="K342" s="414"/>
      <c r="M342" s="360" t="str">
        <f>+IF(I342="A",IF(ISBLANK(J342),"未入力あり",IF(J342="はい","○","×")),"")</f>
        <v/>
      </c>
      <c r="O342" s="170"/>
    </row>
    <row r="343" spans="1:15" ht="14.25" thickBot="1">
      <c r="A343" s="340">
        <v>343</v>
      </c>
      <c r="C343" s="501"/>
      <c r="D343" s="502"/>
      <c r="E343" s="502"/>
      <c r="F343" s="502"/>
      <c r="G343" s="502"/>
      <c r="H343" s="406" t="s">
        <v>1067</v>
      </c>
      <c r="I343" s="407" t="str">
        <f t="shared" si="23"/>
        <v>-</v>
      </c>
      <c r="J343" s="77"/>
      <c r="K343" s="396"/>
      <c r="M343" s="360" t="str">
        <f>+IF(I343="A",IF(ISBLANK(J343),"未入力あり",IF(J343="はい","○","×")),"")</f>
        <v/>
      </c>
      <c r="O343" s="170"/>
    </row>
    <row r="344" spans="1:15" ht="27.75" thickBot="1">
      <c r="A344" s="340">
        <v>344</v>
      </c>
      <c r="C344" s="1064" t="s">
        <v>629</v>
      </c>
      <c r="D344" s="1066"/>
      <c r="E344" s="1066"/>
      <c r="F344" s="1066"/>
      <c r="G344" s="1066"/>
      <c r="H344" s="1087" t="s">
        <v>1068</v>
      </c>
      <c r="I344" s="1088" t="str">
        <f t="shared" si="23"/>
        <v>-</v>
      </c>
      <c r="J344" s="77"/>
      <c r="K344" s="1072" t="s">
        <v>1069</v>
      </c>
      <c r="M344" s="360" t="str">
        <f>+IF(I344="A",IF(ISBLANK(J344),"未入力あり",IF(J344="はい","○","×")),"")</f>
        <v/>
      </c>
      <c r="O344" s="170"/>
    </row>
    <row r="345" spans="1:15" ht="14.25" thickBot="1">
      <c r="A345" s="340">
        <v>345</v>
      </c>
      <c r="C345" s="503" t="s">
        <v>840</v>
      </c>
      <c r="D345" s="504"/>
      <c r="E345" s="504"/>
      <c r="F345" s="504"/>
      <c r="G345" s="504"/>
      <c r="H345" s="69" t="s">
        <v>1070</v>
      </c>
      <c r="I345" s="386" t="str">
        <f t="shared" si="23"/>
        <v>-</v>
      </c>
      <c r="J345" s="77"/>
      <c r="K345" s="387" t="s">
        <v>1071</v>
      </c>
      <c r="M345" s="360" t="str">
        <f>+IF(I345="A",IF(ISBLANK(J345),"未入力あり",IF(J345="はい","○","×")),"")</f>
        <v/>
      </c>
      <c r="O345" s="170"/>
    </row>
    <row r="346" spans="1:15" ht="27.75" thickBot="1">
      <c r="A346" s="340">
        <v>346</v>
      </c>
      <c r="B346" s="362"/>
      <c r="C346" s="503" t="s">
        <v>873</v>
      </c>
      <c r="D346" s="504"/>
      <c r="E346" s="504"/>
      <c r="F346" s="504"/>
      <c r="G346" s="504"/>
      <c r="H346" s="69" t="s">
        <v>1072</v>
      </c>
      <c r="I346" s="386" t="str">
        <f t="shared" si="23"/>
        <v>-</v>
      </c>
      <c r="J346" s="77"/>
      <c r="K346" s="387" t="s">
        <v>1073</v>
      </c>
      <c r="M346" s="360" t="str">
        <f>+IF(I346="A",IF(ISBLANK(J346),"未入力あり",IF(J346="はい","○","×")),"")</f>
        <v/>
      </c>
      <c r="O346" s="170"/>
    </row>
    <row r="347" spans="1:15" ht="14.25" thickBot="1">
      <c r="A347" s="340">
        <v>347</v>
      </c>
      <c r="B347" s="1059" t="s">
        <v>615</v>
      </c>
      <c r="C347" s="1060" t="s">
        <v>1074</v>
      </c>
      <c r="D347" s="1059"/>
      <c r="E347" s="1059"/>
      <c r="F347" s="1059"/>
      <c r="G347" s="1059"/>
      <c r="H347" s="1061"/>
      <c r="I347" s="1062"/>
      <c r="J347" s="1061"/>
      <c r="K347" s="1063"/>
      <c r="O347" s="170"/>
    </row>
    <row r="348" spans="1:15" ht="14.25" thickBot="1">
      <c r="A348" s="340">
        <v>348</v>
      </c>
      <c r="C348" s="1064" t="s">
        <v>1022</v>
      </c>
      <c r="D348" s="1065" t="s">
        <v>1075</v>
      </c>
      <c r="E348" s="1066"/>
      <c r="F348" s="1066"/>
      <c r="G348" s="1066"/>
      <c r="H348" s="1067"/>
      <c r="I348" s="1068"/>
      <c r="J348" s="1067"/>
      <c r="K348" s="1069"/>
      <c r="O348" s="170"/>
    </row>
    <row r="349" spans="1:15" ht="14.25" thickBot="1">
      <c r="A349" s="340">
        <v>349</v>
      </c>
      <c r="C349" s="994"/>
      <c r="H349" s="1087" t="s">
        <v>1076</v>
      </c>
      <c r="I349" s="1088" t="str">
        <f>+IF(OR($H$3="地域がん診療病院",$H$4="地域がん診療病院",$H$4="地域がん診療病院(特例型)"),"A","-")</f>
        <v>-</v>
      </c>
      <c r="J349" s="77"/>
      <c r="K349" s="1072"/>
      <c r="M349" s="360" t="str">
        <f>+IF(I349="A",IF(ISBLANK(J349),"未入力あり",IF(J349="はい","○","×")),"")</f>
        <v/>
      </c>
      <c r="O349" s="170"/>
    </row>
    <row r="350" spans="1:15" ht="27.75" thickBot="1">
      <c r="A350" s="340">
        <v>350</v>
      </c>
      <c r="C350" s="366"/>
      <c r="D350" s="362"/>
      <c r="E350" s="362"/>
      <c r="F350" s="362"/>
      <c r="G350" s="362"/>
      <c r="H350" s="363" t="s">
        <v>1077</v>
      </c>
      <c r="I350" s="364" t="str">
        <f>+IF(OR($H$3="地域がん診療病院",$H$4="地域がん診療病院",$H$4="地域がん診療病院(特例型)"),"A","-")</f>
        <v>-</v>
      </c>
      <c r="J350" s="77"/>
      <c r="K350" s="365"/>
      <c r="M350" s="360" t="str">
        <f>+IF(I350="A",IF(ISBLANK(J350),"未入力あり",IF(J350="はい","○","×")),"")</f>
        <v/>
      </c>
      <c r="O350" s="170"/>
    </row>
    <row r="351" spans="1:15" ht="14.25" thickBot="1">
      <c r="A351" s="340">
        <v>351</v>
      </c>
      <c r="C351" s="1064" t="s">
        <v>629</v>
      </c>
      <c r="D351" s="1065" t="s">
        <v>630</v>
      </c>
      <c r="E351" s="1066"/>
      <c r="F351" s="1066"/>
      <c r="G351" s="1066"/>
      <c r="H351" s="1067"/>
      <c r="I351" s="1068"/>
      <c r="J351" s="1067"/>
      <c r="K351" s="1069"/>
      <c r="O351" s="170"/>
    </row>
    <row r="352" spans="1:15" ht="14.25" thickBot="1">
      <c r="A352" s="340">
        <v>352</v>
      </c>
      <c r="C352" s="994"/>
      <c r="D352" s="1073" t="s">
        <v>631</v>
      </c>
      <c r="E352" s="1074" t="s">
        <v>632</v>
      </c>
      <c r="F352" s="1075"/>
      <c r="G352" s="1075"/>
      <c r="H352" s="1076"/>
      <c r="I352" s="1077"/>
      <c r="J352" s="1076"/>
      <c r="K352" s="1078"/>
      <c r="O352" s="170"/>
    </row>
    <row r="353" spans="1:21" ht="14.25" thickBot="1">
      <c r="A353" s="340">
        <v>353</v>
      </c>
      <c r="C353" s="994"/>
      <c r="D353" s="994"/>
      <c r="E353" s="1079" t="s">
        <v>496</v>
      </c>
      <c r="F353" s="1080" t="s">
        <v>1078</v>
      </c>
      <c r="G353" s="1081"/>
      <c r="H353" s="1082"/>
      <c r="I353" s="1083"/>
      <c r="J353" s="1082"/>
      <c r="K353" s="1084"/>
      <c r="O353" s="170"/>
    </row>
    <row r="354" spans="1:21" ht="27.75" thickBot="1">
      <c r="A354" s="340">
        <v>354</v>
      </c>
      <c r="C354" s="994"/>
      <c r="D354" s="994"/>
      <c r="E354" s="994"/>
      <c r="F354" s="1085" t="s">
        <v>634</v>
      </c>
      <c r="G354" s="1086"/>
      <c r="H354" s="69" t="s">
        <v>1079</v>
      </c>
      <c r="I354" s="386" t="str">
        <f t="shared" ref="I354:I370" si="24">+IF(OR($H$3="地域がん診療病院",$H$4="地域がん診療病院",$H$4="地域がん診療病院(特例型)"),"A","-")</f>
        <v>-</v>
      </c>
      <c r="J354" s="77"/>
      <c r="K354" s="387" t="s">
        <v>1080</v>
      </c>
      <c r="M354" s="360" t="str">
        <f t="shared" ref="M354:M364" si="25">+IF(I354="A",IF(ISBLANK(J354),"未入力あり",IF(J354="はい","○","×")),"")</f>
        <v/>
      </c>
      <c r="O354" s="170"/>
    </row>
    <row r="355" spans="1:21" ht="14.25" thickBot="1">
      <c r="A355" s="340">
        <v>355</v>
      </c>
      <c r="C355" s="994"/>
      <c r="D355" s="994"/>
      <c r="E355" s="994"/>
      <c r="F355" s="1085" t="s">
        <v>754</v>
      </c>
      <c r="G355" s="1086"/>
      <c r="H355" s="69" t="s">
        <v>1081</v>
      </c>
      <c r="I355" s="386" t="str">
        <f t="shared" si="24"/>
        <v>-</v>
      </c>
      <c r="J355" s="77"/>
      <c r="K355" s="387"/>
      <c r="M355" s="360" t="str">
        <f t="shared" si="25"/>
        <v/>
      </c>
      <c r="O355" s="170"/>
    </row>
    <row r="356" spans="1:21" ht="14.25" thickBot="1">
      <c r="A356" s="340">
        <v>356</v>
      </c>
      <c r="C356" s="994"/>
      <c r="D356" s="994"/>
      <c r="E356" s="994"/>
      <c r="F356" s="1085" t="s">
        <v>756</v>
      </c>
      <c r="G356" s="1086"/>
      <c r="H356" s="1087" t="s">
        <v>1082</v>
      </c>
      <c r="I356" s="1088" t="str">
        <f t="shared" si="24"/>
        <v>-</v>
      </c>
      <c r="J356" s="77"/>
      <c r="K356" s="1072"/>
      <c r="M356" s="360" t="str">
        <f t="shared" si="25"/>
        <v/>
      </c>
      <c r="O356" s="170"/>
    </row>
    <row r="357" spans="1:21" ht="14.25" thickBot="1">
      <c r="A357" s="340">
        <v>357</v>
      </c>
      <c r="C357" s="994"/>
      <c r="D357" s="994"/>
      <c r="E357" s="994"/>
      <c r="F357" s="994"/>
      <c r="G357" s="371" t="s">
        <v>1083</v>
      </c>
      <c r="H357" s="372" t="s">
        <v>642</v>
      </c>
      <c r="I357" s="373" t="str">
        <f t="shared" si="24"/>
        <v>-</v>
      </c>
      <c r="J357" s="77"/>
      <c r="M357" s="360" t="str">
        <f t="shared" si="25"/>
        <v/>
      </c>
      <c r="O357" s="170"/>
    </row>
    <row r="358" spans="1:21" ht="14.25" thickBot="1">
      <c r="A358" s="340">
        <v>358</v>
      </c>
      <c r="C358" s="994"/>
      <c r="D358" s="994"/>
      <c r="E358" s="994"/>
      <c r="F358" s="994"/>
      <c r="G358" s="371" t="s">
        <v>1084</v>
      </c>
      <c r="H358" s="372" t="s">
        <v>1085</v>
      </c>
      <c r="I358" s="373" t="str">
        <f t="shared" si="24"/>
        <v>-</v>
      </c>
      <c r="J358" s="77"/>
      <c r="K358" s="374"/>
      <c r="M358" s="360" t="str">
        <f t="shared" si="25"/>
        <v/>
      </c>
      <c r="O358" s="170"/>
    </row>
    <row r="359" spans="1:21" ht="14.25" thickBot="1">
      <c r="A359" s="340">
        <v>359</v>
      </c>
      <c r="C359" s="994"/>
      <c r="D359" s="994"/>
      <c r="E359" s="994"/>
      <c r="F359" s="994"/>
      <c r="G359" s="375" t="s">
        <v>1086</v>
      </c>
      <c r="H359" s="376" t="s">
        <v>1087</v>
      </c>
      <c r="I359" s="377" t="str">
        <f t="shared" si="24"/>
        <v>-</v>
      </c>
      <c r="J359" s="77"/>
      <c r="K359" s="378"/>
      <c r="M359" s="360" t="str">
        <f t="shared" si="25"/>
        <v/>
      </c>
      <c r="O359" s="170"/>
    </row>
    <row r="360" spans="1:21" ht="14.25" thickBot="1">
      <c r="A360" s="340">
        <v>360</v>
      </c>
      <c r="C360" s="994"/>
      <c r="D360" s="994"/>
      <c r="E360" s="994"/>
      <c r="F360" s="1085" t="s">
        <v>1088</v>
      </c>
      <c r="G360" s="1086"/>
      <c r="H360" s="1087" t="s">
        <v>1089</v>
      </c>
      <c r="I360" s="1088" t="str">
        <f t="shared" si="24"/>
        <v>-</v>
      </c>
      <c r="J360" s="77"/>
      <c r="K360" s="1072" t="s">
        <v>1090</v>
      </c>
      <c r="M360" s="360" t="str">
        <f t="shared" si="25"/>
        <v/>
      </c>
      <c r="O360" s="170"/>
    </row>
    <row r="361" spans="1:21" ht="27.75" thickBot="1">
      <c r="A361" s="340">
        <v>361</v>
      </c>
      <c r="C361" s="994"/>
      <c r="D361" s="994"/>
      <c r="E361" s="994"/>
      <c r="F361" s="994"/>
      <c r="H361" s="412" t="s">
        <v>1091</v>
      </c>
      <c r="I361" s="413" t="str">
        <f t="shared" si="24"/>
        <v>-</v>
      </c>
      <c r="J361" s="77"/>
      <c r="K361" s="414" t="s">
        <v>1092</v>
      </c>
      <c r="M361" s="360" t="str">
        <f t="shared" si="25"/>
        <v/>
      </c>
      <c r="O361" s="170"/>
    </row>
    <row r="362" spans="1:21" ht="14.25" thickBot="1">
      <c r="A362" s="340">
        <v>362</v>
      </c>
      <c r="C362" s="994"/>
      <c r="D362" s="994"/>
      <c r="E362" s="994"/>
      <c r="F362" s="1085" t="s">
        <v>1093</v>
      </c>
      <c r="G362" s="1089"/>
      <c r="H362" s="1087" t="s">
        <v>1094</v>
      </c>
      <c r="I362" s="1088" t="str">
        <f t="shared" si="24"/>
        <v>-</v>
      </c>
      <c r="J362" s="77"/>
      <c r="K362" s="1072"/>
      <c r="M362" s="360" t="str">
        <f t="shared" si="25"/>
        <v/>
      </c>
      <c r="O362" s="170"/>
    </row>
    <row r="363" spans="1:21" ht="29.25" customHeight="1" thickBot="1">
      <c r="A363" s="340">
        <v>363</v>
      </c>
      <c r="C363" s="994"/>
      <c r="D363" s="994"/>
      <c r="E363" s="994"/>
      <c r="F363" s="994"/>
      <c r="G363" s="505" t="s">
        <v>1083</v>
      </c>
      <c r="H363" s="372" t="s">
        <v>649</v>
      </c>
      <c r="I363" s="373" t="str">
        <f t="shared" si="24"/>
        <v>-</v>
      </c>
      <c r="J363" s="77"/>
      <c r="K363" s="374" t="s">
        <v>650</v>
      </c>
      <c r="M363" s="360" t="str">
        <f t="shared" si="25"/>
        <v/>
      </c>
      <c r="O363" s="170"/>
    </row>
    <row r="364" spans="1:21" ht="29.25" customHeight="1" thickBot="1">
      <c r="A364" s="340">
        <v>364</v>
      </c>
      <c r="C364" s="994"/>
      <c r="D364" s="994"/>
      <c r="E364" s="994"/>
      <c r="F364" s="994"/>
      <c r="G364" s="505" t="s">
        <v>1084</v>
      </c>
      <c r="H364" s="372" t="s">
        <v>1095</v>
      </c>
      <c r="I364" s="373" t="str">
        <f t="shared" si="24"/>
        <v>-</v>
      </c>
      <c r="J364" s="77"/>
      <c r="K364" s="374" t="s">
        <v>650</v>
      </c>
      <c r="M364" s="360" t="str">
        <f t="shared" si="25"/>
        <v/>
      </c>
      <c r="O364" s="170"/>
    </row>
    <row r="365" spans="1:21" ht="41.25" thickBot="1">
      <c r="A365" s="340">
        <v>365</v>
      </c>
      <c r="C365" s="994"/>
      <c r="D365" s="994"/>
      <c r="E365" s="994"/>
      <c r="F365" s="994"/>
      <c r="G365" s="505" t="s">
        <v>1086</v>
      </c>
      <c r="H365" s="372" t="s">
        <v>652</v>
      </c>
      <c r="I365" s="373" t="str">
        <f t="shared" si="24"/>
        <v>-</v>
      </c>
      <c r="J365" s="339"/>
      <c r="K365" s="374" t="s">
        <v>1096</v>
      </c>
      <c r="M365" s="360" t="str">
        <f>+IF(I365="A",IF(ISBLANK(J365),"未入力あり",IF(J365&gt;0,"○","×")),"")</f>
        <v/>
      </c>
      <c r="O365" s="170"/>
      <c r="T365" s="379">
        <v>0</v>
      </c>
      <c r="U365" s="380">
        <v>30</v>
      </c>
    </row>
    <row r="366" spans="1:21" ht="27.75" thickBot="1">
      <c r="A366" s="340">
        <v>366</v>
      </c>
      <c r="C366" s="994"/>
      <c r="D366" s="994"/>
      <c r="E366" s="994"/>
      <c r="F366" s="994"/>
      <c r="G366" s="505" t="s">
        <v>654</v>
      </c>
      <c r="H366" s="372" t="s">
        <v>1097</v>
      </c>
      <c r="I366" s="373" t="str">
        <f t="shared" si="24"/>
        <v>-</v>
      </c>
      <c r="J366" s="339"/>
      <c r="K366" s="374" t="s">
        <v>656</v>
      </c>
      <c r="M366" s="360" t="str">
        <f>+IF(I366="A",IF(ISBLANK(J366),"未入力あり",IF(J366&gt;0,"○","×")),"")</f>
        <v/>
      </c>
      <c r="O366" s="170"/>
      <c r="T366" s="379">
        <v>0</v>
      </c>
      <c r="U366" s="380">
        <v>30</v>
      </c>
    </row>
    <row r="367" spans="1:21" ht="14.25" thickBot="1">
      <c r="A367" s="340">
        <v>367</v>
      </c>
      <c r="C367" s="994"/>
      <c r="D367" s="994"/>
      <c r="E367" s="994"/>
      <c r="F367" s="994"/>
      <c r="G367" s="382"/>
      <c r="H367" s="372" t="s">
        <v>1098</v>
      </c>
      <c r="I367" s="373" t="str">
        <f t="shared" si="24"/>
        <v>-</v>
      </c>
      <c r="J367" s="77"/>
      <c r="K367" s="374"/>
      <c r="M367" s="360" t="str">
        <f>+IF(I367="A",IF(ISBLANK(J367),"未入力あり",IF(J367="はい","○","×")),"")</f>
        <v/>
      </c>
      <c r="O367" s="170"/>
    </row>
    <row r="368" spans="1:21" ht="14.25" thickBot="1">
      <c r="A368" s="340">
        <v>368</v>
      </c>
      <c r="C368" s="994"/>
      <c r="D368" s="994"/>
      <c r="E368" s="994"/>
      <c r="F368" s="366"/>
      <c r="G368" s="383"/>
      <c r="H368" s="376" t="s">
        <v>658</v>
      </c>
      <c r="I368" s="377" t="str">
        <f t="shared" si="24"/>
        <v>-</v>
      </c>
      <c r="J368" s="77"/>
      <c r="K368" s="378"/>
      <c r="M368" s="360" t="str">
        <f>+IF(I368="A",IF(ISBLANK(J368),"未入力あり",IF(J368="はい","○","×")),"")</f>
        <v/>
      </c>
      <c r="O368" s="170"/>
    </row>
    <row r="369" spans="1:21" ht="27.75" thickBot="1">
      <c r="A369" s="340">
        <v>369</v>
      </c>
      <c r="C369" s="994"/>
      <c r="D369" s="994"/>
      <c r="E369" s="994"/>
      <c r="F369" s="366" t="s">
        <v>1099</v>
      </c>
      <c r="G369" s="362"/>
      <c r="H369" s="406" t="s">
        <v>1100</v>
      </c>
      <c r="I369" s="407" t="str">
        <f t="shared" si="24"/>
        <v>-</v>
      </c>
      <c r="J369" s="77"/>
      <c r="K369" s="396" t="s">
        <v>661</v>
      </c>
      <c r="M369" s="360" t="str">
        <f>+IF(I369="A",IF(ISBLANK(J369),"未入力あり",IF(J369="はい","○","×")),"")</f>
        <v/>
      </c>
      <c r="O369" s="170"/>
    </row>
    <row r="370" spans="1:21" ht="27.75" thickBot="1">
      <c r="A370" s="340">
        <v>370</v>
      </c>
      <c r="C370" s="994"/>
      <c r="D370" s="994"/>
      <c r="E370" s="994"/>
      <c r="F370" s="994" t="s">
        <v>1101</v>
      </c>
      <c r="H370" s="433" t="s">
        <v>1102</v>
      </c>
      <c r="I370" s="434" t="str">
        <f t="shared" si="24"/>
        <v>-</v>
      </c>
      <c r="J370" s="77"/>
      <c r="K370" s="405"/>
      <c r="M370" s="360" t="str">
        <f>+IF(I370="A",IF(ISBLANK(J370),"未入力あり",IF(J370="はい","○","×")),"")</f>
        <v/>
      </c>
      <c r="O370" s="170"/>
    </row>
    <row r="371" spans="1:21" ht="38.25" customHeight="1" thickBot="1">
      <c r="A371" s="340">
        <v>371</v>
      </c>
      <c r="C371" s="994"/>
      <c r="D371" s="994"/>
      <c r="E371" s="366"/>
      <c r="F371" s="366"/>
      <c r="G371" s="383"/>
      <c r="H371" s="447" t="s">
        <v>1103</v>
      </c>
      <c r="I371" s="364" t="s">
        <v>665</v>
      </c>
      <c r="J371" s="115"/>
      <c r="K371" s="365"/>
      <c r="M371" s="360" t="str">
        <f>+IF(AND(OR($H$3="地域がん診療病院",$H$4="地域がん診療病院",$H$4="地域がん診療病院(特例型)"),J371=""),"未入力あり",IF(AND(OR($H$3="地域がん診療病院",$H$4="地域がん診療病院",$H$4="地域がん診療病院(特例型)"),J371&lt;&gt;""),"〇",""))</f>
        <v/>
      </c>
      <c r="O371" s="170"/>
    </row>
    <row r="372" spans="1:21" ht="14.25" thickBot="1">
      <c r="A372" s="340">
        <v>372</v>
      </c>
      <c r="C372" s="994"/>
      <c r="D372" s="994"/>
      <c r="E372" s="1079" t="s">
        <v>505</v>
      </c>
      <c r="F372" s="1080" t="s">
        <v>1104</v>
      </c>
      <c r="G372" s="1081"/>
      <c r="H372" s="1082"/>
      <c r="I372" s="1083"/>
      <c r="J372" s="1082"/>
      <c r="K372" s="1084"/>
      <c r="O372" s="170"/>
    </row>
    <row r="373" spans="1:21" ht="27.75" thickBot="1">
      <c r="A373" s="340">
        <v>373</v>
      </c>
      <c r="C373" s="994"/>
      <c r="D373" s="994"/>
      <c r="E373" s="994"/>
      <c r="H373" s="69" t="s">
        <v>1105</v>
      </c>
      <c r="I373" s="386"/>
      <c r="J373" s="506"/>
      <c r="K373" s="387"/>
      <c r="O373" s="170"/>
    </row>
    <row r="374" spans="1:21" ht="27.75" thickBot="1">
      <c r="A374" s="340">
        <v>374</v>
      </c>
      <c r="C374" s="994"/>
      <c r="D374" s="994"/>
      <c r="E374" s="994"/>
      <c r="F374" s="1085" t="s">
        <v>634</v>
      </c>
      <c r="G374" s="1086"/>
      <c r="H374" s="1087" t="s">
        <v>1106</v>
      </c>
      <c r="I374" s="1088" t="str">
        <f>+IF(OR($H$3="地域がん診療病院",$H$4="地域がん診療病院",$H$4="地域がん診療病院(特例型)"),"A","-")</f>
        <v>-</v>
      </c>
      <c r="J374" s="77"/>
      <c r="K374" s="1072"/>
      <c r="M374" s="360" t="str">
        <f>+IF(I374="A",IF(ISBLANK(J374),"未入力あり",IF(J374="はい","○","×")),"")</f>
        <v/>
      </c>
      <c r="O374" s="170"/>
    </row>
    <row r="375" spans="1:21" ht="27.75" thickBot="1">
      <c r="A375" s="340">
        <v>375</v>
      </c>
      <c r="C375" s="994"/>
      <c r="D375" s="994"/>
      <c r="E375" s="994"/>
      <c r="F375" s="1085" t="s">
        <v>639</v>
      </c>
      <c r="G375" s="1086"/>
      <c r="H375" s="1087" t="s">
        <v>1107</v>
      </c>
      <c r="I375" s="1088" t="str">
        <f>+IF(OR($H$3="地域がん診療病院",$H$4="地域がん診療病院",$H$4="地域がん診療病院(特例型)"),"A","-")</f>
        <v>-</v>
      </c>
      <c r="J375" s="77"/>
      <c r="K375" s="1072"/>
      <c r="M375" s="360" t="str">
        <f>+IF(I375="A",IF(ISBLANK(J375),"未入力あり",IF(J375="はい","○","×")),"")</f>
        <v/>
      </c>
      <c r="O375" s="170"/>
    </row>
    <row r="376" spans="1:21" ht="14.25" thickBot="1">
      <c r="A376" s="340">
        <v>376</v>
      </c>
      <c r="C376" s="994"/>
      <c r="D376" s="994"/>
      <c r="E376" s="994"/>
      <c r="F376" s="366"/>
      <c r="G376" s="383"/>
      <c r="H376" s="388" t="s">
        <v>669</v>
      </c>
      <c r="I376" s="389" t="s">
        <v>670</v>
      </c>
      <c r="J376" s="77"/>
      <c r="K376" s="390"/>
      <c r="M376" s="360" t="str">
        <f>+IF(AND(OR($H$3="地域がん診療病院",$H$4="地域がん診療病院",$H$4="地域がん診療病院(特例型)"),J376=""),"未入力あり",IF(AND(OR($H$3="地域がん診療病院",$H$4="地域がん診療病院",$H$4="地域がん診療病院(特例型)"),J376&lt;&gt;""),"〇",""))</f>
        <v/>
      </c>
      <c r="O376" s="170"/>
    </row>
    <row r="377" spans="1:21" ht="14.25" thickBot="1">
      <c r="A377" s="340">
        <v>377</v>
      </c>
      <c r="C377" s="994"/>
      <c r="D377" s="994"/>
      <c r="E377" s="994"/>
      <c r="F377" s="1085" t="s">
        <v>647</v>
      </c>
      <c r="G377" s="1086"/>
      <c r="H377" s="1087" t="s">
        <v>671</v>
      </c>
      <c r="I377" s="1088" t="str">
        <f>+IF(OR($H$3="地域がん診療病院",$H$4="地域がん診療病院",$H$4="地域がん診療病院(特例型)"),"A","-")</f>
        <v>-</v>
      </c>
      <c r="J377" s="77"/>
      <c r="K377" s="1072"/>
      <c r="M377" s="360" t="str">
        <f>+IF(I377="A",IF(ISBLANK(J377),"未入力あり",IF(J377="はい","○","×")),"")</f>
        <v/>
      </c>
      <c r="O377" s="170"/>
    </row>
    <row r="378" spans="1:21" ht="14.25" thickBot="1">
      <c r="A378" s="340">
        <v>378</v>
      </c>
      <c r="C378" s="994"/>
      <c r="D378" s="994"/>
      <c r="E378" s="994"/>
      <c r="F378" s="994"/>
      <c r="H378" s="363" t="s">
        <v>1108</v>
      </c>
      <c r="I378" s="364" t="str">
        <f>+IF(OR($H$3="地域がん診療病院",$H$4="地域がん診療病院",$H$4="地域がん診療病院(特例型)"),"C","-")</f>
        <v>-</v>
      </c>
      <c r="J378" s="77"/>
      <c r="K378" s="365"/>
      <c r="M378" s="360" t="str">
        <f>IF(AND(I378="C",J378=""),"未入力あり",IF(AND(I378="C",J378&lt;&gt;""),"〇",IF(I378="-","")))</f>
        <v/>
      </c>
      <c r="O378" s="170"/>
    </row>
    <row r="379" spans="1:21" ht="27.75" thickBot="1">
      <c r="A379" s="340">
        <v>379</v>
      </c>
      <c r="C379" s="994"/>
      <c r="D379" s="994"/>
      <c r="E379" s="994"/>
      <c r="F379" s="1085" t="s">
        <v>659</v>
      </c>
      <c r="G379" s="1086"/>
      <c r="H379" s="1087" t="s">
        <v>1109</v>
      </c>
      <c r="I379" s="419" t="str">
        <f>+IF(OR($H$3="地域がん診療病院",$H$4="地域がん診療病院",$H$4="地域がん診療病院(特例型)"),"A","-")</f>
        <v>-</v>
      </c>
      <c r="J379" s="340" t="str">
        <f>+IF(AND(ISBLANK(J380),ISBLANK(J381)),"",IF(OR(J380="はい",J381="はい"),"はい","いいえ "))</f>
        <v/>
      </c>
      <c r="K379" s="417" t="s">
        <v>1110</v>
      </c>
      <c r="M379" s="360" t="str">
        <f>+IF(I379="A",IF(AND(ISBLANK(J380),ISBLANK(J381)),"未入力あり",IF(J379="はい","○","×")),"")</f>
        <v/>
      </c>
      <c r="O379" s="170"/>
    </row>
    <row r="380" spans="1:21" ht="14.25" thickBot="1">
      <c r="A380" s="340">
        <v>380</v>
      </c>
      <c r="C380" s="994"/>
      <c r="D380" s="994"/>
      <c r="E380" s="994"/>
      <c r="F380" s="994"/>
      <c r="H380" s="486" t="s">
        <v>1111</v>
      </c>
      <c r="I380" s="421" t="s">
        <v>665</v>
      </c>
      <c r="J380" s="77"/>
      <c r="K380" s="399"/>
      <c r="M380" s="360" t="str">
        <f>+IF(AND(OR($H$3="地域がん診療病院",$H$4="地域がん診療病院",$H$4="地域がん診療病院(特例型)"),J380=""),"未入力あり",IF(AND(OR($H$3="地域がん診療病院",$H$4="地域がん診療病院",$H$4="地域がん診療病院(特例型)"),J380&lt;&gt;""),"〇",""))</f>
        <v/>
      </c>
      <c r="O380" s="170"/>
    </row>
    <row r="381" spans="1:21" ht="14.25" thickBot="1">
      <c r="A381" s="340">
        <v>381</v>
      </c>
      <c r="C381" s="994"/>
      <c r="D381" s="994"/>
      <c r="E381" s="994"/>
      <c r="F381" s="366"/>
      <c r="G381" s="362"/>
      <c r="H381" s="388" t="s">
        <v>1112</v>
      </c>
      <c r="I381" s="423" t="s">
        <v>665</v>
      </c>
      <c r="J381" s="77"/>
      <c r="K381" s="424"/>
      <c r="M381" s="360" t="str">
        <f>+IF(AND(OR($H$3="地域がん診療病院",$H$4="地域がん診療病院",$H$4="地域がん診療病院(特例型)"),J381=""),"未入力あり",IF(AND(OR($H$3="地域がん診療病院",$H$4="地域がん診療病院",$H$4="地域がん診療病院(特例型)"),J381&lt;&gt;""),"〇",""))</f>
        <v/>
      </c>
      <c r="O381" s="170"/>
    </row>
    <row r="382" spans="1:21" ht="34.5" customHeight="1" thickBot="1">
      <c r="A382" s="340">
        <v>382</v>
      </c>
      <c r="C382" s="994"/>
      <c r="D382" s="994"/>
      <c r="E382" s="994"/>
      <c r="F382" s="1085" t="s">
        <v>662</v>
      </c>
      <c r="G382" s="1086"/>
      <c r="H382" s="1087" t="s">
        <v>681</v>
      </c>
      <c r="I382" s="1088" t="str">
        <f>+IF(OR($H$3="地域がん診療病院",$H$4="地域がん診療病院",$H$4="地域がん診療病院(特例型)"),IF(ISBLANK($J$380),"A/-",IF($J$380="はい","A","-")),"-")</f>
        <v>-</v>
      </c>
      <c r="J382" s="77"/>
      <c r="K382" s="1072" t="s">
        <v>1113</v>
      </c>
      <c r="M382" s="360" t="str">
        <f>+IF(I382="A",IF(ISBLANK(J382),"未入力あり",IF(J382="はい","○","×")),"")</f>
        <v/>
      </c>
      <c r="O382" s="170"/>
    </row>
    <row r="383" spans="1:21" ht="13.5" customHeight="1" thickBot="1">
      <c r="A383" s="340">
        <v>383</v>
      </c>
      <c r="C383" s="994"/>
      <c r="D383" s="994"/>
      <c r="E383" s="994"/>
      <c r="F383" s="994"/>
      <c r="H383" s="1087" t="s">
        <v>1114</v>
      </c>
      <c r="I383" s="1088"/>
      <c r="J383" s="1088"/>
      <c r="K383" s="1072"/>
      <c r="O383" s="170"/>
    </row>
    <row r="384" spans="1:21" ht="14.25" thickBot="1">
      <c r="A384" s="340">
        <v>384</v>
      </c>
      <c r="C384" s="994"/>
      <c r="D384" s="994"/>
      <c r="E384" s="994"/>
      <c r="F384" s="994"/>
      <c r="H384" s="453" t="s">
        <v>1115</v>
      </c>
      <c r="I384" s="413" t="s">
        <v>670</v>
      </c>
      <c r="J384" s="339"/>
      <c r="K384" s="399"/>
      <c r="M384" s="360" t="str">
        <f>+IF($J$382="はい",IF(ISBLANK(J384),"未入力あり",IF(J384&lt;&gt;"","○","×")),"")</f>
        <v/>
      </c>
      <c r="O384" s="170"/>
      <c r="U384" s="380">
        <v>202409</v>
      </c>
    </row>
    <row r="385" spans="1:15" ht="34.5" customHeight="1" thickBot="1">
      <c r="A385" s="340">
        <v>385</v>
      </c>
      <c r="C385" s="994"/>
      <c r="D385" s="994"/>
      <c r="E385" s="994"/>
      <c r="F385" s="994"/>
      <c r="H385" s="453" t="s">
        <v>683</v>
      </c>
      <c r="I385" s="413" t="s">
        <v>670</v>
      </c>
      <c r="J385" s="115"/>
      <c r="K385" s="414"/>
      <c r="M385" s="360" t="str">
        <f>+IF($J$382="はい",IF(ISBLANK(J385),"未入力あり",IF(J385&lt;&gt;"","○","×")),"")</f>
        <v/>
      </c>
      <c r="O385" s="170"/>
    </row>
    <row r="386" spans="1:15" ht="14.25" thickBot="1">
      <c r="A386" s="340">
        <v>386</v>
      </c>
      <c r="C386" s="994"/>
      <c r="D386" s="994"/>
      <c r="E386" s="994"/>
      <c r="F386" s="994"/>
      <c r="H386" s="447" t="s">
        <v>685</v>
      </c>
      <c r="I386" s="364" t="s">
        <v>670</v>
      </c>
      <c r="J386" s="77"/>
      <c r="K386" s="365"/>
      <c r="M386" s="360" t="str">
        <f>+IF($J$382="はい",IF(ISBLANK(J386),"未入力あり",IF(J386&lt;&gt;"","○","×")),"")</f>
        <v/>
      </c>
      <c r="O386" s="170"/>
    </row>
    <row r="387" spans="1:15" ht="14.25" thickBot="1">
      <c r="A387" s="340">
        <v>387</v>
      </c>
      <c r="C387" s="994"/>
      <c r="D387" s="994"/>
      <c r="E387" s="994"/>
      <c r="F387" s="366" t="s">
        <v>1116</v>
      </c>
      <c r="G387" s="362"/>
      <c r="H387" s="406" t="s">
        <v>1117</v>
      </c>
      <c r="I387" s="407" t="str">
        <f>+IF(OR($H$3="地域がん診療病院",$H$4="地域がん診療病院",$H$4="地域がん診療病院(特例型)"),"A","-")</f>
        <v>-</v>
      </c>
      <c r="J387" s="77"/>
      <c r="K387" s="396"/>
      <c r="M387" s="360" t="str">
        <f>+IF(I387="A",IF(ISBLANK(J387),"未入力あり",IF(J387="はい","○","×")),"")</f>
        <v/>
      </c>
      <c r="O387" s="170"/>
    </row>
    <row r="388" spans="1:15" ht="14.25" thickBot="1">
      <c r="A388" s="340">
        <v>388</v>
      </c>
      <c r="C388" s="994"/>
      <c r="D388" s="994"/>
      <c r="E388" s="994"/>
      <c r="F388" s="366" t="s">
        <v>1118</v>
      </c>
      <c r="G388" s="362"/>
      <c r="H388" s="406" t="s">
        <v>689</v>
      </c>
      <c r="I388" s="407" t="str">
        <f>+IF(OR($H$3="地域がん診療病院",$H$4="地域がん診療病院",$H$4="地域がん診療病院(特例型)"),"A","-")</f>
        <v>-</v>
      </c>
      <c r="J388" s="77"/>
      <c r="K388" s="396"/>
      <c r="M388" s="360" t="str">
        <f>+IF(I388="A",IF(ISBLANK(J388),"未入力あり",IF(J388="はい","○","×")),"")</f>
        <v/>
      </c>
      <c r="O388" s="170"/>
    </row>
    <row r="389" spans="1:15" ht="27.75" thickBot="1">
      <c r="A389" s="340">
        <v>389</v>
      </c>
      <c r="C389" s="994"/>
      <c r="D389" s="994"/>
      <c r="E389" s="366"/>
      <c r="F389" s="366" t="s">
        <v>688</v>
      </c>
      <c r="G389" s="362"/>
      <c r="H389" s="406" t="s">
        <v>1119</v>
      </c>
      <c r="I389" s="407" t="str">
        <f>+IF(OR($H$3="地域がん診療病院",$H$4="地域がん診療病院",$H$4="地域がん診療病院(特例型)"),"A","-")</f>
        <v>-</v>
      </c>
      <c r="J389" s="77"/>
      <c r="K389" s="396"/>
      <c r="M389" s="360" t="str">
        <f>+IF(I389="A",IF(ISBLANK(J389),"未入力あり",IF(J389="はい","○","×")),"")</f>
        <v/>
      </c>
      <c r="O389" s="170"/>
    </row>
    <row r="390" spans="1:15" ht="14.25" thickBot="1">
      <c r="A390" s="340">
        <v>390</v>
      </c>
      <c r="C390" s="994"/>
      <c r="D390" s="994"/>
      <c r="E390" s="1079" t="s">
        <v>692</v>
      </c>
      <c r="F390" s="1080" t="s">
        <v>693</v>
      </c>
      <c r="G390" s="1081"/>
      <c r="H390" s="1082"/>
      <c r="I390" s="1083"/>
      <c r="J390" s="1082"/>
      <c r="K390" s="1084"/>
      <c r="O390" s="170"/>
    </row>
    <row r="391" spans="1:15" ht="27.75" thickBot="1">
      <c r="A391" s="340">
        <v>391</v>
      </c>
      <c r="C391" s="994"/>
      <c r="D391" s="994"/>
      <c r="E391" s="994"/>
      <c r="F391" s="1085" t="s">
        <v>634</v>
      </c>
      <c r="G391" s="1086"/>
      <c r="H391" s="1087" t="s">
        <v>694</v>
      </c>
      <c r="I391" s="1088" t="str">
        <f t="shared" ref="I391:I404" si="26">+IF(OR($H$3="地域がん診療病院",$H$4="地域がん診療病院",$H$4="地域がん診療病院(特例型)"),"A","-")</f>
        <v>-</v>
      </c>
      <c r="J391" s="77"/>
      <c r="K391" s="1072"/>
      <c r="M391" s="360" t="str">
        <f t="shared" ref="M391:M419" si="27">+IF(I391="A",IF(ISBLANK(J391),"未入力あり",IF(J391="はい","○","×")),"")</f>
        <v/>
      </c>
      <c r="O391" s="170"/>
    </row>
    <row r="392" spans="1:15" ht="27.75" thickBot="1">
      <c r="A392" s="340">
        <v>392</v>
      </c>
      <c r="C392" s="994"/>
      <c r="D392" s="994"/>
      <c r="E392" s="994"/>
      <c r="F392" s="1085" t="s">
        <v>639</v>
      </c>
      <c r="G392" s="1086"/>
      <c r="H392" s="1087" t="s">
        <v>695</v>
      </c>
      <c r="I392" s="1088" t="str">
        <f t="shared" si="26"/>
        <v>-</v>
      </c>
      <c r="J392" s="77"/>
      <c r="K392" s="1072"/>
      <c r="M392" s="360" t="str">
        <f t="shared" si="27"/>
        <v/>
      </c>
      <c r="O392" s="170"/>
    </row>
    <row r="393" spans="1:15" ht="27.75" thickBot="1">
      <c r="A393" s="340">
        <v>393</v>
      </c>
      <c r="C393" s="994"/>
      <c r="D393" s="994"/>
      <c r="E393" s="994"/>
      <c r="F393" s="366"/>
      <c r="G393" s="362"/>
      <c r="H393" s="363" t="s">
        <v>696</v>
      </c>
      <c r="I393" s="364" t="str">
        <f t="shared" si="26"/>
        <v>-</v>
      </c>
      <c r="J393" s="77"/>
      <c r="K393" s="365"/>
      <c r="M393" s="360" t="str">
        <f t="shared" si="27"/>
        <v/>
      </c>
      <c r="O393" s="170"/>
    </row>
    <row r="394" spans="1:15" ht="27.75" thickBot="1">
      <c r="A394" s="340">
        <v>394</v>
      </c>
      <c r="C394" s="994"/>
      <c r="D394" s="994"/>
      <c r="E394" s="994"/>
      <c r="F394" s="994" t="s">
        <v>647</v>
      </c>
      <c r="H394" s="368" t="s">
        <v>1120</v>
      </c>
      <c r="I394" s="369" t="str">
        <f t="shared" si="26"/>
        <v>-</v>
      </c>
      <c r="J394" s="77"/>
      <c r="K394" s="370" t="s">
        <v>1121</v>
      </c>
      <c r="M394" s="360" t="str">
        <f t="shared" si="27"/>
        <v/>
      </c>
      <c r="O394" s="170"/>
    </row>
    <row r="395" spans="1:15" ht="27.75" thickBot="1">
      <c r="A395" s="340">
        <v>395</v>
      </c>
      <c r="C395" s="994"/>
      <c r="D395" s="994"/>
      <c r="E395" s="994"/>
      <c r="F395" s="994"/>
      <c r="G395" s="371" t="s">
        <v>641</v>
      </c>
      <c r="H395" s="372" t="s">
        <v>1122</v>
      </c>
      <c r="I395" s="373" t="str">
        <f t="shared" si="26"/>
        <v>-</v>
      </c>
      <c r="J395" s="77"/>
      <c r="K395" s="374" t="s">
        <v>698</v>
      </c>
      <c r="M395" s="360" t="str">
        <f t="shared" si="27"/>
        <v/>
      </c>
      <c r="O395" s="170"/>
    </row>
    <row r="396" spans="1:15" ht="27.75" thickBot="1">
      <c r="A396" s="340">
        <v>396</v>
      </c>
      <c r="C396" s="994"/>
      <c r="D396" s="994"/>
      <c r="E396" s="994"/>
      <c r="F396" s="994"/>
      <c r="G396" s="381" t="s">
        <v>643</v>
      </c>
      <c r="H396" s="415" t="s">
        <v>700</v>
      </c>
      <c r="I396" s="416" t="str">
        <f t="shared" si="26"/>
        <v>-</v>
      </c>
      <c r="J396" s="77"/>
      <c r="K396" s="417" t="s">
        <v>698</v>
      </c>
      <c r="M396" s="360" t="str">
        <f t="shared" si="27"/>
        <v/>
      </c>
      <c r="O396" s="170"/>
    </row>
    <row r="397" spans="1:15" ht="14.25" thickBot="1">
      <c r="A397" s="340">
        <v>397</v>
      </c>
      <c r="C397" s="994"/>
      <c r="D397" s="994"/>
      <c r="E397" s="994"/>
      <c r="F397" s="994"/>
      <c r="G397" s="408"/>
      <c r="H397" s="376" t="s">
        <v>1123</v>
      </c>
      <c r="I397" s="377" t="str">
        <f t="shared" si="26"/>
        <v>-</v>
      </c>
      <c r="J397" s="77"/>
      <c r="K397" s="378"/>
      <c r="M397" s="360" t="str">
        <f t="shared" si="27"/>
        <v/>
      </c>
      <c r="O397" s="170"/>
    </row>
    <row r="398" spans="1:15" ht="14.25" thickBot="1">
      <c r="A398" s="340">
        <v>398</v>
      </c>
      <c r="C398" s="994"/>
      <c r="D398" s="994"/>
      <c r="E398" s="994"/>
      <c r="F398" s="1085" t="s">
        <v>659</v>
      </c>
      <c r="G398" s="1086"/>
      <c r="H398" s="1087" t="s">
        <v>1124</v>
      </c>
      <c r="I398" s="1088" t="str">
        <f t="shared" si="26"/>
        <v>-</v>
      </c>
      <c r="J398" s="77"/>
      <c r="K398" s="1072" t="s">
        <v>1125</v>
      </c>
      <c r="M398" s="360" t="str">
        <f t="shared" si="27"/>
        <v/>
      </c>
      <c r="O398" s="170"/>
    </row>
    <row r="399" spans="1:15" ht="14.25" thickBot="1">
      <c r="A399" s="340">
        <v>399</v>
      </c>
      <c r="C399" s="994"/>
      <c r="D399" s="994"/>
      <c r="E399" s="994"/>
      <c r="F399" s="994"/>
      <c r="H399" s="412" t="s">
        <v>704</v>
      </c>
      <c r="I399" s="413" t="str">
        <f t="shared" si="26"/>
        <v>-</v>
      </c>
      <c r="J399" s="77"/>
      <c r="K399" s="414"/>
      <c r="M399" s="360" t="str">
        <f t="shared" si="27"/>
        <v/>
      </c>
      <c r="O399" s="170"/>
    </row>
    <row r="400" spans="1:15" ht="14.25" thickBot="1">
      <c r="A400" s="340">
        <v>400</v>
      </c>
      <c r="C400" s="994"/>
      <c r="D400" s="994"/>
      <c r="E400" s="994"/>
      <c r="F400" s="366"/>
      <c r="G400" s="362"/>
      <c r="H400" s="406" t="s">
        <v>705</v>
      </c>
      <c r="I400" s="407" t="str">
        <f t="shared" si="26"/>
        <v>-</v>
      </c>
      <c r="J400" s="77"/>
      <c r="K400" s="396"/>
      <c r="M400" s="360" t="str">
        <f t="shared" si="27"/>
        <v/>
      </c>
      <c r="O400" s="170"/>
    </row>
    <row r="401" spans="1:15" ht="27.75" thickBot="1">
      <c r="A401" s="340">
        <v>401</v>
      </c>
      <c r="C401" s="994"/>
      <c r="D401" s="994"/>
      <c r="E401" s="994"/>
      <c r="F401" s="994" t="s">
        <v>662</v>
      </c>
      <c r="H401" s="1087" t="s">
        <v>706</v>
      </c>
      <c r="I401" s="1088" t="str">
        <f t="shared" si="26"/>
        <v>-</v>
      </c>
      <c r="J401" s="77"/>
      <c r="K401" s="1072"/>
      <c r="M401" s="360" t="str">
        <f t="shared" si="27"/>
        <v/>
      </c>
      <c r="O401" s="170"/>
    </row>
    <row r="402" spans="1:15" ht="14.25" thickBot="1">
      <c r="A402" s="340">
        <v>402</v>
      </c>
      <c r="C402" s="994"/>
      <c r="D402" s="994"/>
      <c r="E402" s="994"/>
      <c r="F402" s="994"/>
      <c r="H402" s="363" t="s">
        <v>707</v>
      </c>
      <c r="I402" s="364" t="str">
        <f t="shared" si="26"/>
        <v>-</v>
      </c>
      <c r="J402" s="77"/>
      <c r="K402" s="365"/>
      <c r="M402" s="360" t="str">
        <f t="shared" si="27"/>
        <v/>
      </c>
      <c r="O402" s="170"/>
    </row>
    <row r="403" spans="1:15" ht="14.25" thickBot="1">
      <c r="A403" s="340">
        <v>403</v>
      </c>
      <c r="C403" s="994"/>
      <c r="D403" s="994"/>
      <c r="E403" s="994"/>
      <c r="F403" s="1085" t="s">
        <v>680</v>
      </c>
      <c r="G403" s="1086"/>
      <c r="H403" s="368" t="s">
        <v>1126</v>
      </c>
      <c r="I403" s="369" t="str">
        <f t="shared" si="26"/>
        <v>-</v>
      </c>
      <c r="J403" s="77"/>
      <c r="K403" s="370"/>
      <c r="M403" s="360" t="str">
        <f t="shared" si="27"/>
        <v/>
      </c>
      <c r="O403" s="170"/>
    </row>
    <row r="404" spans="1:15" ht="27.75" thickBot="1">
      <c r="A404" s="340">
        <v>404</v>
      </c>
      <c r="C404" s="994"/>
      <c r="D404" s="994"/>
      <c r="E404" s="994"/>
      <c r="F404" s="994"/>
      <c r="G404" s="371" t="s">
        <v>641</v>
      </c>
      <c r="H404" s="372" t="s">
        <v>709</v>
      </c>
      <c r="I404" s="373" t="str">
        <f t="shared" si="26"/>
        <v>-</v>
      </c>
      <c r="J404" s="77"/>
      <c r="K404" s="374"/>
      <c r="M404" s="360" t="str">
        <f t="shared" si="27"/>
        <v/>
      </c>
      <c r="O404" s="170"/>
    </row>
    <row r="405" spans="1:15" ht="27.75" thickBot="1">
      <c r="A405" s="340">
        <v>405</v>
      </c>
      <c r="C405" s="994"/>
      <c r="D405" s="994"/>
      <c r="E405" s="994"/>
      <c r="F405" s="366"/>
      <c r="G405" s="375" t="s">
        <v>643</v>
      </c>
      <c r="H405" s="376" t="s">
        <v>710</v>
      </c>
      <c r="I405" s="377" t="str">
        <f>+IF(OR($H$3="地域がん診療病院",$H$4="地域がん診療病院",$H$4="地域がん診療病院(特例型)"),"C","-")</f>
        <v>-</v>
      </c>
      <c r="J405" s="77"/>
      <c r="K405" s="378" t="s">
        <v>1127</v>
      </c>
      <c r="M405" s="360" t="str">
        <f>IF(AND(I405="C",J405=""),"未入力あり",IF(AND(I405="C",J405&lt;&gt;""),"〇",IF(I405="-","")))</f>
        <v/>
      </c>
      <c r="O405" s="170"/>
    </row>
    <row r="406" spans="1:15" ht="41.25" thickBot="1">
      <c r="A406" s="340">
        <v>406</v>
      </c>
      <c r="C406" s="994"/>
      <c r="D406" s="994"/>
      <c r="E406" s="994"/>
      <c r="F406" s="994" t="s">
        <v>686</v>
      </c>
      <c r="H406" s="69" t="s">
        <v>712</v>
      </c>
      <c r="I406" s="386" t="str">
        <f t="shared" ref="I406:I411" si="28">+IF(OR($H$3="地域がん診療病院",$H$4="地域がん診療病院",$H$4="地域がん診療病院(特例型)"),"A","-")</f>
        <v>-</v>
      </c>
      <c r="J406" s="77"/>
      <c r="K406" s="387" t="s">
        <v>1128</v>
      </c>
      <c r="M406" s="360" t="str">
        <f t="shared" si="27"/>
        <v/>
      </c>
      <c r="O406" s="170"/>
    </row>
    <row r="407" spans="1:15" ht="27.75" thickBot="1">
      <c r="A407" s="340">
        <v>407</v>
      </c>
      <c r="C407" s="994"/>
      <c r="D407" s="994"/>
      <c r="E407" s="994"/>
      <c r="F407" s="384" t="s">
        <v>688</v>
      </c>
      <c r="G407" s="385"/>
      <c r="H407" s="69" t="s">
        <v>714</v>
      </c>
      <c r="I407" s="386" t="str">
        <f t="shared" si="28"/>
        <v>-</v>
      </c>
      <c r="J407" s="77"/>
      <c r="K407" s="387"/>
      <c r="M407" s="360" t="str">
        <f t="shared" si="27"/>
        <v/>
      </c>
      <c r="O407" s="170"/>
    </row>
    <row r="408" spans="1:15" ht="27.75" thickBot="1">
      <c r="A408" s="340">
        <v>408</v>
      </c>
      <c r="C408" s="994"/>
      <c r="D408" s="994"/>
      <c r="E408" s="994"/>
      <c r="F408" s="994" t="s">
        <v>690</v>
      </c>
      <c r="H408" s="69" t="s">
        <v>715</v>
      </c>
      <c r="I408" s="386" t="str">
        <f t="shared" si="28"/>
        <v>-</v>
      </c>
      <c r="J408" s="77"/>
      <c r="K408" s="387"/>
      <c r="M408" s="360" t="str">
        <f t="shared" si="27"/>
        <v/>
      </c>
      <c r="O408" s="170"/>
    </row>
    <row r="409" spans="1:15" ht="14.25" thickBot="1">
      <c r="A409" s="340">
        <v>409</v>
      </c>
      <c r="C409" s="994"/>
      <c r="D409" s="994"/>
      <c r="E409" s="994"/>
      <c r="F409" s="1085" t="s">
        <v>716</v>
      </c>
      <c r="G409" s="1086"/>
      <c r="H409" s="368" t="s">
        <v>1129</v>
      </c>
      <c r="I409" s="369" t="str">
        <f t="shared" si="28"/>
        <v>-</v>
      </c>
      <c r="J409" s="77"/>
      <c r="K409" s="370"/>
      <c r="M409" s="360" t="str">
        <f>+IF(I409="A",IF(ISBLANK(J409),"未入力あり",IF(J409="はい","○","×")),"")</f>
        <v/>
      </c>
      <c r="O409" s="170"/>
    </row>
    <row r="410" spans="1:15" ht="14.25" thickBot="1">
      <c r="A410" s="340">
        <v>410</v>
      </c>
      <c r="C410" s="994"/>
      <c r="D410" s="994"/>
      <c r="E410" s="994"/>
      <c r="F410" s="994"/>
      <c r="G410" s="381" t="s">
        <v>641</v>
      </c>
      <c r="H410" s="415" t="s">
        <v>1130</v>
      </c>
      <c r="I410" s="416" t="str">
        <f t="shared" si="28"/>
        <v>-</v>
      </c>
      <c r="J410" s="77"/>
      <c r="K410" s="417" t="s">
        <v>1131</v>
      </c>
      <c r="M410" s="360" t="str">
        <f t="shared" si="27"/>
        <v/>
      </c>
      <c r="O410" s="170"/>
    </row>
    <row r="411" spans="1:15" ht="27.75" thickBot="1">
      <c r="A411" s="340">
        <v>411</v>
      </c>
      <c r="C411" s="994"/>
      <c r="D411" s="994"/>
      <c r="E411" s="994"/>
      <c r="F411" s="994"/>
      <c r="G411" s="418"/>
      <c r="H411" s="372" t="s">
        <v>720</v>
      </c>
      <c r="I411" s="416" t="str">
        <f t="shared" si="28"/>
        <v>-</v>
      </c>
      <c r="J411" s="340" t="str">
        <f>+IF(AND(ISBLANK(J412),ISBLANK(J413)),"",IF(OR(J412="はい",J413="はい"),"はい","いいえ "))</f>
        <v/>
      </c>
      <c r="K411" s="417" t="s">
        <v>1132</v>
      </c>
      <c r="M411" s="360" t="str">
        <f>+IF(I411="A",IF(AND(ISBLANK(J412),ISBLANK(J413)),"未入力あり",IF(J411="はい","○","×")),"")</f>
        <v/>
      </c>
      <c r="O411" s="170"/>
    </row>
    <row r="412" spans="1:15" ht="14.25" thickBot="1">
      <c r="A412" s="340">
        <v>412</v>
      </c>
      <c r="C412" s="994"/>
      <c r="D412" s="994"/>
      <c r="E412" s="994"/>
      <c r="F412" s="994"/>
      <c r="G412" s="418"/>
      <c r="H412" s="420" t="s">
        <v>722</v>
      </c>
      <c r="I412" s="421" t="s">
        <v>665</v>
      </c>
      <c r="J412" s="77"/>
      <c r="K412" s="399"/>
      <c r="M412" s="360" t="str">
        <f>+IF(AND(OR($H$3="地域がん診療病院",$H$4="地域がん診療病院",$H$4="地域がん診療病院(特例型)"),J412=""),"未入力あり",IF(AND(OR($H$3="地域がん診療病院",$H$4="地域がん診療病院",$H$4="地域がん診療病院(特例型)"),J412&lt;&gt;""),"〇",""))</f>
        <v/>
      </c>
      <c r="O412" s="170"/>
    </row>
    <row r="413" spans="1:15" ht="14.25" thickBot="1">
      <c r="A413" s="340">
        <v>413</v>
      </c>
      <c r="C413" s="994"/>
      <c r="D413" s="994"/>
      <c r="E413" s="994"/>
      <c r="F413" s="994"/>
      <c r="G413" s="418"/>
      <c r="H413" s="422" t="s">
        <v>723</v>
      </c>
      <c r="I413" s="423" t="s">
        <v>665</v>
      </c>
      <c r="J413" s="77"/>
      <c r="K413" s="424"/>
      <c r="M413" s="360" t="str">
        <f>+IF(AND(OR($H$3="地域がん診療病院",$H$4="地域がん診療病院",$H$4="地域がん診療病院(特例型)"),J413=""),"未入力あり",IF(AND(OR($H$3="地域がん診療病院",$H$4="地域がん診療病院",$H$4="地域がん診療病院(特例型)"),J413&lt;&gt;""),"〇",""))</f>
        <v/>
      </c>
      <c r="O413" s="170"/>
    </row>
    <row r="414" spans="1:15" ht="14.25" thickBot="1">
      <c r="A414" s="340">
        <v>414</v>
      </c>
      <c r="C414" s="994"/>
      <c r="D414" s="994"/>
      <c r="E414" s="994"/>
      <c r="F414" s="994"/>
      <c r="G414" s="418"/>
      <c r="H414" s="507" t="s">
        <v>724</v>
      </c>
      <c r="I414" s="508" t="str">
        <f t="shared" ref="I414:I419" si="29">+IF(OR($H$3="地域がん診療病院",$H$4="地域がん診療病院",$H$4="地域がん診療病院(特例型)"),"A","-")</f>
        <v>-</v>
      </c>
      <c r="J414" s="77"/>
      <c r="K414" s="509"/>
      <c r="M414" s="360" t="str">
        <f t="shared" si="27"/>
        <v/>
      </c>
      <c r="O414" s="170"/>
    </row>
    <row r="415" spans="1:15" ht="14.25" thickBot="1">
      <c r="A415" s="340">
        <v>415</v>
      </c>
      <c r="C415" s="994"/>
      <c r="D415" s="994"/>
      <c r="E415" s="994"/>
      <c r="F415" s="994"/>
      <c r="G415" s="381" t="s">
        <v>643</v>
      </c>
      <c r="H415" s="415" t="s">
        <v>725</v>
      </c>
      <c r="I415" s="416" t="str">
        <f t="shared" si="29"/>
        <v>-</v>
      </c>
      <c r="J415" s="77"/>
      <c r="K415" s="417"/>
      <c r="M415" s="360" t="str">
        <f t="shared" si="27"/>
        <v/>
      </c>
      <c r="O415" s="170"/>
    </row>
    <row r="416" spans="1:15" ht="27.75" thickBot="1">
      <c r="A416" s="340">
        <v>416</v>
      </c>
      <c r="C416" s="994"/>
      <c r="D416" s="994"/>
      <c r="E416" s="994"/>
      <c r="F416" s="994"/>
      <c r="G416" s="418"/>
      <c r="H416" s="372" t="s">
        <v>726</v>
      </c>
      <c r="I416" s="373" t="str">
        <f t="shared" si="29"/>
        <v>-</v>
      </c>
      <c r="J416" s="77"/>
      <c r="K416" s="374"/>
      <c r="M416" s="360" t="str">
        <f t="shared" si="27"/>
        <v/>
      </c>
      <c r="O416" s="170"/>
    </row>
    <row r="417" spans="1:15" ht="14.25" thickBot="1">
      <c r="A417" s="340">
        <v>417</v>
      </c>
      <c r="C417" s="994"/>
      <c r="D417" s="994"/>
      <c r="E417" s="994"/>
      <c r="F417" s="366"/>
      <c r="G417" s="408"/>
      <c r="H417" s="409" t="s">
        <v>727</v>
      </c>
      <c r="I417" s="410" t="str">
        <f t="shared" si="29"/>
        <v>-</v>
      </c>
      <c r="J417" s="77"/>
      <c r="K417" s="411"/>
      <c r="M417" s="360" t="str">
        <f t="shared" si="27"/>
        <v/>
      </c>
      <c r="O417" s="170"/>
    </row>
    <row r="418" spans="1:15" ht="27.75" thickBot="1">
      <c r="A418" s="340">
        <v>418</v>
      </c>
      <c r="C418" s="994"/>
      <c r="D418" s="994"/>
      <c r="E418" s="994"/>
      <c r="F418" s="1085" t="s">
        <v>728</v>
      </c>
      <c r="G418" s="1086"/>
      <c r="H418" s="368" t="s">
        <v>729</v>
      </c>
      <c r="I418" s="369" t="str">
        <f t="shared" si="29"/>
        <v>-</v>
      </c>
      <c r="J418" s="77"/>
      <c r="K418" s="370" t="s">
        <v>1133</v>
      </c>
      <c r="M418" s="360" t="str">
        <f t="shared" si="27"/>
        <v/>
      </c>
      <c r="O418" s="170"/>
    </row>
    <row r="419" spans="1:15" ht="14.25" thickBot="1">
      <c r="A419" s="340">
        <v>419</v>
      </c>
      <c r="C419" s="994"/>
      <c r="D419" s="994"/>
      <c r="E419" s="366"/>
      <c r="F419" s="366"/>
      <c r="G419" s="362"/>
      <c r="H419" s="406" t="s">
        <v>731</v>
      </c>
      <c r="I419" s="407" t="str">
        <f t="shared" si="29"/>
        <v>-</v>
      </c>
      <c r="J419" s="77"/>
      <c r="K419" s="396"/>
      <c r="M419" s="360" t="str">
        <f t="shared" si="27"/>
        <v/>
      </c>
      <c r="O419" s="170"/>
    </row>
    <row r="420" spans="1:15" ht="14.25" thickBot="1">
      <c r="A420" s="340">
        <v>420</v>
      </c>
      <c r="C420" s="994"/>
      <c r="D420" s="994"/>
      <c r="E420" s="1079" t="s">
        <v>732</v>
      </c>
      <c r="F420" s="1080" t="s">
        <v>733</v>
      </c>
      <c r="G420" s="1081"/>
      <c r="H420" s="1082"/>
      <c r="I420" s="1083"/>
      <c r="J420" s="1082"/>
      <c r="K420" s="1084"/>
      <c r="O420" s="170"/>
    </row>
    <row r="421" spans="1:15" ht="14.25" thickBot="1">
      <c r="A421" s="340">
        <v>421</v>
      </c>
      <c r="C421" s="994"/>
      <c r="D421" s="994"/>
      <c r="E421" s="994"/>
      <c r="F421" s="1085" t="s">
        <v>634</v>
      </c>
      <c r="G421" s="1086"/>
      <c r="H421" s="368" t="s">
        <v>734</v>
      </c>
      <c r="I421" s="369" t="str">
        <f t="shared" ref="I421:I433" si="30">+IF(OR($H$3="地域がん診療病院",$H$4="地域がん診療病院",$H$4="地域がん診療病院(特例型)"),"A","-")</f>
        <v>-</v>
      </c>
      <c r="J421" s="77"/>
      <c r="K421" s="370"/>
      <c r="M421" s="360" t="str">
        <f t="shared" ref="M421:M433" si="31">+IF(I421="A",IF(ISBLANK(J421),"未入力あり",IF(J421="はい","○","×")),"")</f>
        <v/>
      </c>
      <c r="O421" s="170"/>
    </row>
    <row r="422" spans="1:15" ht="27.75" thickBot="1">
      <c r="A422" s="340">
        <v>422</v>
      </c>
      <c r="C422" s="994"/>
      <c r="D422" s="994"/>
      <c r="E422" s="994"/>
      <c r="F422" s="994"/>
      <c r="G422" s="381" t="s">
        <v>641</v>
      </c>
      <c r="H422" s="415" t="s">
        <v>735</v>
      </c>
      <c r="I422" s="416" t="str">
        <f t="shared" si="30"/>
        <v>-</v>
      </c>
      <c r="J422" s="77"/>
      <c r="K422" s="417"/>
      <c r="M422" s="360" t="str">
        <f t="shared" si="31"/>
        <v/>
      </c>
      <c r="O422" s="170"/>
    </row>
    <row r="423" spans="1:15" ht="27.75" thickBot="1">
      <c r="A423" s="340">
        <v>423</v>
      </c>
      <c r="C423" s="994"/>
      <c r="D423" s="994"/>
      <c r="E423" s="994"/>
      <c r="F423" s="994"/>
      <c r="G423" s="381" t="s">
        <v>643</v>
      </c>
      <c r="H423" s="415" t="s">
        <v>736</v>
      </c>
      <c r="I423" s="416" t="str">
        <f t="shared" si="30"/>
        <v>-</v>
      </c>
      <c r="J423" s="77"/>
      <c r="K423" s="417"/>
      <c r="M423" s="360" t="str">
        <f t="shared" si="31"/>
        <v/>
      </c>
      <c r="O423" s="170"/>
    </row>
    <row r="424" spans="1:15" ht="27.75" thickBot="1">
      <c r="A424" s="340">
        <v>424</v>
      </c>
      <c r="C424" s="994"/>
      <c r="D424" s="994"/>
      <c r="E424" s="994"/>
      <c r="F424" s="994"/>
      <c r="G424" s="381" t="s">
        <v>645</v>
      </c>
      <c r="H424" s="415" t="s">
        <v>737</v>
      </c>
      <c r="I424" s="416" t="str">
        <f t="shared" si="30"/>
        <v>-</v>
      </c>
      <c r="J424" s="77"/>
      <c r="K424" s="417"/>
      <c r="M424" s="360" t="str">
        <f t="shared" si="31"/>
        <v/>
      </c>
      <c r="O424" s="170"/>
    </row>
    <row r="425" spans="1:15" ht="14.25" thickBot="1">
      <c r="A425" s="340">
        <v>425</v>
      </c>
      <c r="C425" s="994"/>
      <c r="D425" s="994"/>
      <c r="E425" s="994"/>
      <c r="F425" s="994"/>
      <c r="G425" s="375" t="s">
        <v>654</v>
      </c>
      <c r="H425" s="376" t="s">
        <v>738</v>
      </c>
      <c r="I425" s="377" t="str">
        <f t="shared" si="30"/>
        <v>-</v>
      </c>
      <c r="J425" s="77"/>
      <c r="K425" s="378"/>
      <c r="M425" s="360" t="str">
        <f t="shared" si="31"/>
        <v/>
      </c>
      <c r="O425" s="170"/>
    </row>
    <row r="426" spans="1:15" ht="14.25" thickBot="1">
      <c r="A426" s="340">
        <v>426</v>
      </c>
      <c r="C426" s="994"/>
      <c r="D426" s="994"/>
      <c r="E426" s="994"/>
      <c r="F426" s="384" t="s">
        <v>639</v>
      </c>
      <c r="G426" s="385"/>
      <c r="H426" s="69" t="s">
        <v>739</v>
      </c>
      <c r="I426" s="386" t="str">
        <f t="shared" si="30"/>
        <v>-</v>
      </c>
      <c r="J426" s="77"/>
      <c r="K426" s="387"/>
      <c r="M426" s="360" t="str">
        <f t="shared" si="31"/>
        <v/>
      </c>
      <c r="O426" s="170"/>
    </row>
    <row r="427" spans="1:15" ht="14.25" thickBot="1">
      <c r="A427" s="340">
        <v>427</v>
      </c>
      <c r="C427" s="994"/>
      <c r="D427" s="994"/>
      <c r="E427" s="994"/>
      <c r="F427" s="994" t="s">
        <v>647</v>
      </c>
      <c r="H427" s="433" t="s">
        <v>740</v>
      </c>
      <c r="I427" s="434" t="str">
        <f t="shared" si="30"/>
        <v>-</v>
      </c>
      <c r="J427" s="77"/>
      <c r="K427" s="405"/>
      <c r="M427" s="360" t="str">
        <f t="shared" si="31"/>
        <v/>
      </c>
      <c r="O427" s="170"/>
    </row>
    <row r="428" spans="1:15" ht="27.75" thickBot="1">
      <c r="A428" s="340">
        <v>428</v>
      </c>
      <c r="C428" s="994"/>
      <c r="D428" s="994"/>
      <c r="E428" s="994"/>
      <c r="F428" s="384" t="s">
        <v>659</v>
      </c>
      <c r="G428" s="385"/>
      <c r="H428" s="69" t="s">
        <v>741</v>
      </c>
      <c r="I428" s="386" t="str">
        <f t="shared" si="30"/>
        <v>-</v>
      </c>
      <c r="J428" s="77"/>
      <c r="K428" s="387" t="s">
        <v>1134</v>
      </c>
      <c r="M428" s="360" t="str">
        <f t="shared" si="31"/>
        <v/>
      </c>
      <c r="O428" s="170"/>
    </row>
    <row r="429" spans="1:15" ht="27.75" thickBot="1">
      <c r="A429" s="340">
        <v>429</v>
      </c>
      <c r="C429" s="994"/>
      <c r="D429" s="994"/>
      <c r="E429" s="994"/>
      <c r="F429" s="994" t="s">
        <v>662</v>
      </c>
      <c r="H429" s="433" t="s">
        <v>743</v>
      </c>
      <c r="I429" s="434" t="str">
        <f t="shared" si="30"/>
        <v>-</v>
      </c>
      <c r="J429" s="77"/>
      <c r="K429" s="405"/>
      <c r="M429" s="360" t="str">
        <f t="shared" si="31"/>
        <v/>
      </c>
      <c r="O429" s="170"/>
    </row>
    <row r="430" spans="1:15" ht="27.75" thickBot="1">
      <c r="A430" s="340">
        <v>430</v>
      </c>
      <c r="C430" s="994"/>
      <c r="D430" s="994"/>
      <c r="E430" s="994"/>
      <c r="F430" s="384" t="s">
        <v>680</v>
      </c>
      <c r="G430" s="385"/>
      <c r="H430" s="69" t="s">
        <v>744</v>
      </c>
      <c r="I430" s="386" t="str">
        <f t="shared" si="30"/>
        <v>-</v>
      </c>
      <c r="J430" s="77"/>
      <c r="K430" s="387"/>
      <c r="M430" s="360" t="str">
        <f t="shared" si="31"/>
        <v/>
      </c>
      <c r="O430" s="170"/>
    </row>
    <row r="431" spans="1:15" ht="27.75" thickBot="1">
      <c r="A431" s="340">
        <v>431</v>
      </c>
      <c r="C431" s="994"/>
      <c r="D431" s="994"/>
      <c r="E431" s="994"/>
      <c r="F431" s="994" t="s">
        <v>686</v>
      </c>
      <c r="H431" s="433" t="s">
        <v>1135</v>
      </c>
      <c r="I431" s="434" t="str">
        <f t="shared" si="30"/>
        <v>-</v>
      </c>
      <c r="J431" s="77"/>
      <c r="K431" s="405"/>
      <c r="M431" s="360" t="str">
        <f t="shared" si="31"/>
        <v/>
      </c>
      <c r="O431" s="170"/>
    </row>
    <row r="432" spans="1:15" ht="27.75" thickBot="1">
      <c r="A432" s="340">
        <v>432</v>
      </c>
      <c r="C432" s="994"/>
      <c r="D432" s="994"/>
      <c r="E432" s="994"/>
      <c r="F432" s="994"/>
      <c r="H432" s="363" t="s">
        <v>746</v>
      </c>
      <c r="I432" s="364" t="str">
        <f t="shared" si="30"/>
        <v>-</v>
      </c>
      <c r="J432" s="77"/>
      <c r="K432" s="365"/>
      <c r="M432" s="360" t="str">
        <f t="shared" si="31"/>
        <v/>
      </c>
      <c r="O432" s="170"/>
    </row>
    <row r="433" spans="1:21" ht="27.75" thickBot="1">
      <c r="A433" s="340">
        <v>433</v>
      </c>
      <c r="C433" s="994"/>
      <c r="D433" s="994"/>
      <c r="E433" s="366"/>
      <c r="F433" s="384" t="s">
        <v>688</v>
      </c>
      <c r="G433" s="385"/>
      <c r="H433" s="69" t="s">
        <v>747</v>
      </c>
      <c r="I433" s="386" t="str">
        <f t="shared" si="30"/>
        <v>-</v>
      </c>
      <c r="J433" s="77"/>
      <c r="K433" s="387" t="s">
        <v>1136</v>
      </c>
      <c r="M433" s="360" t="str">
        <f t="shared" si="31"/>
        <v/>
      </c>
      <c r="O433" s="170"/>
    </row>
    <row r="434" spans="1:21" ht="14.25" thickBot="1">
      <c r="A434" s="340">
        <v>434</v>
      </c>
      <c r="C434" s="994"/>
      <c r="D434" s="994"/>
      <c r="E434" s="1079" t="s">
        <v>749</v>
      </c>
      <c r="F434" s="1080" t="s">
        <v>750</v>
      </c>
      <c r="G434" s="1081"/>
      <c r="H434" s="1082"/>
      <c r="I434" s="1083"/>
      <c r="J434" s="1082"/>
      <c r="K434" s="1084"/>
      <c r="O434" s="170"/>
    </row>
    <row r="435" spans="1:21" ht="27.75" thickBot="1">
      <c r="A435" s="340">
        <v>435</v>
      </c>
      <c r="C435" s="994"/>
      <c r="D435" s="994"/>
      <c r="E435" s="994"/>
      <c r="F435" s="1085" t="s">
        <v>634</v>
      </c>
      <c r="G435" s="1089"/>
      <c r="H435" s="1087" t="s">
        <v>751</v>
      </c>
      <c r="I435" s="1088" t="str">
        <f>+IF(OR($H$3="地域がん診療病院",$H$4="地域がん診療病院",$H$4="地域がん診療病院(特例型)"),"A","-")</f>
        <v>-</v>
      </c>
      <c r="J435" s="77"/>
      <c r="K435" s="1072"/>
      <c r="M435" s="360" t="str">
        <f>+IF(I435="A",IF(ISBLANK(J435),"未入力あり",IF(J435="はい","○","×")),"")</f>
        <v/>
      </c>
      <c r="O435" s="170"/>
    </row>
    <row r="436" spans="1:21" ht="14.25" thickBot="1">
      <c r="A436" s="340">
        <v>436</v>
      </c>
      <c r="C436" s="994"/>
      <c r="D436" s="994"/>
      <c r="E436" s="994"/>
      <c r="F436" s="994"/>
      <c r="G436" s="445"/>
      <c r="H436" s="412" t="s">
        <v>752</v>
      </c>
      <c r="I436" s="413" t="str">
        <f>+IF(OR($H$3="地域がん診療病院",$H$4="地域がん診療病院",$H$4="地域がん診療病院(特例型)"),"A","-")</f>
        <v>-</v>
      </c>
      <c r="J436" s="77"/>
      <c r="K436" s="414"/>
      <c r="M436" s="360" t="str">
        <f>+IF(I436="A",IF(ISBLANK(J436),"未入力あり",IF(J436="はい","○","×")),"")</f>
        <v/>
      </c>
      <c r="O436" s="170"/>
    </row>
    <row r="437" spans="1:21">
      <c r="A437" s="340">
        <v>437</v>
      </c>
      <c r="C437" s="994"/>
      <c r="D437" s="994"/>
      <c r="E437" s="994"/>
      <c r="F437" s="366"/>
      <c r="G437" s="383"/>
      <c r="H437" s="436" t="s">
        <v>753</v>
      </c>
      <c r="I437" s="437" t="s">
        <v>665</v>
      </c>
      <c r="J437" s="91"/>
      <c r="K437" s="438"/>
      <c r="M437" s="360" t="str">
        <f>+IF(AND(OR($H$3="地域がん診療病院",$H$4="地域がん診療病院",$H$4="地域がん診療病院(特例型)"),J437=""),"未入力あり",IF(AND(OR($H$3="地域がん診療病院",$H$4="地域がん診療病院",$H$4="地域がん診療病院(特例型)"),J437&lt;&gt;""),"〇",""))</f>
        <v/>
      </c>
      <c r="O437" s="170"/>
    </row>
    <row r="438" spans="1:21" ht="27.75" thickBot="1">
      <c r="A438" s="340">
        <v>438</v>
      </c>
      <c r="C438" s="994"/>
      <c r="D438" s="994"/>
      <c r="E438" s="994"/>
      <c r="F438" s="1085" t="s">
        <v>754</v>
      </c>
      <c r="G438" s="1086"/>
      <c r="H438" s="1087" t="s">
        <v>1137</v>
      </c>
      <c r="I438" s="1088" t="str">
        <f>+IF(OR($H$3="地域がん診療病院",$H$4="地域がん診療病院",$H$4="地域がん診療病院(特例型)"),"A","-")</f>
        <v>-</v>
      </c>
      <c r="J438" s="77"/>
      <c r="K438" s="1072"/>
      <c r="M438" s="360" t="str">
        <f>+IF(I438="A",IF(ISBLANK(J438),"未入力あり",IF(J438="はい","○","×")),"")</f>
        <v/>
      </c>
      <c r="O438" s="170"/>
    </row>
    <row r="439" spans="1:21" ht="14.25" thickBot="1">
      <c r="A439" s="340">
        <v>439</v>
      </c>
      <c r="C439" s="994"/>
      <c r="D439" s="994"/>
      <c r="E439" s="366"/>
      <c r="F439" s="384" t="s">
        <v>756</v>
      </c>
      <c r="G439" s="385"/>
      <c r="H439" s="69" t="s">
        <v>757</v>
      </c>
      <c r="I439" s="404" t="str">
        <f>+IF(OR($H$3="地域がん診療病院",$H$4="地域がん診療病院",$H$4="地域がん診療病院(特例型)"),"C","-")</f>
        <v>-</v>
      </c>
      <c r="J439" s="77"/>
      <c r="K439" s="387"/>
      <c r="M439" s="360" t="str">
        <f>IF(AND(I439="C",J439=""),"未入力あり",IF(AND(I439="C",J439&lt;&gt;""),"〇",IF(I439="-","")))</f>
        <v/>
      </c>
      <c r="O439" s="170"/>
    </row>
    <row r="440" spans="1:21" ht="14.25" thickBot="1">
      <c r="A440" s="340">
        <v>440</v>
      </c>
      <c r="C440" s="994"/>
      <c r="D440" s="994"/>
      <c r="E440" s="1079" t="s">
        <v>758</v>
      </c>
      <c r="F440" s="1080" t="s">
        <v>759</v>
      </c>
      <c r="G440" s="1081"/>
      <c r="H440" s="1082"/>
      <c r="I440" s="1083"/>
      <c r="J440" s="1082"/>
      <c r="K440" s="1084"/>
      <c r="O440" s="170"/>
    </row>
    <row r="441" spans="1:21" ht="27.75" thickBot="1">
      <c r="A441" s="340">
        <v>441</v>
      </c>
      <c r="C441" s="994"/>
      <c r="D441" s="994"/>
      <c r="E441" s="994"/>
      <c r="F441" s="1085" t="s">
        <v>634</v>
      </c>
      <c r="G441" s="1086"/>
      <c r="H441" s="1087" t="s">
        <v>760</v>
      </c>
      <c r="I441" s="1088" t="str">
        <f t="shared" ref="I441:I446" si="32">+IF(OR($H$3="地域がん診療病院",$H$4="地域がん診療病院",$H$4="地域がん診療病院(特例型)"),"A","-")</f>
        <v>-</v>
      </c>
      <c r="J441" s="77"/>
      <c r="K441" s="1072"/>
      <c r="M441" s="360" t="str">
        <f t="shared" ref="M441:M450" si="33">+IF(I441="A",IF(ISBLANK(J441),"未入力あり",IF(J441="はい","○","×")),"")</f>
        <v/>
      </c>
      <c r="O441" s="170"/>
    </row>
    <row r="442" spans="1:21" ht="14.25" thickBot="1">
      <c r="A442" s="340">
        <v>442</v>
      </c>
      <c r="C442" s="994"/>
      <c r="D442" s="994"/>
      <c r="E442" s="994"/>
      <c r="F442" s="384" t="s">
        <v>639</v>
      </c>
      <c r="G442" s="385"/>
      <c r="H442" s="69" t="s">
        <v>761</v>
      </c>
      <c r="I442" s="386" t="str">
        <f t="shared" si="32"/>
        <v>-</v>
      </c>
      <c r="J442" s="77"/>
      <c r="K442" s="387"/>
      <c r="M442" s="360" t="str">
        <f t="shared" si="33"/>
        <v/>
      </c>
      <c r="O442" s="170"/>
    </row>
    <row r="443" spans="1:21" ht="27.75" thickBot="1">
      <c r="A443" s="340">
        <v>443</v>
      </c>
      <c r="C443" s="994"/>
      <c r="D443" s="994"/>
      <c r="E443" s="994"/>
      <c r="F443" s="994" t="s">
        <v>647</v>
      </c>
      <c r="H443" s="368" t="s">
        <v>1138</v>
      </c>
      <c r="I443" s="369" t="str">
        <f t="shared" si="32"/>
        <v>-</v>
      </c>
      <c r="J443" s="77"/>
      <c r="K443" s="370"/>
      <c r="M443" s="360" t="str">
        <f t="shared" si="33"/>
        <v/>
      </c>
      <c r="O443" s="170"/>
    </row>
    <row r="444" spans="1:21" ht="27.75" thickBot="1">
      <c r="A444" s="340">
        <v>444</v>
      </c>
      <c r="C444" s="994"/>
      <c r="D444" s="994"/>
      <c r="E444" s="994"/>
      <c r="F444" s="994"/>
      <c r="H444" s="412" t="s">
        <v>1139</v>
      </c>
      <c r="I444" s="413" t="str">
        <f t="shared" si="32"/>
        <v>-</v>
      </c>
      <c r="J444" s="77"/>
      <c r="K444" s="414"/>
      <c r="M444" s="360" t="str">
        <f t="shared" si="33"/>
        <v/>
      </c>
      <c r="O444" s="170"/>
    </row>
    <row r="445" spans="1:21" ht="14.25" thickBot="1">
      <c r="A445" s="340">
        <v>445</v>
      </c>
      <c r="C445" s="994"/>
      <c r="D445" s="994"/>
      <c r="E445" s="994"/>
      <c r="F445" s="994"/>
      <c r="H445" s="433" t="s">
        <v>1140</v>
      </c>
      <c r="I445" s="434" t="str">
        <f t="shared" si="32"/>
        <v>-</v>
      </c>
      <c r="J445" s="77"/>
      <c r="K445" s="405" t="s">
        <v>765</v>
      </c>
      <c r="M445" s="360" t="str">
        <f t="shared" si="33"/>
        <v/>
      </c>
      <c r="O445" s="170"/>
    </row>
    <row r="446" spans="1:21" ht="68.25" thickBot="1">
      <c r="A446" s="340">
        <v>446</v>
      </c>
      <c r="C446" s="994"/>
      <c r="D446" s="994"/>
      <c r="E446" s="994"/>
      <c r="F446" s="1085" t="s">
        <v>659</v>
      </c>
      <c r="G446" s="1086"/>
      <c r="H446" s="1087" t="s">
        <v>766</v>
      </c>
      <c r="I446" s="1088" t="str">
        <f t="shared" si="32"/>
        <v>-</v>
      </c>
      <c r="J446" s="77"/>
      <c r="K446" s="1072" t="s">
        <v>767</v>
      </c>
      <c r="M446" s="360" t="str">
        <f t="shared" si="33"/>
        <v/>
      </c>
      <c r="O446" s="170"/>
    </row>
    <row r="447" spans="1:21" ht="14.25" thickBot="1">
      <c r="A447" s="340">
        <v>447</v>
      </c>
      <c r="C447" s="994"/>
      <c r="D447" s="994"/>
      <c r="E447" s="994"/>
      <c r="F447" s="366"/>
      <c r="G447" s="362"/>
      <c r="H447" s="363" t="s">
        <v>768</v>
      </c>
      <c r="I447" s="364" t="str">
        <f>+IF(OR($H$3="地域がん診療病院",$H$4="地域がん診療病院",$H$4="地域がん診療病院(特例型)"),"C","-")</f>
        <v>-</v>
      </c>
      <c r="J447" s="77"/>
      <c r="K447" s="365" t="s">
        <v>769</v>
      </c>
      <c r="M447" s="360" t="str">
        <f>IF(AND(I447="C",J447=""),"未入力あり",IF(AND(I447="C",J447&lt;&gt;""),"〇",IF(I447="-","")))</f>
        <v/>
      </c>
      <c r="O447" s="170"/>
    </row>
    <row r="448" spans="1:21" ht="27.75" thickBot="1">
      <c r="A448" s="340">
        <v>448</v>
      </c>
      <c r="C448" s="994"/>
      <c r="D448" s="994"/>
      <c r="E448" s="994"/>
      <c r="F448" s="366"/>
      <c r="G448" s="383"/>
      <c r="H448" s="388" t="s">
        <v>1141</v>
      </c>
      <c r="I448" s="443" t="s">
        <v>670</v>
      </c>
      <c r="J448" s="339"/>
      <c r="K448" s="390"/>
      <c r="M448" s="360" t="str">
        <f>+IF(AND(OR($H$3="地域がん診療病院",$H$4="地域がん診療病院",$H$4="地域がん診療病院(特例型)"),J448=""),"未入力あり",IF(AND(OR($H$3="地域がん診療病院",$H$4="地域がん診療病院",$H$4="地域がん診療病院(特例型)"),J448&lt;&gt;""),"〇",""))</f>
        <v/>
      </c>
      <c r="O448" s="170"/>
      <c r="T448" s="379">
        <v>0</v>
      </c>
      <c r="U448" s="380">
        <v>100</v>
      </c>
    </row>
    <row r="449" spans="1:21" ht="14.25" thickBot="1">
      <c r="A449" s="340">
        <v>449</v>
      </c>
      <c r="C449" s="994"/>
      <c r="D449" s="994"/>
      <c r="E449" s="994"/>
      <c r="F449" s="1085" t="s">
        <v>662</v>
      </c>
      <c r="G449" s="1086"/>
      <c r="H449" s="1087" t="s">
        <v>771</v>
      </c>
      <c r="I449" s="1088" t="str">
        <f>+IF(OR($H$3="地域がん診療病院",$H$4="地域がん診療病院",$H$4="地域がん診療病院(特例型)"),"A","-")</f>
        <v>-</v>
      </c>
      <c r="J449" s="77"/>
      <c r="K449" s="1072"/>
      <c r="M449" s="360" t="str">
        <f t="shared" si="33"/>
        <v/>
      </c>
      <c r="O449" s="170"/>
    </row>
    <row r="450" spans="1:21" ht="14.25" thickBot="1">
      <c r="A450" s="340">
        <v>450</v>
      </c>
      <c r="C450" s="994"/>
      <c r="D450" s="994"/>
      <c r="E450" s="994"/>
      <c r="F450" s="994"/>
      <c r="H450" s="463" t="s">
        <v>1142</v>
      </c>
      <c r="I450" s="464" t="str">
        <f>+IF(OR($H$3="地域がん診療病院",$H$4="地域がん診療病院",$H$4="地域がん診療病院(特例型)"),"A","-")</f>
        <v>-</v>
      </c>
      <c r="J450" s="77"/>
      <c r="K450" s="465"/>
      <c r="M450" s="360" t="str">
        <f t="shared" si="33"/>
        <v/>
      </c>
      <c r="O450" s="170"/>
    </row>
    <row r="451" spans="1:21" ht="14.25" thickBot="1">
      <c r="A451" s="340">
        <v>451</v>
      </c>
      <c r="C451" s="994"/>
      <c r="D451" s="994"/>
      <c r="E451" s="994"/>
      <c r="F451" s="994"/>
      <c r="G451" s="445"/>
      <c r="H451" s="397" t="s">
        <v>1143</v>
      </c>
      <c r="I451" s="421" t="s">
        <v>665</v>
      </c>
      <c r="J451" s="77"/>
      <c r="K451" s="399" t="s">
        <v>769</v>
      </c>
      <c r="M451" s="360" t="str">
        <f>+IF(AND(OR($H$3="地域がん診療病院",$H$4="地域がん診療病院",$H$4="地域がん診療病院(特例型)"),J451=""),"未入力あり",IF(AND(OR($H$3="地域がん診療病院",$H$4="地域がん診療病院",$H$4="地域がん診療病院(特例型)"),J451&lt;&gt;""),"〇",""))</f>
        <v/>
      </c>
      <c r="O451" s="170"/>
    </row>
    <row r="452" spans="1:21" ht="14.25" thickBot="1">
      <c r="A452" s="340">
        <v>452</v>
      </c>
      <c r="C452" s="994"/>
      <c r="D452" s="366"/>
      <c r="E452" s="366"/>
      <c r="F452" s="366" t="s">
        <v>680</v>
      </c>
      <c r="G452" s="362"/>
      <c r="H452" s="406" t="s">
        <v>1144</v>
      </c>
      <c r="I452" s="407" t="str">
        <f>+IF(OR($H$3="地域がん診療病院",$H$4="地域がん診療病院",$H$4="地域がん診療病院(特例型)"),"B","-")</f>
        <v>-</v>
      </c>
      <c r="J452" s="77"/>
      <c r="K452" s="396"/>
      <c r="M452" s="360" t="str">
        <f>IF(AND(I452="B",J452=""),"未入力あり",IF(AND(I452="B",J452&lt;&gt;""),"〇",IF(I452="-","")))</f>
        <v/>
      </c>
      <c r="O452" s="170"/>
    </row>
    <row r="453" spans="1:21" ht="14.25" thickBot="1">
      <c r="A453" s="340">
        <v>453</v>
      </c>
      <c r="C453" s="994"/>
      <c r="D453" s="1073" t="s">
        <v>776</v>
      </c>
      <c r="E453" s="1074" t="s">
        <v>777</v>
      </c>
      <c r="F453" s="1075"/>
      <c r="G453" s="1075"/>
      <c r="H453" s="1076"/>
      <c r="I453" s="1077"/>
      <c r="J453" s="1076"/>
      <c r="K453" s="1078"/>
      <c r="O453" s="170"/>
    </row>
    <row r="454" spans="1:21" ht="14.25" thickBot="1">
      <c r="A454" s="340">
        <v>454</v>
      </c>
      <c r="C454" s="994"/>
      <c r="D454" s="994"/>
      <c r="E454" s="1079" t="s">
        <v>496</v>
      </c>
      <c r="F454" s="1080" t="s">
        <v>1145</v>
      </c>
      <c r="G454" s="1081"/>
      <c r="H454" s="1082"/>
      <c r="I454" s="1083"/>
      <c r="J454" s="1082"/>
      <c r="K454" s="1084"/>
      <c r="O454" s="170"/>
    </row>
    <row r="455" spans="1:21" ht="14.25" thickBot="1">
      <c r="A455" s="340">
        <v>455</v>
      </c>
      <c r="C455" s="994"/>
      <c r="D455" s="994"/>
      <c r="E455" s="994"/>
      <c r="F455" s="1085" t="s">
        <v>634</v>
      </c>
      <c r="G455" s="1086"/>
      <c r="H455" s="1087" t="s">
        <v>1146</v>
      </c>
      <c r="I455" s="1096" t="str">
        <f>+IF(OR($H$3="地域がん診療病院",$H$4="地域がん診療病院",$H$4="地域がん診療病院(特例型)"),"A","-")</f>
        <v>-</v>
      </c>
      <c r="J455" s="339"/>
      <c r="K455" s="1072" t="s">
        <v>1147</v>
      </c>
      <c r="M455" s="360" t="str">
        <f t="shared" ref="M455:M460" si="34">+IF(I455="A",IF(ISBLANK(J455),"未入力あり",IF(J455&gt;=1,"○","×")),"")</f>
        <v/>
      </c>
      <c r="O455" s="170"/>
      <c r="T455" s="379">
        <v>0</v>
      </c>
      <c r="U455" s="379">
        <v>100</v>
      </c>
    </row>
    <row r="456" spans="1:21" ht="92.25" customHeight="1" thickBot="1">
      <c r="A456" s="340">
        <v>456</v>
      </c>
      <c r="C456" s="994"/>
      <c r="D456" s="994"/>
      <c r="E456" s="994"/>
      <c r="F456" s="1085" t="s">
        <v>639</v>
      </c>
      <c r="G456" s="1086"/>
      <c r="H456" s="1087" t="s">
        <v>1148</v>
      </c>
      <c r="I456" s="1096" t="str">
        <f>+IF(OR($H$3="地域がん診療病院",$H$4="地域がん診療病院",$H$4="地域がん診療病院(特例型)"),IF(ISBLANK($J$380),"A/-",IF($J$380="はい","A","-")),"-")</f>
        <v>-</v>
      </c>
      <c r="J456" s="339"/>
      <c r="K456" s="1072" t="s">
        <v>1149</v>
      </c>
      <c r="M456" s="360" t="str">
        <f t="shared" si="34"/>
        <v/>
      </c>
      <c r="O456" s="170"/>
      <c r="T456" s="379">
        <v>0</v>
      </c>
      <c r="U456" s="379">
        <v>10</v>
      </c>
    </row>
    <row r="457" spans="1:21" ht="83.25" customHeight="1" thickBot="1">
      <c r="A457" s="340">
        <v>457</v>
      </c>
      <c r="C457" s="994"/>
      <c r="D457" s="994"/>
      <c r="E457" s="994"/>
      <c r="F457" s="384" t="s">
        <v>647</v>
      </c>
      <c r="G457" s="385"/>
      <c r="H457" s="69" t="s">
        <v>1150</v>
      </c>
      <c r="I457" s="482" t="str">
        <f>+IF(OR($H$3="地域がん診療病院",$H$4="地域がん診療病院",$H$4="地域がん診療病院(特例型)"),"A","-")</f>
        <v>-</v>
      </c>
      <c r="J457" s="339"/>
      <c r="K457" s="387" t="s">
        <v>1151</v>
      </c>
      <c r="M457" s="360" t="str">
        <f t="shared" si="34"/>
        <v/>
      </c>
      <c r="O457" s="170"/>
      <c r="T457" s="379">
        <v>0</v>
      </c>
      <c r="U457" s="379">
        <v>30</v>
      </c>
    </row>
    <row r="458" spans="1:21" ht="71.25" customHeight="1" thickBot="1">
      <c r="A458" s="340">
        <v>458</v>
      </c>
      <c r="C458" s="994"/>
      <c r="D458" s="994"/>
      <c r="E458" s="994"/>
      <c r="F458" s="994" t="s">
        <v>659</v>
      </c>
      <c r="H458" s="433" t="s">
        <v>787</v>
      </c>
      <c r="I458" s="485" t="str">
        <f>+IF(OR($H$3="地域がん診療病院",$H$4="地域がん診療病院",$H$4="地域がん診療病院(特例型)"),"A","-")</f>
        <v>-</v>
      </c>
      <c r="J458" s="339"/>
      <c r="K458" s="405" t="s">
        <v>1152</v>
      </c>
      <c r="M458" s="360" t="str">
        <f t="shared" si="34"/>
        <v/>
      </c>
      <c r="O458" s="170"/>
      <c r="T458" s="379">
        <v>0</v>
      </c>
      <c r="U458" s="379">
        <v>10</v>
      </c>
    </row>
    <row r="459" spans="1:21" ht="14.25" thickBot="1">
      <c r="A459" s="340">
        <v>459</v>
      </c>
      <c r="C459" s="994"/>
      <c r="D459" s="994"/>
      <c r="E459" s="994"/>
      <c r="F459" s="994"/>
      <c r="H459" s="466" t="s">
        <v>1153</v>
      </c>
      <c r="I459" s="479" t="str">
        <f>+IF(OR($H$3="地域がん診療病院",$H$4="地域がん診療病院",$H$4="地域がん診療病院(特例型)"),"C","-")</f>
        <v>-</v>
      </c>
      <c r="J459" s="339"/>
      <c r="K459" s="424"/>
      <c r="M459" s="360" t="str">
        <f>IF(AND(I459="C",J459=""),"未入力あり",IF(AND(I459="C",J459&lt;&gt;""),"〇",IF(I459="-","")))</f>
        <v/>
      </c>
      <c r="O459" s="170"/>
      <c r="T459" s="379">
        <v>0</v>
      </c>
      <c r="U459" s="379">
        <v>10</v>
      </c>
    </row>
    <row r="460" spans="1:21" ht="14.25" thickBot="1">
      <c r="A460" s="340">
        <v>460</v>
      </c>
      <c r="C460" s="994"/>
      <c r="D460" s="994"/>
      <c r="E460" s="994"/>
      <c r="F460" s="994"/>
      <c r="H460" s="463" t="s">
        <v>1154</v>
      </c>
      <c r="I460" s="487" t="str">
        <f>+IF(OR($H$3="地域がん診療病院",$H$4="地域がん診療病院",$H$4="地域がん診療病院(特例型)"),"A","-")</f>
        <v>-</v>
      </c>
      <c r="J460" s="339"/>
      <c r="K460" s="465" t="s">
        <v>799</v>
      </c>
      <c r="M460" s="360" t="str">
        <f t="shared" si="34"/>
        <v/>
      </c>
      <c r="O460" s="170"/>
      <c r="T460" s="379">
        <v>0</v>
      </c>
      <c r="U460" s="379">
        <v>10</v>
      </c>
    </row>
    <row r="461" spans="1:21" ht="14.25" thickBot="1">
      <c r="A461" s="340">
        <v>461</v>
      </c>
      <c r="C461" s="994"/>
      <c r="D461" s="994"/>
      <c r="E461" s="994"/>
      <c r="F461" s="994"/>
      <c r="H461" s="397" t="s">
        <v>1155</v>
      </c>
      <c r="I461" s="510" t="str">
        <f>+IF(OR($H$3="地域がん診療病院",$H$4="地域がん診療病院",$H$4="地域がん診療病院(特例型)"),"C","-")</f>
        <v>-</v>
      </c>
      <c r="J461" s="339"/>
      <c r="K461" s="399"/>
      <c r="M461" s="360" t="str">
        <f>IF(AND(I461="C",J461=""),"未入力あり",IF(AND(I461="C",J461&lt;&gt;""),"〇",IF(I461="-","")))</f>
        <v/>
      </c>
      <c r="O461" s="170"/>
      <c r="T461" s="379">
        <v>0</v>
      </c>
      <c r="U461" s="379">
        <v>10</v>
      </c>
    </row>
    <row r="462" spans="1:21" ht="14.25" thickBot="1">
      <c r="A462" s="340">
        <v>462</v>
      </c>
      <c r="C462" s="994"/>
      <c r="D462" s="994"/>
      <c r="E462" s="994"/>
      <c r="F462" s="366"/>
      <c r="G462" s="362"/>
      <c r="H462" s="388" t="s">
        <v>1156</v>
      </c>
      <c r="I462" s="511" t="str">
        <f>+IF(OR($H$3="地域がん診療病院",$H$4="地域がん診療病院",$H$4="地域がん診療病院(特例型)"),"C","-")</f>
        <v>-</v>
      </c>
      <c r="J462" s="339"/>
      <c r="K462" s="390"/>
      <c r="M462" s="360" t="str">
        <f>IF(AND(I462="C",J462=""),"未入力あり",IF(AND(I462="C",J462&lt;&gt;""),"〇",IF(I462="-","")))</f>
        <v/>
      </c>
      <c r="O462" s="170"/>
      <c r="T462" s="379">
        <v>0</v>
      </c>
      <c r="U462" s="379">
        <v>10</v>
      </c>
    </row>
    <row r="463" spans="1:21" ht="14.25" thickBot="1">
      <c r="A463" s="340">
        <v>463</v>
      </c>
      <c r="C463" s="994"/>
      <c r="D463" s="994"/>
      <c r="E463" s="994"/>
      <c r="F463" s="366" t="s">
        <v>662</v>
      </c>
      <c r="G463" s="362"/>
      <c r="H463" s="406" t="s">
        <v>1157</v>
      </c>
      <c r="I463" s="480" t="str">
        <f>+IF(OR($H$3="地域がん診療病院",$H$4="地域がん診療病院",$H$4="地域がん診療病院(特例型)"),"C","-")</f>
        <v>-</v>
      </c>
      <c r="J463" s="339"/>
      <c r="K463" s="396"/>
      <c r="M463" s="360" t="str">
        <f>IF(AND(I463="C",J463=""),"未入力あり",IF(AND(I463="C",J463&lt;&gt;""),"〇",IF(I463="-","")))</f>
        <v/>
      </c>
      <c r="O463" s="170"/>
      <c r="T463" s="379">
        <v>0</v>
      </c>
      <c r="U463" s="379">
        <v>10</v>
      </c>
    </row>
    <row r="464" spans="1:21" ht="14.25" thickBot="1">
      <c r="A464" s="340">
        <v>464</v>
      </c>
      <c r="C464" s="994"/>
      <c r="D464" s="994"/>
      <c r="E464" s="512"/>
      <c r="F464" s="366"/>
      <c r="G464" s="362"/>
      <c r="H464" s="406" t="s">
        <v>793</v>
      </c>
      <c r="I464" s="480" t="s">
        <v>665</v>
      </c>
      <c r="J464" s="339"/>
      <c r="K464" s="396"/>
      <c r="M464" s="360" t="str">
        <f>+IF(AND(OR($H$3="地域がん診療病院",$H$4="地域がん診療病院",$H$4="地域がん診療病院(特例型)"),J464=""),"未入力あり",IF(AND(OR($H$3="地域がん診療病院",$H$4="地域がん診療病院",$H$4="地域がん診療病院(特例型)"),J464&lt;&gt;""),"〇",""))</f>
        <v/>
      </c>
      <c r="O464" s="170"/>
      <c r="T464" s="379">
        <v>0</v>
      </c>
      <c r="U464" s="380">
        <v>10</v>
      </c>
    </row>
    <row r="465" spans="1:21" ht="14.25" thickBot="1">
      <c r="A465" s="340">
        <v>465</v>
      </c>
      <c r="C465" s="994"/>
      <c r="D465" s="994"/>
      <c r="E465" s="1079" t="s">
        <v>505</v>
      </c>
      <c r="F465" s="1080" t="s">
        <v>1158</v>
      </c>
      <c r="G465" s="1081"/>
      <c r="H465" s="1082"/>
      <c r="I465" s="1083"/>
      <c r="J465" s="1082"/>
      <c r="K465" s="1084"/>
      <c r="O465" s="170"/>
    </row>
    <row r="466" spans="1:21" ht="14.25" thickBot="1">
      <c r="A466" s="340">
        <v>466</v>
      </c>
      <c r="C466" s="994"/>
      <c r="D466" s="994"/>
      <c r="E466" s="994"/>
      <c r="F466" s="1085" t="s">
        <v>634</v>
      </c>
      <c r="G466" s="1086"/>
      <c r="H466" s="1087" t="s">
        <v>1159</v>
      </c>
      <c r="I466" s="1098" t="str">
        <f>+IF(OR($H$3="地域がん診療病院",$H$4="地域がん診療病院",$H$4="地域がん診療病院(特例型)"),IF(ISBLANK($J$380),"A/-",IF($J$380="はい","A","-")),"-")</f>
        <v>-</v>
      </c>
      <c r="J466" s="77"/>
      <c r="K466" s="1072"/>
      <c r="M466" s="360" t="str">
        <f>+IF(I466="A",IF(ISBLANK(J466),"未入力あり",IF(J466="はい","○","×")),"")</f>
        <v/>
      </c>
      <c r="O466" s="170"/>
    </row>
    <row r="467" spans="1:21" ht="27.75" thickBot="1">
      <c r="A467" s="340">
        <v>467</v>
      </c>
      <c r="C467" s="994"/>
      <c r="D467" s="994"/>
      <c r="E467" s="994"/>
      <c r="F467" s="994"/>
      <c r="H467" s="397" t="s">
        <v>795</v>
      </c>
      <c r="I467" s="513" t="str">
        <f>+IF(OR($H$3="地域がん診療病院",$H$4="地域がん診療病院",$H$4="地域がん診療病院(特例型)"),IF(ISBLANK($J$380),"A/-",IF($J$380="はい","A","-")),"-")</f>
        <v>-</v>
      </c>
      <c r="J467" s="339"/>
      <c r="K467" s="399" t="s">
        <v>1160</v>
      </c>
      <c r="M467" s="360" t="str">
        <f>+IF(I467="A",IF(ISBLANK(J467),"未入力あり",IF(J467&gt;=2,"○","×")),"")</f>
        <v/>
      </c>
      <c r="O467" s="170"/>
      <c r="T467" s="379">
        <v>0</v>
      </c>
      <c r="U467" s="379">
        <v>10</v>
      </c>
    </row>
    <row r="468" spans="1:21" ht="14.25" thickBot="1">
      <c r="A468" s="340">
        <v>468</v>
      </c>
      <c r="C468" s="994"/>
      <c r="D468" s="994"/>
      <c r="E468" s="994"/>
      <c r="F468" s="994"/>
      <c r="H468" s="466" t="s">
        <v>1161</v>
      </c>
      <c r="I468" s="514" t="str">
        <f>+IF(OR($H$3="地域がん診療病院",$H$4="地域がん診療病院",$H$4="地域がん診療病院(特例型)"),IF(ISBLANK($J$380),"C/-",IF($J$380="はい","C","-")),"-")</f>
        <v>-</v>
      </c>
      <c r="J468" s="339"/>
      <c r="K468" s="424"/>
      <c r="M468" s="360" t="str">
        <f>IF(AND(I468="C",J468=""),"未入力あり",IF(AND(I468="C",J468&lt;&gt;""),"〇",IF(OR(I468="C/-",I468="-"),"")))</f>
        <v/>
      </c>
      <c r="O468" s="170"/>
      <c r="T468" s="379">
        <v>0</v>
      </c>
      <c r="U468" s="379">
        <v>10</v>
      </c>
    </row>
    <row r="469" spans="1:21" ht="14.25" thickBot="1">
      <c r="A469" s="340">
        <v>469</v>
      </c>
      <c r="C469" s="994"/>
      <c r="D469" s="994"/>
      <c r="E469" s="994"/>
      <c r="F469" s="994"/>
      <c r="H469" s="463" t="s">
        <v>1162</v>
      </c>
      <c r="I469" s="515" t="str">
        <f>+IF(OR($H$3="地域がん診療病院",$H$4="地域がん診療病院",$H$4="地域がん診療病院(特例型)"),IF(ISBLANK($J$380),"C/-",IF($J$380="はい","C","-")),"-")</f>
        <v>-</v>
      </c>
      <c r="J469" s="77"/>
      <c r="K469" s="465"/>
      <c r="M469" s="360" t="str">
        <f>IF(AND(I469="C",J469=""),"未入力あり",IF(AND(I469="C",J469&lt;&gt;""),"〇",IF(OR(I469="C/-",I469="-"),"")))</f>
        <v/>
      </c>
      <c r="O469" s="170"/>
    </row>
    <row r="470" spans="1:21" ht="27.75" thickBot="1">
      <c r="A470" s="340">
        <v>470</v>
      </c>
      <c r="C470" s="994"/>
      <c r="D470" s="994"/>
      <c r="E470" s="994"/>
      <c r="F470" s="994"/>
      <c r="H470" s="397" t="s">
        <v>1163</v>
      </c>
      <c r="I470" s="513" t="str">
        <f>+IF(OR($H$3="地域がん診療病院",$H$4="地域がん診療病院",$H$4="地域がん診療病院(特例型)"),IF(ISBLANK($J$380),"C/-",IF($J$380="はい","C","-")),"-")</f>
        <v>-</v>
      </c>
      <c r="J470" s="339"/>
      <c r="K470" s="399" t="s">
        <v>1164</v>
      </c>
      <c r="M470" s="360" t="str">
        <f>IF(AND(I470="C",J470=""),"未入力あり",IF(AND(I470="C",J470&lt;&gt;""),"〇",IF(OR(I470="C/-",I470="-"),"")))</f>
        <v/>
      </c>
      <c r="O470" s="170"/>
      <c r="T470" s="379">
        <v>0</v>
      </c>
      <c r="U470" s="379">
        <v>10</v>
      </c>
    </row>
    <row r="471" spans="1:21" ht="14.25" thickBot="1">
      <c r="A471" s="340">
        <v>471</v>
      </c>
      <c r="C471" s="994"/>
      <c r="D471" s="994"/>
      <c r="E471" s="994"/>
      <c r="F471" s="366"/>
      <c r="G471" s="362"/>
      <c r="H471" s="388" t="s">
        <v>1165</v>
      </c>
      <c r="I471" s="516" t="str">
        <f>+IF(OR($H$3="地域がん診療病院",$H$4="地域がん診療病院",$H$4="地域がん診療病院(特例型)"),IF(ISBLANK($J$380),"C/-",IF($J$380="はい","C","-")),"-")</f>
        <v>-</v>
      </c>
      <c r="J471" s="339"/>
      <c r="K471" s="390"/>
      <c r="M471" s="360" t="str">
        <f>IF(AND(I471="C",J471=""),"未入力あり",IF(AND(I471="C",J471&lt;&gt;""),"〇",IF(OR(I471="C/-",I471="-"),"")))</f>
        <v/>
      </c>
      <c r="O471" s="170"/>
      <c r="T471" s="379">
        <v>0</v>
      </c>
      <c r="U471" s="379">
        <v>10</v>
      </c>
    </row>
    <row r="472" spans="1:21" ht="27.75" thickBot="1">
      <c r="A472" s="340">
        <v>472</v>
      </c>
      <c r="C472" s="994"/>
      <c r="D472" s="994"/>
      <c r="E472" s="994"/>
      <c r="F472" s="1085" t="s">
        <v>639</v>
      </c>
      <c r="G472" s="1086"/>
      <c r="H472" s="1087" t="s">
        <v>1166</v>
      </c>
      <c r="I472" s="1096" t="str">
        <f>+IF(OR($H$3="地域がん診療病院",$H$4="地域がん診療病院",$H$4="地域がん診療病院(特例型)"),"A","-")</f>
        <v>-</v>
      </c>
      <c r="J472" s="339"/>
      <c r="K472" s="465" t="s">
        <v>799</v>
      </c>
      <c r="M472" s="360" t="str">
        <f>+IF(I472="A",IF(ISBLANK(J472),"未入力あり",IF(J472&gt;=1,"○","×")),"")</f>
        <v/>
      </c>
      <c r="O472" s="170"/>
      <c r="T472" s="379">
        <v>0</v>
      </c>
      <c r="U472" s="379">
        <v>10</v>
      </c>
    </row>
    <row r="473" spans="1:21" ht="14.25" thickBot="1">
      <c r="A473" s="340">
        <v>473</v>
      </c>
      <c r="C473" s="994"/>
      <c r="D473" s="994"/>
      <c r="E473" s="994"/>
      <c r="F473" s="994"/>
      <c r="H473" s="397" t="s">
        <v>1167</v>
      </c>
      <c r="I473" s="510" t="str">
        <f>+IF(OR($H$3="地域がん診療病院",$H$4="地域がん診療病院",$H$4="地域がん診療病院(特例型)"),"C","-")</f>
        <v>-</v>
      </c>
      <c r="J473" s="339"/>
      <c r="K473" s="399"/>
      <c r="M473" s="360" t="str">
        <f>IF(AND(I473="C",J473=""),"未入力あり",IF(AND(I473="C",J473&lt;&gt;""),"〇",IF(I473="-","")))</f>
        <v/>
      </c>
      <c r="O473" s="170"/>
      <c r="T473" s="379">
        <v>0</v>
      </c>
      <c r="U473" s="379">
        <v>10</v>
      </c>
    </row>
    <row r="474" spans="1:21" ht="27.75" thickBot="1">
      <c r="A474" s="340">
        <v>474</v>
      </c>
      <c r="C474" s="994"/>
      <c r="D474" s="994"/>
      <c r="E474" s="994"/>
      <c r="F474" s="994"/>
      <c r="H474" s="466" t="s">
        <v>1168</v>
      </c>
      <c r="I474" s="479" t="str">
        <f>+IF(OR($H$3="地域がん診療病院",$H$4="地域がん診療病院",$H$4="地域がん診療病院(特例型)"),"C","-")</f>
        <v>-</v>
      </c>
      <c r="J474" s="339"/>
      <c r="K474" s="424"/>
      <c r="M474" s="360" t="str">
        <f>IF(AND(I474="C",J474=""),"未入力あり",IF(AND(I474="C",J474&lt;&gt;""),"〇",IF(I474="-","")))</f>
        <v/>
      </c>
      <c r="O474" s="170"/>
      <c r="T474" s="379">
        <v>0</v>
      </c>
      <c r="U474" s="379">
        <v>10</v>
      </c>
    </row>
    <row r="475" spans="1:21" ht="14.25" thickBot="1">
      <c r="A475" s="340">
        <v>475</v>
      </c>
      <c r="C475" s="994"/>
      <c r="D475" s="994"/>
      <c r="E475" s="994"/>
      <c r="F475" s="994"/>
      <c r="H475" s="433" t="s">
        <v>803</v>
      </c>
      <c r="I475" s="485" t="str">
        <f>+IF(OR($H$3="地域がん診療病院",$H$4="地域がん診療病院",$H$4="地域がん診療病院(特例型)"),"C","-")</f>
        <v>-</v>
      </c>
      <c r="J475" s="339"/>
      <c r="K475" s="405"/>
      <c r="M475" s="360" t="str">
        <f>IF(AND(I475="C",J475=""),"未入力あり",IF(AND(I475="C",J475&lt;&gt;""),"〇",IF(I475="-","")))</f>
        <v/>
      </c>
      <c r="O475" s="170"/>
      <c r="T475" s="379">
        <v>0</v>
      </c>
      <c r="U475" s="379">
        <v>10</v>
      </c>
    </row>
    <row r="476" spans="1:21" ht="27.75" thickBot="1">
      <c r="A476" s="340">
        <v>476</v>
      </c>
      <c r="C476" s="994"/>
      <c r="D476" s="994"/>
      <c r="E476" s="994"/>
      <c r="F476" s="1085" t="s">
        <v>647</v>
      </c>
      <c r="G476" s="1086"/>
      <c r="H476" s="1087" t="s">
        <v>1169</v>
      </c>
      <c r="I476" s="1088" t="str">
        <f>+IF(OR($H$3="地域がん診療病院",$H$4="地域がん診療病院",$H$4="地域がん診療病院(特例型)"),"A","-")</f>
        <v>-</v>
      </c>
      <c r="J476" s="339"/>
      <c r="K476" s="465" t="s">
        <v>799</v>
      </c>
      <c r="M476" s="360" t="str">
        <f>+IF(I476="A",IF(ISBLANK(J476),"未入力あり",IF(J476&gt;=1,"○","×")),"")</f>
        <v/>
      </c>
      <c r="O476" s="170"/>
      <c r="T476" s="379">
        <v>0</v>
      </c>
      <c r="U476" s="379">
        <v>10</v>
      </c>
    </row>
    <row r="477" spans="1:21" ht="14.25" thickBot="1">
      <c r="A477" s="340">
        <v>477</v>
      </c>
      <c r="C477" s="994"/>
      <c r="D477" s="994"/>
      <c r="E477" s="994"/>
      <c r="F477" s="366"/>
      <c r="G477" s="362"/>
      <c r="H477" s="447" t="s">
        <v>1170</v>
      </c>
      <c r="I477" s="364" t="str">
        <f>+IF(OR($H$3="地域がん診療病院",$H$4="地域がん診療病院",$H$4="地域がん診療病院(特例型)"),"C","-")</f>
        <v>-</v>
      </c>
      <c r="J477" s="339"/>
      <c r="K477" s="365"/>
      <c r="M477" s="360" t="str">
        <f>IF(AND(I477="C",J477=""),"未入力あり",IF(AND(I477="C",J477&lt;&gt;""),"〇",IF(I477="-","")))</f>
        <v/>
      </c>
      <c r="O477" s="170"/>
      <c r="T477" s="379">
        <v>0</v>
      </c>
      <c r="U477" s="379">
        <v>10</v>
      </c>
    </row>
    <row r="478" spans="1:21" ht="27.75" thickBot="1">
      <c r="A478" s="340">
        <v>478</v>
      </c>
      <c r="C478" s="994"/>
      <c r="D478" s="994"/>
      <c r="E478" s="994"/>
      <c r="F478" s="1085" t="s">
        <v>659</v>
      </c>
      <c r="G478" s="1089"/>
      <c r="H478" s="1087" t="s">
        <v>1171</v>
      </c>
      <c r="I478" s="1088" t="str">
        <f>+IF(OR($H$3="地域がん診療病院",$H$4="地域がん診療病院",$H$4="地域がん診療病院(特例型)"),"C","-")</f>
        <v>-</v>
      </c>
      <c r="J478" s="77"/>
      <c r="K478" s="1072"/>
      <c r="M478" s="360" t="str">
        <f>IF(AND(I478="C",J478=""),"未入力あり",IF(AND(I478="C",J478&lt;&gt;""),"〇",IF(I478="-","")))</f>
        <v/>
      </c>
      <c r="O478" s="172"/>
      <c r="P478"/>
      <c r="Q478"/>
      <c r="R478"/>
      <c r="S478"/>
      <c r="T478"/>
      <c r="U478"/>
    </row>
    <row r="479" spans="1:21" ht="14.25" thickBot="1">
      <c r="A479" s="340">
        <v>479</v>
      </c>
      <c r="C479" s="994"/>
      <c r="D479" s="994"/>
      <c r="E479" s="994"/>
      <c r="F479" s="994"/>
      <c r="H479" s="486" t="s">
        <v>1172</v>
      </c>
      <c r="I479" s="464" t="str">
        <f>+IF(OR($H$3="地域がん診療病院",$H$4="地域がん診療病院",$H$4="地域がん診療病院(特例型)"),"C","-")</f>
        <v>-</v>
      </c>
      <c r="J479" s="339"/>
      <c r="K479" s="465"/>
      <c r="M479" s="360" t="str">
        <f>IF(AND(I479="C",J479=""),"未入力あり",IF(AND(I479="C",J479&lt;&gt;""),"〇",IF(I479="-","")))</f>
        <v/>
      </c>
      <c r="O479" s="170"/>
      <c r="T479" s="379">
        <v>0</v>
      </c>
      <c r="U479" s="379">
        <v>10</v>
      </c>
    </row>
    <row r="480" spans="1:21" ht="14.25" thickBot="1">
      <c r="A480" s="340">
        <v>480</v>
      </c>
      <c r="C480" s="994"/>
      <c r="D480" s="994"/>
      <c r="E480" s="994"/>
      <c r="F480" s="994"/>
      <c r="H480" s="397" t="s">
        <v>1173</v>
      </c>
      <c r="I480" s="400" t="str">
        <f>+IF(OR($H$3="地域がん診療病院",$H$4="地域がん診療病院",$H$4="地域がん診療病院(特例型)"),"C","-")</f>
        <v>-</v>
      </c>
      <c r="J480" s="339"/>
      <c r="K480" s="399"/>
      <c r="M480" s="360" t="str">
        <f>IF(AND(I480="C",J480=""),"未入力あり",IF(AND(I480="C",J480&lt;&gt;""),"〇",IF(I480="-","")))</f>
        <v/>
      </c>
      <c r="O480" s="170"/>
      <c r="T480" s="379">
        <v>0</v>
      </c>
      <c r="U480" s="379">
        <v>10</v>
      </c>
    </row>
    <row r="481" spans="1:21" ht="14.25" thickBot="1">
      <c r="A481" s="340">
        <v>481</v>
      </c>
      <c r="C481" s="994"/>
      <c r="D481" s="994"/>
      <c r="E481" s="994"/>
      <c r="F481" s="366"/>
      <c r="G481" s="362"/>
      <c r="H481" s="388" t="s">
        <v>1174</v>
      </c>
      <c r="I481" s="389" t="str">
        <f>+IF(OR($H$3="地域がん診療病院",$H$4="地域がん診療病院",$H$4="地域がん診療病院(特例型)"),"C","-")</f>
        <v>-</v>
      </c>
      <c r="J481" s="339"/>
      <c r="K481" s="390"/>
      <c r="M481" s="360" t="str">
        <f>IF(AND(I481="C",J481=""),"未入力あり",IF(AND(I481="C",J481&lt;&gt;""),"〇",IF(I481="-","")))</f>
        <v/>
      </c>
      <c r="O481" s="170"/>
      <c r="T481" s="379">
        <v>0</v>
      </c>
      <c r="U481" s="379">
        <v>10</v>
      </c>
    </row>
    <row r="482" spans="1:21" ht="14.25" thickBot="1">
      <c r="A482" s="340">
        <v>482</v>
      </c>
      <c r="C482" s="994"/>
      <c r="D482" s="994"/>
      <c r="E482" s="517"/>
      <c r="F482" s="994" t="s">
        <v>662</v>
      </c>
      <c r="H482" s="368" t="s">
        <v>1175</v>
      </c>
      <c r="I482" s="369" t="str">
        <f>+IF(OR($H$3="地域がん診療病院",$H$4="地域がん診療病院",$H$4="地域がん診療病院(特例型)"),"A","-")</f>
        <v>-</v>
      </c>
      <c r="J482" s="339"/>
      <c r="K482" s="370"/>
      <c r="M482" s="360" t="str">
        <f>+IF(I482="A",IF(ISBLANK(J482),"未入力あり",IF(J482&gt;=1,"○","×")),"")</f>
        <v/>
      </c>
      <c r="O482" s="170"/>
      <c r="T482" s="379">
        <v>0</v>
      </c>
      <c r="U482" s="379">
        <v>10</v>
      </c>
    </row>
    <row r="483" spans="1:21" ht="14.25" thickBot="1">
      <c r="A483" s="340">
        <v>483</v>
      </c>
      <c r="C483" s="994"/>
      <c r="D483" s="994"/>
      <c r="E483" s="517"/>
      <c r="F483" s="366"/>
      <c r="G483" s="362"/>
      <c r="H483" s="394" t="s">
        <v>1176</v>
      </c>
      <c r="I483" s="407" t="str">
        <f>+IF(OR($H$3="地域がん診療病院",$H$4="地域がん診療病院",$H$4="地域がん診療病院(特例型)"),"C","-")</f>
        <v>-</v>
      </c>
      <c r="J483" s="339"/>
      <c r="K483" s="396"/>
      <c r="M483" s="360" t="str">
        <f>IF(AND(I483="C",J483=""),"未入力あり",IF(AND(I483="C",J483&lt;&gt;""),"〇",IF(I483="-","")))</f>
        <v/>
      </c>
      <c r="O483" s="170"/>
      <c r="T483" s="379">
        <v>0</v>
      </c>
      <c r="U483" s="379">
        <v>10</v>
      </c>
    </row>
    <row r="484" spans="1:21" ht="14.25" thickBot="1">
      <c r="A484" s="340">
        <v>484</v>
      </c>
      <c r="C484" s="994"/>
      <c r="D484" s="994"/>
      <c r="E484" s="517"/>
      <c r="F484" s="994"/>
      <c r="H484" s="433" t="s">
        <v>1177</v>
      </c>
      <c r="I484" s="434" t="s">
        <v>665</v>
      </c>
      <c r="J484" s="339"/>
      <c r="K484" s="405"/>
      <c r="M484" s="360" t="str">
        <f>+IF(AND(OR($H$3="地域がん診療病院",$H$4="地域がん診療病院",$H$4="地域がん診療病院(特例型)"),J484=""),"未入力あり",IF(AND(OR($H$3="地域がん診療病院",$H$4="地域がん診療病院",$H$4="地域がん診療病院(特例型)"),J484&lt;&gt;""),"〇",""))</f>
        <v/>
      </c>
      <c r="O484" s="170"/>
      <c r="T484" s="379">
        <v>0</v>
      </c>
      <c r="U484" s="380">
        <v>30</v>
      </c>
    </row>
    <row r="485" spans="1:21" ht="14.25" thickBot="1">
      <c r="A485" s="340">
        <v>485</v>
      </c>
      <c r="C485" s="994"/>
      <c r="D485" s="994"/>
      <c r="E485" s="517"/>
      <c r="F485" s="994"/>
      <c r="H485" s="448" t="s">
        <v>819</v>
      </c>
      <c r="I485" s="441" t="s">
        <v>665</v>
      </c>
      <c r="J485" s="339"/>
      <c r="K485" s="442"/>
      <c r="M485" s="360" t="str">
        <f>+IF(AND(OR($H$3="地域がん診療病院",$H$4="地域がん診療病院",$H$4="地域がん診療病院(特例型)"),J485=""),"未入力あり",IF(AND(OR($H$3="地域がん診療病院",$H$4="地域がん診療病院",$H$4="地域がん診療病院(特例型)"),J485&lt;&gt;""),"〇",""))</f>
        <v/>
      </c>
      <c r="O485" s="170"/>
      <c r="T485" s="379">
        <v>0</v>
      </c>
      <c r="U485" s="380">
        <v>10</v>
      </c>
    </row>
    <row r="486" spans="1:21" ht="14.25" thickBot="1">
      <c r="A486" s="340">
        <v>486</v>
      </c>
      <c r="C486" s="994"/>
      <c r="D486" s="994"/>
      <c r="E486" s="994"/>
      <c r="F486" s="994"/>
      <c r="H486" s="453" t="s">
        <v>820</v>
      </c>
      <c r="I486" s="435" t="s">
        <v>665</v>
      </c>
      <c r="J486" s="339"/>
      <c r="K486" s="414"/>
      <c r="M486" s="360" t="str">
        <f>+IF(AND(OR($H$3="地域がん診療病院",$H$4="地域がん診療病院",$H$4="地域がん診療病院(特例型)"),J486=""),"未入力あり",IF(AND(OR($H$3="地域がん診療病院",$H$4="地域がん診療病院",$H$4="地域がん診療病院(特例型)"),J486&lt;&gt;""),"〇",""))</f>
        <v/>
      </c>
      <c r="O486" s="170"/>
      <c r="T486" s="379">
        <v>0</v>
      </c>
      <c r="U486" s="380">
        <v>10</v>
      </c>
    </row>
    <row r="487" spans="1:21" ht="14.25" thickBot="1">
      <c r="A487" s="340">
        <v>487</v>
      </c>
      <c r="C487" s="994"/>
      <c r="D487" s="366"/>
      <c r="E487" s="366"/>
      <c r="F487" s="366"/>
      <c r="G487" s="362"/>
      <c r="H487" s="447" t="s">
        <v>821</v>
      </c>
      <c r="I487" s="367" t="s">
        <v>665</v>
      </c>
      <c r="J487" s="339"/>
      <c r="K487" s="365"/>
      <c r="M487" s="360" t="str">
        <f>+IF(AND(OR($H$3="地域がん診療病院",$H$4="地域がん診療病院",$H$4="地域がん診療病院(特例型)"),J487=""),"未入力あり",IF(AND(OR($H$3="地域がん診療病院",$H$4="地域がん診療病院",$H$4="地域がん診療病院(特例型)"),J487&lt;&gt;""),"〇",""))</f>
        <v/>
      </c>
      <c r="O487" s="170"/>
      <c r="T487" s="379">
        <v>0</v>
      </c>
      <c r="U487" s="380">
        <v>10</v>
      </c>
    </row>
    <row r="488" spans="1:21" ht="14.25" thickBot="1">
      <c r="A488" s="340">
        <v>488</v>
      </c>
      <c r="C488" s="994"/>
      <c r="D488" s="1073" t="s">
        <v>822</v>
      </c>
      <c r="E488" s="1074" t="s">
        <v>823</v>
      </c>
      <c r="F488" s="1075"/>
      <c r="G488" s="1075"/>
      <c r="H488" s="1076"/>
      <c r="I488" s="518"/>
      <c r="J488" s="519"/>
      <c r="K488" s="520"/>
      <c r="O488" s="170"/>
    </row>
    <row r="489" spans="1:21" ht="14.25" thickBot="1">
      <c r="A489" s="340">
        <v>489</v>
      </c>
      <c r="C489" s="994"/>
      <c r="D489" s="1011"/>
      <c r="E489" s="521"/>
      <c r="F489" s="362"/>
      <c r="G489" s="383"/>
      <c r="H489" s="1087" t="s">
        <v>1178</v>
      </c>
      <c r="I489" s="522"/>
      <c r="J489" s="523"/>
      <c r="K489" s="524"/>
      <c r="O489" s="170"/>
    </row>
    <row r="490" spans="1:21" ht="14.25" thickBot="1">
      <c r="A490" s="340">
        <v>490</v>
      </c>
      <c r="C490" s="994"/>
      <c r="D490" s="994"/>
      <c r="E490" s="1079" t="s">
        <v>824</v>
      </c>
      <c r="F490" s="1081"/>
      <c r="G490" s="1081"/>
      <c r="H490" s="1087" t="s">
        <v>825</v>
      </c>
      <c r="I490" s="1088" t="str">
        <f>+IF(OR($H$3="地域がん診療病院",$H$4="地域がん診療病院",$H$4="地域がん診療病院(特例型)"),"C","-")</f>
        <v>-</v>
      </c>
      <c r="J490" s="77"/>
      <c r="K490" s="1072" t="s">
        <v>1179</v>
      </c>
      <c r="M490" s="360" t="str">
        <f>IF(AND(I490="C",J490=""),"未入力あり",IF(AND(I490="C",J490&lt;&gt;""),"〇",IF(I490="-","")))</f>
        <v/>
      </c>
      <c r="O490" s="170"/>
    </row>
    <row r="491" spans="1:21" ht="27.75" thickBot="1">
      <c r="A491" s="340">
        <v>491</v>
      </c>
      <c r="C491" s="994"/>
      <c r="D491" s="994"/>
      <c r="E491" s="1079" t="s">
        <v>827</v>
      </c>
      <c r="F491" s="1081"/>
      <c r="G491" s="1081"/>
      <c r="H491" s="1087" t="s">
        <v>828</v>
      </c>
      <c r="I491" s="1088" t="str">
        <f>+IF(OR($H$3="地域がん診療病院",$H$4="地域がん診療病院",$H$4="地域がん診療病院(特例型)"),"A","-")</f>
        <v>-</v>
      </c>
      <c r="J491" s="77"/>
      <c r="K491" s="1072"/>
      <c r="M491" s="360" t="str">
        <f>+IF(I491="A",IF(ISBLANK(J491),"未入力あり",IF(J491="はい","○","×")),"")</f>
        <v/>
      </c>
      <c r="O491" s="170"/>
    </row>
    <row r="492" spans="1:21" ht="14.25" thickBot="1">
      <c r="A492" s="340">
        <v>492</v>
      </c>
      <c r="C492" s="994"/>
      <c r="D492" s="994"/>
      <c r="E492" s="995"/>
      <c r="F492" s="454"/>
      <c r="G492" s="454"/>
      <c r="H492" s="363" t="s">
        <v>829</v>
      </c>
      <c r="I492" s="364" t="str">
        <f>+IF(OR($H$3="地域がん診療病院",$H$4="地域がん診療病院",$H$4="地域がん診療病院(特例型)"),"C","-")</f>
        <v>-</v>
      </c>
      <c r="J492" s="77"/>
      <c r="K492" s="365"/>
      <c r="M492" s="360" t="str">
        <f>IF(AND(I492="C",J492=""),"未入力あり",IF(AND(I492="C",J492&lt;&gt;""),"〇",IF(I492="-","")))</f>
        <v/>
      </c>
      <c r="O492" s="170"/>
    </row>
    <row r="493" spans="1:21" ht="27.75" thickBot="1">
      <c r="A493" s="340">
        <v>493</v>
      </c>
      <c r="C493" s="994"/>
      <c r="D493" s="994"/>
      <c r="E493" s="455" t="s">
        <v>830</v>
      </c>
      <c r="F493" s="456"/>
      <c r="G493" s="456"/>
      <c r="H493" s="69" t="s">
        <v>1180</v>
      </c>
      <c r="I493" s="386" t="str">
        <f>+IF(OR($H$3="地域がん診療病院",$H$4="地域がん診療病院",$H$4="地域がん診療病院(特例型)"),"A","-")</f>
        <v>-</v>
      </c>
      <c r="J493" s="77"/>
      <c r="K493" s="387"/>
      <c r="M493" s="360" t="str">
        <f>+IF(I493="A",IF(ISBLANK(J493),"未入力あり",IF(J493="はい","○","×")),"")</f>
        <v/>
      </c>
      <c r="O493" s="170"/>
    </row>
    <row r="494" spans="1:21" ht="14.25" thickBot="1">
      <c r="A494" s="340">
        <v>494</v>
      </c>
      <c r="C494" s="994"/>
      <c r="D494" s="994"/>
      <c r="E494" s="995" t="s">
        <v>832</v>
      </c>
      <c r="F494" s="454"/>
      <c r="G494" s="454"/>
      <c r="H494" s="433" t="s">
        <v>1181</v>
      </c>
      <c r="I494" s="434" t="str">
        <f>+IF(OR($H$3="地域がん診療病院",$H$4="地域がん診療病院",$H$4="地域がん診療病院(特例型)"),"A","-")</f>
        <v>-</v>
      </c>
      <c r="J494" s="77"/>
      <c r="K494" s="405" t="s">
        <v>834</v>
      </c>
      <c r="M494" s="360" t="str">
        <f>+IF(I494="A",IF(ISBLANK(J494),"未入力あり",IF(J494="はい","○","×")),"")</f>
        <v/>
      </c>
      <c r="O494" s="170"/>
    </row>
    <row r="495" spans="1:21" ht="14.25" thickBot="1">
      <c r="A495" s="340">
        <v>495</v>
      </c>
      <c r="C495" s="994"/>
      <c r="D495" s="994"/>
      <c r="E495" s="995"/>
      <c r="F495" s="454"/>
      <c r="G495" s="454"/>
      <c r="H495" s="412" t="s">
        <v>835</v>
      </c>
      <c r="I495" s="413" t="str">
        <f>+IF(OR($H$3="地域がん診療病院",$H$4="地域がん診療病院",$H$4="地域がん診療病院(特例型)"),"A","-")</f>
        <v>-</v>
      </c>
      <c r="J495" s="77"/>
      <c r="K495" s="414"/>
      <c r="M495" s="360" t="str">
        <f>+IF(I495="A",IF(ISBLANK(J495),"未入力あり",IF(J495="はい","○","×")),"")</f>
        <v/>
      </c>
      <c r="O495" s="170"/>
    </row>
    <row r="496" spans="1:21" ht="14.25" thickBot="1">
      <c r="A496" s="340">
        <v>496</v>
      </c>
      <c r="C496" s="994"/>
      <c r="D496" s="994"/>
      <c r="E496" s="995"/>
      <c r="F496" s="454"/>
      <c r="G496" s="454"/>
      <c r="H496" s="453" t="s">
        <v>836</v>
      </c>
      <c r="I496" s="413" t="s">
        <v>665</v>
      </c>
      <c r="J496" s="77"/>
      <c r="K496" s="414"/>
      <c r="M496" s="360" t="str">
        <f>+IF(AND(OR($H$3="地域がん診療病院",$H$4="地域がん診療病院",$H$4="地域がん診療病院(特例型)"),J496=""),"未入力あり",IF(AND(OR($H$3="地域がん診療病院",$H$4="地域がん診療病院",$H$4="地域がん診療病院(特例型)"),J496&lt;&gt;""),"〇",""))</f>
        <v/>
      </c>
      <c r="O496" s="170"/>
    </row>
    <row r="497" spans="1:21" ht="14.25" thickBot="1">
      <c r="A497" s="340">
        <v>497</v>
      </c>
      <c r="C497" s="994"/>
      <c r="D497" s="994"/>
      <c r="E497" s="995"/>
      <c r="F497" s="454"/>
      <c r="G497" s="454"/>
      <c r="H497" s="453" t="s">
        <v>837</v>
      </c>
      <c r="I497" s="413" t="s">
        <v>665</v>
      </c>
      <c r="J497" s="77"/>
      <c r="K497" s="414"/>
      <c r="M497" s="360" t="str">
        <f>+IF(AND(OR($H$3="地域がん診療病院",$H$4="地域がん診療病院",$H$4="地域がん診療病院(特例型)"),J497=""),"未入力あり",IF(AND(OR($H$3="地域がん診療病院",$H$4="地域がん診療病院",$H$4="地域がん診療病院(特例型)"),J497&lt;&gt;""),"〇",""))</f>
        <v/>
      </c>
      <c r="O497" s="170"/>
    </row>
    <row r="498" spans="1:21" ht="27.75" thickBot="1">
      <c r="A498" s="340">
        <v>498</v>
      </c>
      <c r="C498" s="994"/>
      <c r="D498" s="994"/>
      <c r="E498" s="995"/>
      <c r="F498" s="454"/>
      <c r="G498" s="454"/>
      <c r="H498" s="433" t="s">
        <v>838</v>
      </c>
      <c r="I498" s="434" t="str">
        <f>+IF(OR(AND($H$3&lt;&gt;"地域がん診療病院",OR($H$4&lt;&gt;"地域がん診療病院",$H$4&lt;&gt;"地域がん診療病院(特例型)",$H$4&lt;&gt;"新規指定推薦")),AND(J496="はい",J497="はい")),"-","A")</f>
        <v>-</v>
      </c>
      <c r="J498" s="77"/>
      <c r="K498" s="457" t="s">
        <v>839</v>
      </c>
      <c r="M498" s="360" t="str">
        <f>+IF(AND(OR($H$3="地域がん診療病院",$H$4="地域がん診療病院",$H$4="地域がん診療病院(特例型)"),J498=""),"未入力あり",IF(AND(OR($H$3="地域がん診療病院",$H$4="地域がん診療病院",$H$4="地域がん診療病院(特例型)"),J498&lt;&gt;""),"〇",""))</f>
        <v/>
      </c>
      <c r="O498" s="170"/>
    </row>
    <row r="499" spans="1:21" ht="14.25" thickBot="1">
      <c r="A499" s="340">
        <v>499</v>
      </c>
      <c r="C499" s="1064" t="s">
        <v>840</v>
      </c>
      <c r="D499" s="1065" t="s">
        <v>1182</v>
      </c>
      <c r="E499" s="1066"/>
      <c r="F499" s="1066"/>
      <c r="G499" s="1066"/>
      <c r="H499" s="1067"/>
      <c r="I499" s="1068"/>
      <c r="J499" s="1067"/>
      <c r="K499" s="1069"/>
      <c r="O499" s="170"/>
    </row>
    <row r="500" spans="1:21" ht="14.25" thickBot="1">
      <c r="A500" s="340">
        <v>500</v>
      </c>
      <c r="C500" s="994"/>
      <c r="H500" s="1087" t="s">
        <v>1183</v>
      </c>
      <c r="I500" s="1088" t="str">
        <f>+IF(OR($H$3="地域がん診療病院",$H$4="地域がん診療病院",$H$4="地域がん診療病院(特例型)"),"A","-")</f>
        <v>-</v>
      </c>
      <c r="J500" s="77"/>
      <c r="K500" s="1072"/>
      <c r="M500" s="360" t="str">
        <f>+IF(I500="A",IF(ISBLANK(J500),"未入力あり",IF(J500="はい","○","×")),"")</f>
        <v/>
      </c>
      <c r="O500" s="170"/>
    </row>
    <row r="501" spans="1:21" ht="14.25" thickBot="1">
      <c r="A501" s="340">
        <v>501</v>
      </c>
      <c r="C501" s="994"/>
      <c r="H501" s="447" t="s">
        <v>1184</v>
      </c>
      <c r="I501" s="364" t="s">
        <v>665</v>
      </c>
      <c r="J501" s="531"/>
      <c r="K501" s="365" t="s">
        <v>862</v>
      </c>
      <c r="M501" s="360" t="str">
        <f t="shared" ref="M501:M507" si="35">+IF(AND(OR($H$3="地域がん診療病院",$H$4="地域がん診療病院",$H$4="地域がん診療病院(特例型)"),J501=""),"未入力あり",IF(AND(OR($H$3="地域がん診療病院",$H$4="地域がん診療病院",$H$4="地域がん診療病院(特例型)"),J501&lt;&gt;""),"〇",""))</f>
        <v/>
      </c>
      <c r="O501" s="170"/>
      <c r="T501" s="379">
        <v>0</v>
      </c>
      <c r="U501" s="379">
        <v>100</v>
      </c>
    </row>
    <row r="502" spans="1:21" ht="27">
      <c r="A502" s="340">
        <v>502</v>
      </c>
      <c r="C502" s="994"/>
      <c r="H502" s="1072" t="s">
        <v>1185</v>
      </c>
      <c r="I502" s="386" t="s">
        <v>665</v>
      </c>
      <c r="J502" s="339"/>
      <c r="K502" s="387" t="s">
        <v>849</v>
      </c>
      <c r="M502" s="360" t="str">
        <f t="shared" si="35"/>
        <v/>
      </c>
      <c r="O502" s="170"/>
      <c r="T502" s="379">
        <v>0</v>
      </c>
      <c r="U502" s="379">
        <v>1200</v>
      </c>
    </row>
    <row r="503" spans="1:21" ht="40.5">
      <c r="A503" s="340">
        <v>503</v>
      </c>
      <c r="C503" s="994"/>
      <c r="H503" s="1072" t="s">
        <v>1186</v>
      </c>
      <c r="I503" s="386" t="s">
        <v>665</v>
      </c>
      <c r="J503" s="339"/>
      <c r="K503" s="387" t="s">
        <v>1187</v>
      </c>
      <c r="M503" s="360" t="str">
        <f t="shared" si="35"/>
        <v/>
      </c>
      <c r="O503" s="170"/>
      <c r="T503" s="379">
        <v>0</v>
      </c>
      <c r="U503" s="379">
        <v>820</v>
      </c>
    </row>
    <row r="504" spans="1:21" ht="40.5">
      <c r="A504" s="340">
        <v>504</v>
      </c>
      <c r="C504" s="994"/>
      <c r="H504" s="1072" t="s">
        <v>1188</v>
      </c>
      <c r="I504" s="1088" t="s">
        <v>665</v>
      </c>
      <c r="J504" s="532"/>
      <c r="K504" s="1072" t="s">
        <v>1189</v>
      </c>
      <c r="M504" s="360" t="str">
        <f t="shared" si="35"/>
        <v/>
      </c>
      <c r="O504" s="170"/>
      <c r="T504" s="379">
        <v>0</v>
      </c>
      <c r="U504" s="379">
        <v>2300</v>
      </c>
    </row>
    <row r="505" spans="1:21" ht="36" customHeight="1" thickBot="1">
      <c r="A505" s="340">
        <v>505</v>
      </c>
      <c r="C505" s="994"/>
      <c r="H505" s="403" t="s">
        <v>1190</v>
      </c>
      <c r="I505" s="389" t="s">
        <v>665</v>
      </c>
      <c r="J505" s="533"/>
      <c r="K505" s="390"/>
      <c r="M505" s="360" t="str">
        <f>+IF(AND(OR($H$3="地域がん診療病院",$H$4="地域がん診療病院",$H$4="地域がん診療病院(特例型)"),J505=""),"未入力あり",IF(AND(OR($H$3="地域がん診療病院",$H$4="地域がん診療病院",$H$4="地域がん診療病院(特例型)"),J505&lt;&gt;""),"",""))</f>
        <v/>
      </c>
      <c r="O505" s="170"/>
      <c r="T505" s="379">
        <v>0</v>
      </c>
      <c r="U505" s="380">
        <v>2000</v>
      </c>
    </row>
    <row r="506" spans="1:21" ht="40.5">
      <c r="A506" s="340">
        <v>506</v>
      </c>
      <c r="C506" s="994"/>
      <c r="H506" s="1072" t="s">
        <v>1191</v>
      </c>
      <c r="I506" s="386" t="s">
        <v>665</v>
      </c>
      <c r="J506" s="339"/>
      <c r="K506" s="387" t="s">
        <v>1192</v>
      </c>
      <c r="M506" s="360" t="str">
        <f t="shared" si="35"/>
        <v/>
      </c>
      <c r="O506" s="170"/>
      <c r="T506" s="379">
        <v>0</v>
      </c>
      <c r="U506" s="379">
        <v>630</v>
      </c>
    </row>
    <row r="507" spans="1:21" ht="44.25" customHeight="1">
      <c r="A507" s="340">
        <v>507</v>
      </c>
      <c r="C507" s="994"/>
      <c r="H507" s="1072" t="s">
        <v>1193</v>
      </c>
      <c r="I507" s="386" t="s">
        <v>665</v>
      </c>
      <c r="J507" s="339"/>
      <c r="K507" s="387" t="s">
        <v>1194</v>
      </c>
      <c r="M507" s="360" t="str">
        <f t="shared" si="35"/>
        <v/>
      </c>
      <c r="O507" s="170"/>
      <c r="T507" s="379">
        <v>0</v>
      </c>
      <c r="U507" s="379">
        <v>250</v>
      </c>
    </row>
    <row r="508" spans="1:21" ht="14.25" thickBot="1">
      <c r="A508" s="340">
        <v>508</v>
      </c>
      <c r="C508" s="1064" t="s">
        <v>873</v>
      </c>
      <c r="D508" s="1065" t="s">
        <v>874</v>
      </c>
      <c r="E508" s="1066"/>
      <c r="F508" s="1066"/>
      <c r="G508" s="1066"/>
      <c r="H508" s="1067"/>
      <c r="I508" s="1068"/>
      <c r="J508" s="1067"/>
      <c r="K508" s="1069"/>
      <c r="O508" s="170"/>
    </row>
    <row r="509" spans="1:21" ht="14.25" thickBot="1">
      <c r="A509" s="340">
        <v>509</v>
      </c>
      <c r="C509" s="994"/>
      <c r="D509" s="362"/>
      <c r="E509" s="362"/>
      <c r="F509" s="362"/>
      <c r="G509" s="362"/>
      <c r="H509" s="69" t="s">
        <v>1195</v>
      </c>
      <c r="I509" s="386"/>
      <c r="J509" s="69"/>
      <c r="K509" s="387"/>
      <c r="O509" s="170"/>
    </row>
    <row r="510" spans="1:21" ht="14.25" thickBot="1">
      <c r="A510" s="340">
        <v>510</v>
      </c>
      <c r="C510" s="517"/>
      <c r="D510" s="1095" t="s">
        <v>875</v>
      </c>
      <c r="E510" s="1075"/>
      <c r="F510" s="1075"/>
      <c r="G510" s="1075"/>
      <c r="H510" s="1087" t="s">
        <v>876</v>
      </c>
      <c r="I510" s="369" t="str">
        <f t="shared" ref="I510:I516" si="36">+IF(OR($H$3="地域がん診療病院",$H$4="地域がん診療病院",$H$4="地域がん診療病院(特例型)"),"A","-")</f>
        <v>-</v>
      </c>
      <c r="J510" s="77"/>
      <c r="K510" s="370"/>
      <c r="M510" s="360" t="str">
        <f t="shared" ref="M510:M516" si="37">+IF(I510="A",IF(ISBLANK(J510),"未入力あり",IF(J510="はい","○","×")),"")</f>
        <v/>
      </c>
      <c r="O510" s="170"/>
    </row>
    <row r="511" spans="1:21" ht="14.25" thickBot="1">
      <c r="A511" s="340">
        <v>511</v>
      </c>
      <c r="C511" s="994"/>
      <c r="D511" s="1012"/>
      <c r="E511" s="462"/>
      <c r="F511" s="462"/>
      <c r="G511" s="462"/>
      <c r="H511" s="412" t="s">
        <v>877</v>
      </c>
      <c r="I511" s="413" t="str">
        <f t="shared" si="36"/>
        <v>-</v>
      </c>
      <c r="J511" s="77"/>
      <c r="K511" s="414"/>
      <c r="M511" s="360" t="str">
        <f t="shared" si="37"/>
        <v/>
      </c>
      <c r="O511" s="170"/>
    </row>
    <row r="512" spans="1:21" ht="14.25" thickBot="1">
      <c r="A512" s="340">
        <v>512</v>
      </c>
      <c r="C512" s="994"/>
      <c r="D512" s="1012"/>
      <c r="E512" s="462"/>
      <c r="F512" s="462"/>
      <c r="G512" s="462"/>
      <c r="H512" s="433" t="s">
        <v>878</v>
      </c>
      <c r="I512" s="364" t="str">
        <f t="shared" si="36"/>
        <v>-</v>
      </c>
      <c r="J512" s="77"/>
      <c r="K512" s="365"/>
      <c r="M512" s="360" t="str">
        <f t="shared" si="37"/>
        <v/>
      </c>
      <c r="O512" s="170"/>
    </row>
    <row r="513" spans="1:21" ht="27.75" thickBot="1">
      <c r="A513" s="340">
        <v>513</v>
      </c>
      <c r="C513" s="994"/>
      <c r="D513" s="1095" t="s">
        <v>879</v>
      </c>
      <c r="E513" s="1075"/>
      <c r="F513" s="1075"/>
      <c r="G513" s="1075"/>
      <c r="H513" s="1087" t="s">
        <v>880</v>
      </c>
      <c r="I513" s="1088" t="str">
        <f t="shared" si="36"/>
        <v>-</v>
      </c>
      <c r="J513" s="77"/>
      <c r="K513" s="1072"/>
      <c r="M513" s="360" t="str">
        <f t="shared" si="37"/>
        <v/>
      </c>
      <c r="O513" s="170"/>
    </row>
    <row r="514" spans="1:21" ht="48" customHeight="1" thickBot="1">
      <c r="A514" s="340">
        <v>514</v>
      </c>
      <c r="C514" s="994"/>
      <c r="D514" s="1095" t="s">
        <v>881</v>
      </c>
      <c r="E514" s="1075"/>
      <c r="F514" s="1075"/>
      <c r="G514" s="1075"/>
      <c r="H514" s="1087" t="s">
        <v>882</v>
      </c>
      <c r="I514" s="1088" t="str">
        <f t="shared" si="36"/>
        <v>-</v>
      </c>
      <c r="J514" s="77"/>
      <c r="K514" s="1072"/>
      <c r="M514" s="360" t="str">
        <f t="shared" si="37"/>
        <v/>
      </c>
      <c r="O514" s="170"/>
    </row>
    <row r="515" spans="1:21" ht="27.75" thickBot="1">
      <c r="A515" s="340">
        <v>515</v>
      </c>
      <c r="C515" s="994"/>
      <c r="D515" s="1012"/>
      <c r="E515" s="462"/>
      <c r="F515" s="462"/>
      <c r="G515" s="462"/>
      <c r="H515" s="412" t="s">
        <v>1196</v>
      </c>
      <c r="I515" s="413" t="str">
        <f t="shared" si="36"/>
        <v>-</v>
      </c>
      <c r="J515" s="77"/>
      <c r="K515" s="414"/>
      <c r="M515" s="360" t="str">
        <f t="shared" si="37"/>
        <v/>
      </c>
      <c r="O515" s="170"/>
    </row>
    <row r="516" spans="1:21" ht="14.25" thickBot="1">
      <c r="A516" s="340">
        <v>516</v>
      </c>
      <c r="C516" s="994"/>
      <c r="D516" s="1012"/>
      <c r="E516" s="462"/>
      <c r="F516" s="462"/>
      <c r="G516" s="462"/>
      <c r="H516" s="433" t="s">
        <v>884</v>
      </c>
      <c r="I516" s="434" t="str">
        <f t="shared" si="36"/>
        <v>-</v>
      </c>
      <c r="J516" s="77"/>
      <c r="K516" s="405"/>
      <c r="M516" s="360" t="str">
        <f t="shared" si="37"/>
        <v/>
      </c>
      <c r="O516" s="170"/>
    </row>
    <row r="517" spans="1:21" ht="14.25" thickBot="1">
      <c r="A517" s="340">
        <v>517</v>
      </c>
      <c r="C517" s="994"/>
      <c r="D517" s="1012"/>
      <c r="E517" s="462"/>
      <c r="F517" s="462"/>
      <c r="G517" s="462"/>
      <c r="H517" s="463" t="str">
        <f>+'事務局使用（発出時は非表示にすること）'!B3&amp;"で自施設に所属する初期臨床研修医の人数"</f>
        <v>令和６年９月１日時点で自施設に所属する初期臨床研修医の人数</v>
      </c>
      <c r="I517" s="464" t="s">
        <v>665</v>
      </c>
      <c r="J517" s="339"/>
      <c r="K517" s="465"/>
      <c r="M517" s="360" t="str">
        <f>+IF(AND(OR($H$3="地域がん診療病院",$H$4="地域がん診療病院",$H$4="地域がん診療病院(特例型)"),J517=""),"未入力あり",IF(AND(OR($H$3="地域がん診療病院",$H$4="地域がん診療病院",$H$4="地域がん診療病院(特例型)"),J517&lt;&gt;""),"〇",""))</f>
        <v/>
      </c>
      <c r="O517" s="170"/>
      <c r="T517" s="379">
        <v>0</v>
      </c>
      <c r="U517" s="380">
        <v>100</v>
      </c>
    </row>
    <row r="518" spans="1:21" ht="14.25" thickBot="1">
      <c r="A518" s="340">
        <v>518</v>
      </c>
      <c r="C518" s="994"/>
      <c r="D518" s="1012"/>
      <c r="E518" s="462"/>
      <c r="F518" s="462"/>
      <c r="G518" s="462"/>
      <c r="H518" s="397" t="s">
        <v>885</v>
      </c>
      <c r="I518" s="400" t="s">
        <v>665</v>
      </c>
      <c r="J518" s="339"/>
      <c r="K518" s="399"/>
      <c r="M518" s="360" t="str">
        <f>+IF(AND(OR($H$3="地域がん診療病院",$H$4="地域がん診療病院",$H$4="地域がん診療病院(特例型)"),J518=""),"未入力あり",IF(AND(OR($H$3="地域がん診療病院",$H$4="地域がん診療病院",$H$4="地域がん診療病院(特例型)"),J518&lt;&gt;""),"〇",""))</f>
        <v/>
      </c>
      <c r="O518" s="170"/>
      <c r="T518" s="379">
        <v>0</v>
      </c>
      <c r="U518" s="380">
        <v>100</v>
      </c>
    </row>
    <row r="519" spans="1:21" ht="14.25" thickBot="1">
      <c r="A519" s="340">
        <v>519</v>
      </c>
      <c r="C519" s="994"/>
      <c r="D519" s="1012"/>
      <c r="E519" s="462"/>
      <c r="F519" s="462"/>
      <c r="G519" s="462"/>
      <c r="H519" s="466" t="s">
        <v>1197</v>
      </c>
      <c r="I519" s="467" t="s">
        <v>665</v>
      </c>
      <c r="J519" s="468" t="str">
        <f>+IFERROR(J518/J517,"")</f>
        <v/>
      </c>
      <c r="K519" s="424"/>
      <c r="O519" s="170"/>
    </row>
    <row r="520" spans="1:21" ht="14.25" thickBot="1">
      <c r="A520" s="340">
        <v>520</v>
      </c>
      <c r="C520" s="994"/>
      <c r="D520" s="1012"/>
      <c r="E520" s="462"/>
      <c r="F520" s="462"/>
      <c r="G520" s="462"/>
      <c r="H520" s="463" t="s">
        <v>887</v>
      </c>
      <c r="I520" s="464" t="s">
        <v>665</v>
      </c>
      <c r="J520" s="339"/>
      <c r="K520" s="465"/>
      <c r="M520" s="360" t="str">
        <f>+IF(AND(OR($H$3="地域がん診療病院",$H$4="地域がん診療病院",$H$4="地域がん診療病院(特例型)"),J520=""),"未入力あり",IF(AND(OR($H$3="地域がん診療病院",$H$4="地域がん診療病院",$H$4="地域がん診療病院(特例型)"),J520&lt;&gt;""),"〇",""))</f>
        <v/>
      </c>
      <c r="O520" s="170"/>
      <c r="T520" s="379">
        <v>0</v>
      </c>
      <c r="U520" s="379">
        <v>200</v>
      </c>
    </row>
    <row r="521" spans="1:21" ht="14.25" thickBot="1">
      <c r="A521" s="340">
        <v>521</v>
      </c>
      <c r="C521" s="994"/>
      <c r="D521" s="1012"/>
      <c r="E521" s="462"/>
      <c r="F521" s="462"/>
      <c r="G521" s="462"/>
      <c r="H521" s="397" t="s">
        <v>885</v>
      </c>
      <c r="I521" s="400" t="s">
        <v>665</v>
      </c>
      <c r="J521" s="339"/>
      <c r="K521" s="399"/>
      <c r="M521" s="360" t="str">
        <f>+IF(AND(OR($H$3="地域がん診療病院",$H$4="地域がん診療病院",$H$4="地域がん診療病院(特例型)"),J521=""),"未入力あり",IF(AND(OR($H$3="地域がん診療病院",$H$4="地域がん診療病院",$H$4="地域がん診療病院(特例型)"),J521&lt;&gt;""),"〇",""))</f>
        <v/>
      </c>
      <c r="O521" s="170"/>
      <c r="T521" s="379">
        <v>0</v>
      </c>
      <c r="U521" s="379">
        <v>130</v>
      </c>
    </row>
    <row r="522" spans="1:21" ht="14.25" thickBot="1">
      <c r="A522" s="340">
        <v>522</v>
      </c>
      <c r="C522" s="994"/>
      <c r="D522" s="1012"/>
      <c r="E522" s="462"/>
      <c r="F522" s="462"/>
      <c r="G522" s="462"/>
      <c r="H522" s="466" t="s">
        <v>1197</v>
      </c>
      <c r="I522" s="467" t="s">
        <v>665</v>
      </c>
      <c r="J522" s="468" t="str">
        <f>+IFERROR(J521/J520,"")</f>
        <v/>
      </c>
      <c r="K522" s="424"/>
      <c r="O522" s="170"/>
    </row>
    <row r="523" spans="1:21" ht="14.25" thickBot="1">
      <c r="A523" s="340">
        <v>523</v>
      </c>
      <c r="C523" s="994"/>
      <c r="D523" s="1012"/>
      <c r="E523" s="462"/>
      <c r="F523" s="462"/>
      <c r="G523" s="462"/>
      <c r="H523" s="433" t="s">
        <v>888</v>
      </c>
      <c r="I523" s="434" t="str">
        <f>+IF(OR($H$3="地域がん診療病院",$H$4="地域がん診療病院",$H$4="地域がん診療病院(特例型)"),"A","-")</f>
        <v>-</v>
      </c>
      <c r="J523" s="77"/>
      <c r="K523" s="405"/>
      <c r="M523" s="360" t="str">
        <f t="shared" ref="M523:M535" si="38">+IF(I523="A",IF(ISBLANK(J523),"未入力あり",IF(J523="はい","○","×")),"")</f>
        <v/>
      </c>
      <c r="O523" s="170"/>
    </row>
    <row r="524" spans="1:21" ht="14.25" thickBot="1">
      <c r="A524" s="340">
        <v>524</v>
      </c>
      <c r="C524" s="994"/>
      <c r="D524" s="1012"/>
      <c r="E524" s="462"/>
      <c r="F524" s="462"/>
      <c r="G524" s="462"/>
      <c r="H524" s="363" t="s">
        <v>889</v>
      </c>
      <c r="I524" s="364" t="str">
        <f>+IF(OR($H$3="地域がん診療病院",$H$4="地域がん診療病院",$H$4="地域がん診療病院(特例型)"),"A","-")</f>
        <v>-</v>
      </c>
      <c r="J524" s="77"/>
      <c r="K524" s="365"/>
      <c r="M524" s="360" t="str">
        <f t="shared" si="38"/>
        <v/>
      </c>
      <c r="O524" s="170"/>
    </row>
    <row r="525" spans="1:21" ht="14.25" thickBot="1">
      <c r="A525" s="340">
        <v>525</v>
      </c>
      <c r="C525" s="994"/>
      <c r="D525" s="1095" t="s">
        <v>890</v>
      </c>
      <c r="E525" s="1075"/>
      <c r="F525" s="1075"/>
      <c r="G525" s="1075"/>
      <c r="H525" s="1087" t="s">
        <v>891</v>
      </c>
      <c r="I525" s="1088" t="str">
        <f>+IF(OR($H$3="地域がん診療病院",$H$4="地域がん診療病院",$H$4="地域がん診療病院(特例型)"),"A","-")</f>
        <v>-</v>
      </c>
      <c r="J525" s="77"/>
      <c r="K525" s="1072"/>
      <c r="M525" s="360" t="str">
        <f t="shared" si="38"/>
        <v/>
      </c>
      <c r="O525" s="170"/>
    </row>
    <row r="526" spans="1:21" ht="27.75" thickBot="1">
      <c r="A526" s="340">
        <v>526</v>
      </c>
      <c r="C526" s="994"/>
      <c r="D526" s="469" t="s">
        <v>892</v>
      </c>
      <c r="E526" s="470"/>
      <c r="F526" s="470"/>
      <c r="G526" s="470"/>
      <c r="H526" s="69" t="s">
        <v>893</v>
      </c>
      <c r="I526" s="386" t="str">
        <f>+IF(OR($H$3="地域がん診療病院",$H$4="地域がん診療病院",$H$4="地域がん診療病院(特例型)"),"A","-")</f>
        <v>-</v>
      </c>
      <c r="J526" s="77"/>
      <c r="K526" s="387"/>
      <c r="M526" s="360" t="str">
        <f t="shared" si="38"/>
        <v/>
      </c>
      <c r="O526" s="170"/>
    </row>
    <row r="527" spans="1:21" ht="27.75" thickBot="1">
      <c r="A527" s="340">
        <v>527</v>
      </c>
      <c r="C527" s="994"/>
      <c r="D527" s="1012" t="s">
        <v>894</v>
      </c>
      <c r="E527" s="462"/>
      <c r="F527" s="462"/>
      <c r="G527" s="462"/>
      <c r="H527" s="433" t="s">
        <v>895</v>
      </c>
      <c r="I527" s="434" t="str">
        <f>+IF(OR($H$3="地域がん診療病院",$H$4="地域がん診療病院",$H$4="地域がん診療病院(特例型)"),"A","-")</f>
        <v>-</v>
      </c>
      <c r="J527" s="77"/>
      <c r="K527" s="405"/>
      <c r="M527" s="360" t="str">
        <f t="shared" si="38"/>
        <v/>
      </c>
      <c r="O527" s="170"/>
    </row>
    <row r="528" spans="1:21" ht="14.25" thickBot="1">
      <c r="A528" s="340">
        <v>528</v>
      </c>
      <c r="C528" s="994"/>
      <c r="D528" s="1012"/>
      <c r="E528" s="462"/>
      <c r="F528" s="462"/>
      <c r="G528" s="462"/>
      <c r="H528" s="440" t="s">
        <v>896</v>
      </c>
      <c r="I528" s="449" t="str">
        <f>+IF(OR($H$3="地域がん診療病院",$H$4="地域がん診療病院",$H$4="地域がん診療病院(特例型)"),"C","-")</f>
        <v>-</v>
      </c>
      <c r="J528" s="77"/>
      <c r="K528" s="442"/>
      <c r="M528" s="360" t="str">
        <f>IF(AND(I528="C",J528=""),"未入力あり",IF(AND(I528="C",J528&lt;&gt;""),"〇",IF(I528="-","")))</f>
        <v/>
      </c>
      <c r="O528" s="170"/>
    </row>
    <row r="529" spans="1:21">
      <c r="A529" s="340">
        <v>529</v>
      </c>
      <c r="C529" s="994"/>
      <c r="D529" s="1012"/>
      <c r="E529" s="462"/>
      <c r="F529" s="462"/>
      <c r="G529" s="462"/>
      <c r="H529" s="448" t="s">
        <v>897</v>
      </c>
      <c r="I529" s="449" t="s">
        <v>670</v>
      </c>
      <c r="J529" s="339"/>
      <c r="K529" s="442"/>
      <c r="M529" s="360" t="str">
        <f>+IF(AND(OR($H$3="地域がん診療病院",$H$4="地域がん診療病院",$H$4="地域がん診療病院(特例型)"),J529=""),"未入力あり",IF(AND(OR($H$3="地域がん診療病院",$H$4="地域がん診療病院",$H$4="地域がん診療病院(特例型)"),J529&lt;&gt;""),"〇",""))</f>
        <v/>
      </c>
      <c r="O529" s="170"/>
      <c r="T529" s="379">
        <v>0</v>
      </c>
      <c r="U529" s="380">
        <v>100</v>
      </c>
    </row>
    <row r="530" spans="1:21" ht="45.75" customHeight="1">
      <c r="A530" s="340">
        <v>530</v>
      </c>
      <c r="C530" s="994"/>
      <c r="D530" s="472"/>
      <c r="E530" s="473"/>
      <c r="F530" s="473"/>
      <c r="G530" s="474"/>
      <c r="H530" s="388" t="s">
        <v>898</v>
      </c>
      <c r="I530" s="389" t="s">
        <v>670</v>
      </c>
      <c r="J530" s="115"/>
      <c r="K530" s="390"/>
      <c r="M530" s="360" t="str">
        <f>+IF(AND(OR($H$3="地域がん診療病院",$H$4="地域がん診療病院",$H$4="地域がん診療病院(特例型)"),J530=""),"未入力あり",IF(AND(OR($H$3="地域がん診療病院",$H$4="地域がん診療病院",$H$4="地域がん診療病院(特例型)"),J530&lt;&gt;""),"〇",""))</f>
        <v/>
      </c>
      <c r="O530" s="170"/>
    </row>
    <row r="531" spans="1:21" ht="14.25" thickBot="1">
      <c r="A531" s="340">
        <v>531</v>
      </c>
      <c r="C531" s="994"/>
      <c r="D531" s="1012" t="s">
        <v>900</v>
      </c>
      <c r="E531" s="462"/>
      <c r="F531" s="462"/>
      <c r="G531" s="462"/>
      <c r="H531" s="433" t="s">
        <v>901</v>
      </c>
      <c r="I531" s="434" t="str">
        <f>+IF(OR($H$3="地域がん診療病院",$H$4="地域がん診療病院",$H$4="地域がん診療病院(特例型)"),"A","-")</f>
        <v>-</v>
      </c>
      <c r="J531" s="77"/>
      <c r="K531" s="405"/>
      <c r="M531" s="360" t="str">
        <f t="shared" si="38"/>
        <v/>
      </c>
      <c r="O531" s="170"/>
    </row>
    <row r="532" spans="1:21">
      <c r="A532" s="340">
        <v>532</v>
      </c>
      <c r="C532" s="994"/>
      <c r="D532" s="1012"/>
      <c r="E532" s="462"/>
      <c r="F532" s="462"/>
      <c r="G532" s="471"/>
      <c r="H532" s="401" t="s">
        <v>897</v>
      </c>
      <c r="I532" s="402" t="s">
        <v>670</v>
      </c>
      <c r="J532" s="339"/>
      <c r="K532" s="403"/>
      <c r="M532" s="360" t="str">
        <f>+IF(AND(OR($H$3="地域がん診療病院",$H$4="地域がん診療病院",$H$4="地域がん診療病院(特例型)"),J532=""),"未入力あり",IF(AND(OR($H$3="地域がん診療病院",$H$4="地域がん診療病院",$H$4="地域がん診療病院(特例型)"),J532&lt;&gt;""),"〇",""))</f>
        <v/>
      </c>
      <c r="O532" s="170"/>
      <c r="T532" s="379">
        <v>0</v>
      </c>
      <c r="U532" s="380">
        <v>100</v>
      </c>
    </row>
    <row r="533" spans="1:21" ht="45.75" customHeight="1">
      <c r="A533" s="340">
        <v>533</v>
      </c>
      <c r="C533" s="994"/>
      <c r="D533" s="1012"/>
      <c r="E533" s="462"/>
      <c r="F533" s="462"/>
      <c r="G533" s="462"/>
      <c r="H533" s="401" t="s">
        <v>898</v>
      </c>
      <c r="I533" s="402" t="s">
        <v>670</v>
      </c>
      <c r="J533" s="115"/>
      <c r="K533" s="403"/>
      <c r="M533" s="360" t="str">
        <f>+IF(AND(OR($H$3="地域がん診療病院",$H$4="地域がん診療病院",$H$4="地域がん診療病院(特例型)"),J533=""),"未入力あり",IF(AND(OR($H$3="地域がん診療病院",$H$4="地域がん診療病院",$H$4="地域がん診療病院(特例型)"),J533&lt;&gt;""),"〇",""))</f>
        <v/>
      </c>
      <c r="O533" s="170"/>
    </row>
    <row r="534" spans="1:21" ht="27.75" thickBot="1">
      <c r="A534" s="340">
        <v>534</v>
      </c>
      <c r="C534" s="994"/>
      <c r="D534" s="1012"/>
      <c r="E534" s="462"/>
      <c r="F534" s="462"/>
      <c r="G534" s="462"/>
      <c r="H534" s="363" t="s">
        <v>1198</v>
      </c>
      <c r="I534" s="364" t="str">
        <f>+IF(OR($H$3="地域がん診療病院",$H$4="地域がん診療病院",$H$4="地域がん診療病院(特例型)"),"A","-")</f>
        <v>-</v>
      </c>
      <c r="J534" s="77"/>
      <c r="K534" s="365"/>
      <c r="M534" s="360" t="str">
        <f t="shared" si="38"/>
        <v/>
      </c>
      <c r="O534" s="170"/>
    </row>
    <row r="535" spans="1:21" ht="14.25" thickBot="1">
      <c r="A535" s="340">
        <v>535</v>
      </c>
      <c r="C535" s="366"/>
      <c r="D535" s="469" t="s">
        <v>904</v>
      </c>
      <c r="E535" s="470"/>
      <c r="F535" s="470"/>
      <c r="G535" s="525"/>
      <c r="H535" s="406" t="s">
        <v>1199</v>
      </c>
      <c r="I535" s="407" t="str">
        <f>+IF(OR($H$3="地域がん診療病院",$H$4="地域がん診療病院",$H$4="地域がん診療病院(特例型)"),"A","-")</f>
        <v>-</v>
      </c>
      <c r="J535" s="77" t="s">
        <v>592</v>
      </c>
      <c r="K535" s="396"/>
      <c r="M535" s="360" t="str">
        <f t="shared" si="38"/>
        <v/>
      </c>
      <c r="O535" s="170"/>
    </row>
    <row r="536" spans="1:21" ht="14.25" thickBot="1">
      <c r="A536" s="340">
        <v>536</v>
      </c>
      <c r="C536" s="1064" t="s">
        <v>906</v>
      </c>
      <c r="D536" s="1065" t="s">
        <v>907</v>
      </c>
      <c r="E536" s="1066"/>
      <c r="F536" s="1066"/>
      <c r="G536" s="1066"/>
      <c r="H536" s="1067"/>
      <c r="I536" s="1068"/>
      <c r="J536" s="1067"/>
      <c r="K536" s="1069"/>
      <c r="O536" s="170"/>
    </row>
    <row r="537" spans="1:21" ht="14.25" thickBot="1">
      <c r="A537" s="340">
        <v>537</v>
      </c>
      <c r="C537" s="994"/>
      <c r="D537" s="1073" t="s">
        <v>631</v>
      </c>
      <c r="E537" s="1074" t="s">
        <v>908</v>
      </c>
      <c r="F537" s="1075"/>
      <c r="G537" s="1075"/>
      <c r="H537" s="1076"/>
      <c r="I537" s="1077"/>
      <c r="J537" s="1076"/>
      <c r="K537" s="1078"/>
      <c r="O537" s="170"/>
    </row>
    <row r="538" spans="1:21" ht="27.75" thickBot="1">
      <c r="A538" s="340">
        <v>538</v>
      </c>
      <c r="C538" s="994"/>
      <c r="D538" s="994"/>
      <c r="H538" s="69" t="s">
        <v>1200</v>
      </c>
      <c r="I538" s="386" t="str">
        <f>+IF(OR($H$3="地域がん診療病院",$H$4="地域がん診療病院",$H$4="地域がん診療病院(特例型)"),"A","-")</f>
        <v>-</v>
      </c>
      <c r="J538" s="77"/>
      <c r="K538" s="387"/>
      <c r="M538" s="360" t="str">
        <f t="shared" ref="M538:M543" si="39">+IF(I538="A",IF(ISBLANK(J538),"未入力あり",IF(J538="はい","○","×")),"")</f>
        <v/>
      </c>
      <c r="O538" s="170"/>
    </row>
    <row r="539" spans="1:21" ht="14.25" thickBot="1">
      <c r="A539" s="340">
        <v>539</v>
      </c>
      <c r="C539" s="994"/>
      <c r="D539" s="994"/>
      <c r="H539" s="412" t="s">
        <v>911</v>
      </c>
      <c r="I539" s="413" t="s">
        <v>665</v>
      </c>
      <c r="J539" s="77"/>
      <c r="K539" s="414"/>
      <c r="M539" s="360" t="str">
        <f>+IF(AND(OR($H$3="地域がん診療病院",$H$4="地域がん診療病院",$H$4="地域がん診療病院(特例型)"),J539=""),"未入力あり",IF(AND(OR($H$3="地域がん診療病院",$H$4="地域がん診療病院",$H$4="地域がん診療病院(特例型)"),J539&lt;&gt;""),"〇",""))</f>
        <v/>
      </c>
      <c r="O539" s="170"/>
    </row>
    <row r="540" spans="1:21" ht="14.25" thickBot="1">
      <c r="A540" s="340">
        <v>540</v>
      </c>
      <c r="C540" s="994"/>
      <c r="D540" s="994"/>
      <c r="H540" s="433" t="s">
        <v>912</v>
      </c>
      <c r="I540" s="526" t="s">
        <v>670</v>
      </c>
      <c r="J540" s="77"/>
      <c r="K540" s="396"/>
      <c r="M540" s="360" t="str">
        <f>+IF(AND(OR($H$3="地域がん診療病院",$H$4="地域がん診療病院",$H$4="地域がん診療病院(特例型)"),J540=""),"未入力あり",IF(AND(OR($H$3="地域がん診療病院",$H$4="地域がん診療病院",$H$4="地域がん診療病院(特例型)"),J540&lt;&gt;""),"〇",""))</f>
        <v/>
      </c>
      <c r="O540" s="170"/>
    </row>
    <row r="541" spans="1:21" ht="14.25" thickBot="1">
      <c r="A541" s="340">
        <v>541</v>
      </c>
      <c r="C541" s="994"/>
      <c r="D541" s="994"/>
      <c r="E541" s="362"/>
      <c r="H541" s="388" t="s">
        <v>1201</v>
      </c>
      <c r="I541" s="490" t="s">
        <v>670</v>
      </c>
      <c r="J541" s="77"/>
      <c r="K541" s="399"/>
      <c r="M541" s="360" t="str">
        <f>+IF(AND(OR($H$3="地域がん診療病院",$H$4="地域がん診療病院",$H$4="地域がん診療病院(特例型)"),J541=""),"未入力あり",IF(AND(OR($H$3="地域がん診療病院",$H$4="地域がん診療病院",$H$4="地域がん診療病院(特例型)"),J541&lt;&gt;""),"〇",""))</f>
        <v/>
      </c>
      <c r="O541" s="170"/>
    </row>
    <row r="542" spans="1:21" ht="14.25" thickBot="1">
      <c r="A542" s="340">
        <v>542</v>
      </c>
      <c r="C542" s="994"/>
      <c r="D542" s="994"/>
      <c r="E542" s="1079" t="s">
        <v>824</v>
      </c>
      <c r="F542" s="1081"/>
      <c r="G542" s="1081"/>
      <c r="H542" s="1087" t="s">
        <v>1202</v>
      </c>
      <c r="I542" s="1088" t="str">
        <f t="shared" ref="I542:I547" si="40">+IF(OR($H$3="地域がん診療病院",$H$4="地域がん診療病院",$H$4="地域がん診療病院(特例型)"),"A","-")</f>
        <v>-</v>
      </c>
      <c r="J542" s="77"/>
      <c r="K542" s="1072"/>
      <c r="M542" s="360" t="str">
        <f t="shared" si="39"/>
        <v/>
      </c>
      <c r="O542" s="170"/>
    </row>
    <row r="543" spans="1:21" ht="14.25" thickBot="1">
      <c r="A543" s="340">
        <v>543</v>
      </c>
      <c r="C543" s="994"/>
      <c r="D543" s="994"/>
      <c r="E543" s="995"/>
      <c r="F543" s="454"/>
      <c r="G543" s="454"/>
      <c r="H543" s="463" t="s">
        <v>1203</v>
      </c>
      <c r="I543" s="464" t="str">
        <f t="shared" si="40"/>
        <v>-</v>
      </c>
      <c r="J543" s="77"/>
      <c r="K543" s="1072" t="s">
        <v>1204</v>
      </c>
      <c r="M543" s="360" t="str">
        <f t="shared" si="39"/>
        <v/>
      </c>
      <c r="O543" s="170"/>
    </row>
    <row r="544" spans="1:21" ht="14.25" thickBot="1">
      <c r="A544" s="340">
        <v>544</v>
      </c>
      <c r="C544" s="994"/>
      <c r="D544" s="994"/>
      <c r="E544" s="455" t="s">
        <v>827</v>
      </c>
      <c r="F544" s="456"/>
      <c r="G544" s="456"/>
      <c r="H544" s="69" t="s">
        <v>922</v>
      </c>
      <c r="I544" s="386" t="str">
        <f t="shared" si="40"/>
        <v>-</v>
      </c>
      <c r="J544" s="77"/>
      <c r="K544" s="387"/>
      <c r="M544" s="360" t="str">
        <f t="shared" ref="M544:M553" si="41">+IF(I544="A",IF(ISBLANK(J544),"未入力あり",IF(J544="はい","○","×")),"")</f>
        <v/>
      </c>
      <c r="O544" s="170"/>
    </row>
    <row r="545" spans="1:15" ht="27.75" thickBot="1">
      <c r="A545" s="340">
        <v>545</v>
      </c>
      <c r="C545" s="994"/>
      <c r="D545" s="994"/>
      <c r="E545" s="1079" t="s">
        <v>830</v>
      </c>
      <c r="F545" s="1081"/>
      <c r="G545" s="1081"/>
      <c r="H545" s="1087" t="s">
        <v>923</v>
      </c>
      <c r="I545" s="1088" t="str">
        <f t="shared" si="40"/>
        <v>-</v>
      </c>
      <c r="J545" s="77"/>
      <c r="K545" s="1072" t="s">
        <v>1205</v>
      </c>
      <c r="M545" s="360" t="str">
        <f t="shared" si="41"/>
        <v/>
      </c>
      <c r="O545" s="170"/>
    </row>
    <row r="546" spans="1:15" ht="14.25" thickBot="1">
      <c r="A546" s="340">
        <v>546</v>
      </c>
      <c r="C546" s="994"/>
      <c r="D546" s="994"/>
      <c r="E546" s="995"/>
      <c r="F546" s="454"/>
      <c r="G546" s="454"/>
      <c r="H546" s="69" t="s">
        <v>925</v>
      </c>
      <c r="I546" s="386" t="str">
        <f t="shared" si="40"/>
        <v>-</v>
      </c>
      <c r="J546" s="77"/>
      <c r="K546" s="387" t="s">
        <v>926</v>
      </c>
      <c r="M546" s="360" t="str">
        <f t="shared" si="41"/>
        <v/>
      </c>
      <c r="O546" s="170"/>
    </row>
    <row r="547" spans="1:15" ht="14.25" thickBot="1">
      <c r="A547" s="340">
        <v>547</v>
      </c>
      <c r="C547" s="994"/>
      <c r="D547" s="994"/>
      <c r="E547" s="1079" t="s">
        <v>832</v>
      </c>
      <c r="F547" s="1081"/>
      <c r="G547" s="1081"/>
      <c r="H547" s="1087" t="s">
        <v>927</v>
      </c>
      <c r="I547" s="1088" t="str">
        <f t="shared" si="40"/>
        <v>-</v>
      </c>
      <c r="J547" s="77"/>
      <c r="K547" s="1072"/>
      <c r="M547" s="360" t="str">
        <f t="shared" si="41"/>
        <v/>
      </c>
      <c r="O547" s="170"/>
    </row>
    <row r="548" spans="1:15" ht="27.75" thickBot="1">
      <c r="A548" s="340">
        <v>548</v>
      </c>
      <c r="C548" s="994"/>
      <c r="D548" s="994"/>
      <c r="E548" s="995"/>
      <c r="F548" s="1085" t="s">
        <v>634</v>
      </c>
      <c r="G548" s="1086"/>
      <c r="H548" s="1087" t="s">
        <v>928</v>
      </c>
      <c r="I548" s="1088" t="str">
        <f>+IF(OR($H$3="地域がん診療病院",$H$4="地域がん診療病院",$H$4="地域がん診療病院(特例型)"),"B","-")</f>
        <v>-</v>
      </c>
      <c r="J548" s="77"/>
      <c r="K548" s="1072" t="s">
        <v>929</v>
      </c>
      <c r="M548" s="360" t="str">
        <f>IF(AND(I548="B",J548=""),"未入力あり",IF(AND(I548="B",J548&lt;&gt;""),"〇",IF(I548="-","")))</f>
        <v/>
      </c>
      <c r="O548" s="170"/>
    </row>
    <row r="549" spans="1:15" ht="27.75" thickBot="1">
      <c r="A549" s="340">
        <v>549</v>
      </c>
      <c r="C549" s="994"/>
      <c r="D549" s="994"/>
      <c r="E549" s="995"/>
      <c r="F549" s="1085" t="s">
        <v>639</v>
      </c>
      <c r="G549" s="1086"/>
      <c r="H549" s="1087" t="s">
        <v>930</v>
      </c>
      <c r="I549" s="1088" t="str">
        <f>+IF(OR($H$3="地域がん診療病院",$H$4="地域がん診療病院",$H$4="地域がん診療病院(特例型)"),"A","-")</f>
        <v>-</v>
      </c>
      <c r="J549" s="77"/>
      <c r="K549" s="1072"/>
      <c r="M549" s="360" t="str">
        <f t="shared" si="41"/>
        <v/>
      </c>
      <c r="O549" s="170"/>
    </row>
    <row r="550" spans="1:15" ht="14.25" thickBot="1">
      <c r="A550" s="340">
        <v>550</v>
      </c>
      <c r="C550" s="994"/>
      <c r="D550" s="994"/>
      <c r="E550" s="995"/>
      <c r="F550" s="384" t="s">
        <v>647</v>
      </c>
      <c r="G550" s="385"/>
      <c r="H550" s="69" t="s">
        <v>931</v>
      </c>
      <c r="I550" s="386" t="str">
        <f>+IF(OR($H$3="地域がん診療病院",$H$4="地域がん診療病院",$H$4="地域がん診療病院(特例型)"),"A","-")</f>
        <v>-</v>
      </c>
      <c r="J550" s="77"/>
      <c r="K550" s="387"/>
      <c r="M550" s="360" t="str">
        <f t="shared" si="41"/>
        <v/>
      </c>
      <c r="O550" s="170"/>
    </row>
    <row r="551" spans="1:15" ht="14.25" thickBot="1">
      <c r="A551" s="340">
        <v>551</v>
      </c>
      <c r="C551" s="994"/>
      <c r="D551" s="994"/>
      <c r="E551" s="995"/>
      <c r="F551" s="1085" t="s">
        <v>659</v>
      </c>
      <c r="G551" s="1089"/>
      <c r="H551" s="433" t="s">
        <v>932</v>
      </c>
      <c r="I551" s="434" t="str">
        <f>+IF(OR($H$3="地域がん診療病院",$H$4="地域がん診療病院",$H$4="地域がん診療病院(特例型)"),"A","-")</f>
        <v>-</v>
      </c>
      <c r="J551" s="77"/>
      <c r="K551" s="405"/>
      <c r="M551" s="360" t="str">
        <f t="shared" si="41"/>
        <v/>
      </c>
      <c r="O551" s="170"/>
    </row>
    <row r="552" spans="1:15" ht="14.25" thickBot="1">
      <c r="A552" s="340">
        <v>552</v>
      </c>
      <c r="C552" s="994"/>
      <c r="D552" s="994"/>
      <c r="E552" s="995"/>
      <c r="F552" s="366"/>
      <c r="G552" s="383"/>
      <c r="H552" s="363" t="s">
        <v>933</v>
      </c>
      <c r="I552" s="367" t="str">
        <f>+IF(OR($H$3="地域がん診療病院",$H$4="地域がん診療病院",$H$4="地域がん診療病院(特例型)"),"A","-")</f>
        <v>-</v>
      </c>
      <c r="J552" s="77"/>
      <c r="K552" s="365"/>
      <c r="M552" s="360" t="str">
        <f t="shared" si="41"/>
        <v/>
      </c>
      <c r="O552" s="170"/>
    </row>
    <row r="553" spans="1:15" ht="14.25" thickBot="1">
      <c r="A553" s="340">
        <v>553</v>
      </c>
      <c r="C553" s="994"/>
      <c r="D553" s="994"/>
      <c r="E553" s="995"/>
      <c r="F553" s="994" t="s">
        <v>662</v>
      </c>
      <c r="H553" s="433" t="s">
        <v>1206</v>
      </c>
      <c r="I553" s="434" t="str">
        <f>+IF(OR($H$3="地域がん診療病院",$H$4="地域がん診療病院",$H$4="地域がん診療病院(特例型)"),"A","-")</f>
        <v>-</v>
      </c>
      <c r="J553" s="77"/>
      <c r="K553" s="405"/>
      <c r="M553" s="360" t="str">
        <f t="shared" si="41"/>
        <v/>
      </c>
      <c r="O553" s="170"/>
    </row>
    <row r="554" spans="1:15" ht="27">
      <c r="A554" s="340">
        <v>554</v>
      </c>
      <c r="C554" s="994"/>
      <c r="D554" s="994"/>
      <c r="E554" s="995"/>
      <c r="F554" s="994"/>
      <c r="H554" s="397" t="s">
        <v>1207</v>
      </c>
      <c r="I554" s="398" t="s">
        <v>665</v>
      </c>
      <c r="J554" s="91"/>
      <c r="K554" s="399" t="s">
        <v>1208</v>
      </c>
      <c r="M554" s="360" t="str">
        <f>+IF(AND(OR($H$3="地域がん診療病院",$H$4="地域がん診療病院",$H$4="地域がん診療病院(特例型)"),J554=""),"未入力あり",IF(AND(OR($H$3="地域がん診療病院",$H$4="地域がん診療病院",$H$4="地域がん診療病院(特例型)"),J554&lt;&gt;""),"〇",""))</f>
        <v/>
      </c>
      <c r="O554" s="170"/>
    </row>
    <row r="555" spans="1:15" ht="14.25" thickBot="1">
      <c r="A555" s="340">
        <v>555</v>
      </c>
      <c r="C555" s="994"/>
      <c r="D555" s="994"/>
      <c r="E555" s="1079" t="s">
        <v>935</v>
      </c>
      <c r="F555" s="1081"/>
      <c r="G555" s="1081"/>
      <c r="H555" s="1087" t="s">
        <v>936</v>
      </c>
      <c r="I555" s="1088" t="str">
        <f t="shared" ref="I555:I560" si="42">+IF(OR($H$3="地域がん診療病院",$H$4="地域がん診療病院",$H$4="地域がん診療病院(特例型)"),"A","-")</f>
        <v>-</v>
      </c>
      <c r="J555" s="77"/>
      <c r="K555" s="1072"/>
      <c r="M555" s="360" t="str">
        <f t="shared" ref="M555:M560" si="43">+IF(I555="A",IF(ISBLANK(J555),"未入力あり",IF(J555="はい","○","×")),"")</f>
        <v/>
      </c>
      <c r="O555" s="170"/>
    </row>
    <row r="556" spans="1:15" ht="14.25" thickBot="1">
      <c r="A556" s="340">
        <v>556</v>
      </c>
      <c r="C556" s="994"/>
      <c r="D556" s="994"/>
      <c r="E556" s="460"/>
      <c r="F556" s="461"/>
      <c r="G556" s="461"/>
      <c r="H556" s="363" t="s">
        <v>937</v>
      </c>
      <c r="I556" s="367" t="str">
        <f t="shared" si="42"/>
        <v>-</v>
      </c>
      <c r="J556" s="77"/>
      <c r="K556" s="365"/>
      <c r="M556" s="360" t="str">
        <f t="shared" si="43"/>
        <v/>
      </c>
      <c r="O556" s="170"/>
    </row>
    <row r="557" spans="1:15" ht="27.75" thickBot="1">
      <c r="A557" s="340">
        <v>557</v>
      </c>
      <c r="C557" s="994"/>
      <c r="D557" s="994"/>
      <c r="E557" s="460" t="s">
        <v>938</v>
      </c>
      <c r="F557" s="461"/>
      <c r="G557" s="461"/>
      <c r="H557" s="406" t="s">
        <v>939</v>
      </c>
      <c r="I557" s="407" t="str">
        <f t="shared" si="42"/>
        <v>-</v>
      </c>
      <c r="J557" s="77"/>
      <c r="K557" s="396"/>
      <c r="M557" s="360" t="str">
        <f t="shared" si="43"/>
        <v/>
      </c>
      <c r="O557" s="170"/>
    </row>
    <row r="558" spans="1:15" ht="27.75" thickBot="1">
      <c r="A558" s="340">
        <v>558</v>
      </c>
      <c r="C558" s="994"/>
      <c r="D558" s="994"/>
      <c r="E558" s="460" t="s">
        <v>940</v>
      </c>
      <c r="F558" s="461"/>
      <c r="G558" s="461"/>
      <c r="H558" s="406" t="s">
        <v>941</v>
      </c>
      <c r="I558" s="407" t="str">
        <f t="shared" si="42"/>
        <v>-</v>
      </c>
      <c r="J558" s="77"/>
      <c r="K558" s="396"/>
      <c r="M558" s="360" t="str">
        <f t="shared" si="43"/>
        <v/>
      </c>
      <c r="O558" s="170"/>
    </row>
    <row r="559" spans="1:15" ht="14.25" thickBot="1">
      <c r="A559" s="340">
        <v>559</v>
      </c>
      <c r="C559" s="994"/>
      <c r="D559" s="994"/>
      <c r="E559" s="995" t="s">
        <v>942</v>
      </c>
      <c r="F559" s="454"/>
      <c r="G559" s="454"/>
      <c r="H559" s="433" t="s">
        <v>943</v>
      </c>
      <c r="I559" s="434" t="str">
        <f t="shared" si="42"/>
        <v>-</v>
      </c>
      <c r="J559" s="77"/>
      <c r="K559" s="405"/>
      <c r="M559" s="360" t="str">
        <f t="shared" si="43"/>
        <v/>
      </c>
      <c r="O559" s="170"/>
    </row>
    <row r="560" spans="1:15" ht="14.25" thickBot="1">
      <c r="A560" s="340">
        <v>560</v>
      </c>
      <c r="C560" s="994"/>
      <c r="D560" s="994"/>
      <c r="E560" s="995"/>
      <c r="F560" s="454"/>
      <c r="G560" s="454"/>
      <c r="H560" s="412" t="s">
        <v>944</v>
      </c>
      <c r="I560" s="435" t="str">
        <f t="shared" si="42"/>
        <v>-</v>
      </c>
      <c r="J560" s="77"/>
      <c r="K560" s="414"/>
      <c r="M560" s="360" t="str">
        <f t="shared" si="43"/>
        <v/>
      </c>
      <c r="O560" s="170"/>
    </row>
    <row r="561" spans="1:21" ht="14.25" thickBot="1">
      <c r="A561" s="340">
        <v>561</v>
      </c>
      <c r="C561" s="994"/>
      <c r="D561" s="366"/>
      <c r="E561" s="460"/>
      <c r="F561" s="461"/>
      <c r="G561" s="461"/>
      <c r="H561" s="406" t="s">
        <v>945</v>
      </c>
      <c r="I561" s="407" t="str">
        <f>+IF(OR($H$3="地域がん診療病院",$H$4="地域がん診療病院",$H$4="地域がん診療病院(特例型)"),"C","-")</f>
        <v>-</v>
      </c>
      <c r="J561" s="77"/>
      <c r="K561" s="396"/>
      <c r="M561" s="360" t="str">
        <f>IF(AND(I561="C",J561=""),"未入力あり",IF(AND(I561="C",J561&lt;&gt;""),"〇",IF(I561="-","")))</f>
        <v/>
      </c>
      <c r="O561" s="170"/>
    </row>
    <row r="562" spans="1:21" ht="14.25" thickBot="1">
      <c r="A562" s="340">
        <v>562</v>
      </c>
      <c r="C562" s="994"/>
      <c r="D562" s="1073" t="s">
        <v>776</v>
      </c>
      <c r="E562" s="1074" t="s">
        <v>946</v>
      </c>
      <c r="F562" s="1075"/>
      <c r="G562" s="1075"/>
      <c r="H562" s="1076"/>
      <c r="I562" s="1077"/>
      <c r="J562" s="1076"/>
      <c r="K562" s="1078"/>
      <c r="O562" s="170"/>
    </row>
    <row r="563" spans="1:21" ht="14.25" thickBot="1">
      <c r="A563" s="340">
        <v>563</v>
      </c>
      <c r="C563" s="994"/>
      <c r="D563" s="994"/>
      <c r="E563" s="1079" t="s">
        <v>824</v>
      </c>
      <c r="F563" s="1081"/>
      <c r="G563" s="1081"/>
      <c r="H563" s="1087" t="s">
        <v>1209</v>
      </c>
      <c r="I563" s="1088" t="str">
        <f>+IF(OR($H$3="地域がん診療病院",$H$4="地域がん診療病院",$H$4="地域がん診療病院(特例型)"),"A","-")</f>
        <v>-</v>
      </c>
      <c r="J563" s="77"/>
      <c r="K563" s="1072" t="s">
        <v>1210</v>
      </c>
      <c r="M563" s="360" t="str">
        <f>+IF(I563="A",IF(ISBLANK(J563),"未入力あり",IF(J563="はい","○","×")),"")</f>
        <v/>
      </c>
      <c r="O563" s="170"/>
    </row>
    <row r="564" spans="1:21" ht="14.25" thickBot="1">
      <c r="A564" s="340">
        <v>564</v>
      </c>
      <c r="C564" s="994"/>
      <c r="D564" s="994"/>
      <c r="E564" s="1079" t="s">
        <v>827</v>
      </c>
      <c r="F564" s="1081"/>
      <c r="G564" s="1081"/>
      <c r="H564" s="1087" t="s">
        <v>1211</v>
      </c>
      <c r="I564" s="1088" t="str">
        <f>+IF(OR($H$3="地域がん診療病院",$H$4="地域がん診療病院",$H$4="地域がん診療病院(特例型)"),"A","-")</f>
        <v>-</v>
      </c>
      <c r="J564" s="77"/>
      <c r="K564" s="1072" t="s">
        <v>1212</v>
      </c>
      <c r="M564" s="360" t="str">
        <f>+IF(I564="A",IF(ISBLANK(J564),"未入力あり",IF(J564="はい","○","×")),"")</f>
        <v/>
      </c>
      <c r="O564" s="170"/>
    </row>
    <row r="565" spans="1:21" ht="14.25" thickBot="1">
      <c r="A565" s="340">
        <v>565</v>
      </c>
      <c r="C565" s="994"/>
      <c r="D565" s="994"/>
      <c r="E565" s="995"/>
      <c r="F565" s="454"/>
      <c r="G565" s="527"/>
      <c r="H565" s="448" t="s">
        <v>952</v>
      </c>
      <c r="I565" s="441" t="str">
        <f>+IF(OR($H$3="地域がん診療病院",$H$4="地域がん診療病院",$H$4="地域がん診療病院(特例型)"),"C","-")</f>
        <v>-</v>
      </c>
      <c r="J565" s="339"/>
      <c r="K565" s="442"/>
      <c r="M565" s="360" t="str">
        <f>IF(AND(I565="C",J565=""),"未入力あり",IF(AND(I565="C",J565&lt;&gt;""),"〇",IF(I565="-","")))</f>
        <v/>
      </c>
      <c r="O565" s="170"/>
      <c r="T565" s="379">
        <v>0</v>
      </c>
      <c r="U565" s="380">
        <v>20</v>
      </c>
    </row>
    <row r="566" spans="1:21" ht="14.25" thickBot="1">
      <c r="A566" s="340">
        <v>566</v>
      </c>
      <c r="C566" s="994"/>
      <c r="D566" s="994"/>
      <c r="E566" s="460"/>
      <c r="F566" s="461"/>
      <c r="G566" s="476"/>
      <c r="H566" s="447" t="s">
        <v>1213</v>
      </c>
      <c r="I566" s="367" t="str">
        <f>+IF(OR($H$3="地域がん診療病院",$H$4="地域がん診療病院",$H$4="地域がん診療病院(特例型)"),"A","-")</f>
        <v>-</v>
      </c>
      <c r="J566" s="339"/>
      <c r="K566" s="365"/>
      <c r="M566" s="360" t="str">
        <f>+IF(I566="A",IF(ISBLANK(J566),"未入力あり",IF(J566&gt;=1,"○","×")),"")</f>
        <v/>
      </c>
      <c r="O566" s="170"/>
      <c r="T566" s="379">
        <v>0</v>
      </c>
      <c r="U566" s="380">
        <v>20</v>
      </c>
    </row>
    <row r="567" spans="1:21" ht="14.25" thickBot="1">
      <c r="A567" s="340">
        <v>567</v>
      </c>
      <c r="C567" s="994"/>
      <c r="D567" s="366"/>
      <c r="E567" s="460" t="s">
        <v>830</v>
      </c>
      <c r="F567" s="461"/>
      <c r="G567" s="461"/>
      <c r="H567" s="406" t="s">
        <v>954</v>
      </c>
      <c r="I567" s="407" t="str">
        <f>+IF(OR($H$3="地域がん診療病院",$H$4="地域がん診療病院",$H$4="地域がん診療病院(特例型)"),"A","-")</f>
        <v>-</v>
      </c>
      <c r="J567" s="77"/>
      <c r="K567" s="396"/>
      <c r="M567" s="360" t="str">
        <f>+IF(I567="A",IF(ISBLANK(J567),"未入力あり",IF(J567="はい","○","×")),"")</f>
        <v/>
      </c>
      <c r="O567" s="170"/>
    </row>
    <row r="568" spans="1:21" ht="14.25" thickBot="1">
      <c r="A568" s="340">
        <v>568</v>
      </c>
      <c r="C568" s="994"/>
      <c r="D568" s="1073" t="s">
        <v>822</v>
      </c>
      <c r="E568" s="1074" t="s">
        <v>957</v>
      </c>
      <c r="F568" s="1075"/>
      <c r="G568" s="1075"/>
      <c r="H568" s="1076"/>
      <c r="I568" s="1077"/>
      <c r="J568" s="1076"/>
      <c r="K568" s="1078"/>
      <c r="O568" s="170"/>
    </row>
    <row r="569" spans="1:21" ht="14.25" thickBot="1">
      <c r="A569" s="340">
        <v>569</v>
      </c>
      <c r="C569" s="994"/>
      <c r="D569" s="994"/>
      <c r="E569" s="362"/>
      <c r="F569" s="362"/>
      <c r="G569" s="362"/>
      <c r="H569" s="69" t="s">
        <v>1214</v>
      </c>
      <c r="I569" s="386"/>
      <c r="J569" s="69"/>
      <c r="K569" s="387"/>
      <c r="O569" s="170"/>
    </row>
    <row r="570" spans="1:21" ht="14.25" thickBot="1">
      <c r="A570" s="340">
        <v>570</v>
      </c>
      <c r="C570" s="994"/>
      <c r="D570" s="994"/>
      <c r="E570" s="1079" t="s">
        <v>824</v>
      </c>
      <c r="F570" s="1081"/>
      <c r="G570" s="1081"/>
      <c r="H570" s="1087" t="s">
        <v>958</v>
      </c>
      <c r="I570" s="1096" t="str">
        <f>+IF(OR($H$3="地域がん診療病院",$H$4="地域がん診療病院",$H$4="地域がん診療病院(特例型)"),"A","-")</f>
        <v>-</v>
      </c>
      <c r="J570" s="77"/>
      <c r="K570" s="1072"/>
      <c r="M570" s="360" t="str">
        <f t="shared" ref="M570:M590" si="44">+IF(I570="A",IF(ISBLANK(J570),"未入力あり",IF(J570="はい","○","×")),"")</f>
        <v/>
      </c>
      <c r="O570" s="170"/>
    </row>
    <row r="571" spans="1:21" ht="27.75" thickBot="1">
      <c r="A571" s="340">
        <v>571</v>
      </c>
      <c r="C571" s="994"/>
      <c r="D571" s="994"/>
      <c r="E571" s="995"/>
      <c r="F571" s="454"/>
      <c r="G571" s="454"/>
      <c r="H571" s="412" t="s">
        <v>959</v>
      </c>
      <c r="I571" s="477" t="str">
        <f>+IF(OR($H$3="地域がん診療病院",$H$4="地域がん診療病院",$H$4="地域がん診療病院(特例型)"),"A","-")</f>
        <v>-</v>
      </c>
      <c r="J571" s="77"/>
      <c r="K571" s="414"/>
      <c r="M571" s="360" t="str">
        <f t="shared" si="44"/>
        <v/>
      </c>
      <c r="O571" s="170"/>
    </row>
    <row r="572" spans="1:21" ht="14.25" thickBot="1">
      <c r="A572" s="340">
        <v>572</v>
      </c>
      <c r="B572" s="994"/>
      <c r="C572" s="994"/>
      <c r="D572" s="994"/>
      <c r="E572" s="995"/>
      <c r="F572" s="454"/>
      <c r="G572" s="454"/>
      <c r="H572" s="448" t="s">
        <v>960</v>
      </c>
      <c r="I572" s="478" t="s">
        <v>665</v>
      </c>
      <c r="J572" s="77"/>
      <c r="K572" s="442"/>
      <c r="M572" s="360" t="str">
        <f>+IF(AND(OR($H$3="地域がん診療病院",$H$4="地域がん診療病院",$H$4="地域がん診療病院(特例型)"),J572=""),"未入力あり",IF(AND(OR($H$3="地域がん診療病院",$H$4="地域がん診療病院",$H$4="地域がん診療病院(特例型)"),J572&lt;&gt;""),"〇",""))</f>
        <v/>
      </c>
      <c r="O572" s="170"/>
    </row>
    <row r="573" spans="1:21" ht="14.25" thickBot="1">
      <c r="A573" s="340">
        <v>573</v>
      </c>
      <c r="B573" s="994"/>
      <c r="C573" s="994"/>
      <c r="D573" s="994"/>
      <c r="E573" s="995"/>
      <c r="F573" s="454"/>
      <c r="G573" s="454"/>
      <c r="H573" s="466" t="s">
        <v>961</v>
      </c>
      <c r="I573" s="479" t="str">
        <f>+IF(ISBLANK(J572),"A/-",IF(J572="はい","A","-"))</f>
        <v>A/-</v>
      </c>
      <c r="J573" s="77"/>
      <c r="K573" s="424"/>
      <c r="M573" s="360" t="str">
        <f>+IF(I573="A",IF(ISBLANK(J573),"未入力あり",IF(J573="はい","○","×")),"")</f>
        <v/>
      </c>
      <c r="O573" s="170"/>
    </row>
    <row r="574" spans="1:21" ht="14.25" thickBot="1">
      <c r="A574" s="340">
        <v>574</v>
      </c>
      <c r="B574" s="994"/>
      <c r="C574" s="994"/>
      <c r="D574" s="994"/>
      <c r="E574" s="995"/>
      <c r="F574" s="454"/>
      <c r="G574" s="454"/>
      <c r="H574" s="448" t="s">
        <v>962</v>
      </c>
      <c r="I574" s="478" t="s">
        <v>665</v>
      </c>
      <c r="J574" s="77"/>
      <c r="K574" s="442"/>
      <c r="M574" s="360" t="str">
        <f>+IF(AND(OR($H$3="地域がん診療病院",$H$4="地域がん診療病院",$H$4="地域がん診療病院(特例型)"),J574=""),"未入力あり",IF(AND(OR($H$3="地域がん診療病院",$H$4="地域がん診療病院",$H$4="地域がん診療病院(特例型)"),J574&lt;&gt;""),"〇",""))</f>
        <v/>
      </c>
      <c r="O574" s="170"/>
    </row>
    <row r="575" spans="1:21" ht="14.25" thickBot="1">
      <c r="A575" s="340">
        <v>575</v>
      </c>
      <c r="B575" s="994"/>
      <c r="C575" s="994"/>
      <c r="D575" s="994"/>
      <c r="E575" s="995"/>
      <c r="F575" s="454"/>
      <c r="G575" s="454"/>
      <c r="H575" s="466" t="s">
        <v>961</v>
      </c>
      <c r="I575" s="479" t="str">
        <f>+IF(ISBLANK(J574),"A/-",IF(J574="はい","A","-"))</f>
        <v>A/-</v>
      </c>
      <c r="J575" s="77"/>
      <c r="K575" s="424"/>
      <c r="M575" s="360" t="str">
        <f>+IF(I575="A",IF(ISBLANK(J575),"未入力あり",IF(J575="はい","○","×")),"")</f>
        <v/>
      </c>
      <c r="O575" s="170"/>
    </row>
    <row r="576" spans="1:21" ht="14.25" thickBot="1">
      <c r="A576" s="340">
        <v>576</v>
      </c>
      <c r="B576" s="994"/>
      <c r="C576" s="994"/>
      <c r="D576" s="994"/>
      <c r="E576" s="995"/>
      <c r="F576" s="454"/>
      <c r="G576" s="454"/>
      <c r="H576" s="448" t="s">
        <v>963</v>
      </c>
      <c r="I576" s="478" t="s">
        <v>665</v>
      </c>
      <c r="J576" s="77"/>
      <c r="K576" s="442"/>
      <c r="M576" s="360" t="str">
        <f>+IF(AND(OR($H$3="地域がん診療病院",$H$4="地域がん診療病院",$H$4="地域がん診療病院(特例型)"),J576=""),"未入力あり",IF(AND(OR($H$3="地域がん診療病院",$H$4="地域がん診療病院",$H$4="地域がん診療病院(特例型)"),J576&lt;&gt;""),"〇",""))</f>
        <v/>
      </c>
      <c r="O576" s="170"/>
    </row>
    <row r="577" spans="1:15" ht="14.25" thickBot="1">
      <c r="A577" s="340">
        <v>577</v>
      </c>
      <c r="B577" s="994"/>
      <c r="C577" s="994"/>
      <c r="D577" s="994"/>
      <c r="E577" s="995"/>
      <c r="F577" s="454"/>
      <c r="G577" s="454"/>
      <c r="H577" s="466" t="s">
        <v>961</v>
      </c>
      <c r="I577" s="479" t="str">
        <f>+IF(ISBLANK(J576),"A/-",IF(J576="はい","A","-"))</f>
        <v>A/-</v>
      </c>
      <c r="J577" s="77"/>
      <c r="K577" s="424"/>
      <c r="M577" s="360" t="str">
        <f>+IF(I577="A",IF(ISBLANK(J577),"未入力あり",IF(J577="はい","○","×")),"")</f>
        <v/>
      </c>
      <c r="O577" s="170"/>
    </row>
    <row r="578" spans="1:15" ht="14.25" thickBot="1">
      <c r="A578" s="340">
        <v>578</v>
      </c>
      <c r="B578" s="994"/>
      <c r="C578" s="994"/>
      <c r="D578" s="994"/>
      <c r="E578" s="995"/>
      <c r="F578" s="454"/>
      <c r="G578" s="454"/>
      <c r="H578" s="448" t="s">
        <v>964</v>
      </c>
      <c r="I578" s="478" t="s">
        <v>665</v>
      </c>
      <c r="J578" s="77"/>
      <c r="K578" s="442"/>
      <c r="M578" s="360" t="str">
        <f>+IF(AND(OR($H$3="地域がん診療病院",$H$4="地域がん診療病院",$H$4="地域がん診療病院(特例型)"),J578=""),"未入力あり",IF(AND(OR($H$3="地域がん診療病院",$H$4="地域がん診療病院",$H$4="地域がん診療病院(特例型)"),J578&lt;&gt;""),"〇",""))</f>
        <v/>
      </c>
      <c r="O578" s="170"/>
    </row>
    <row r="579" spans="1:15" ht="14.25" thickBot="1">
      <c r="A579" s="340">
        <v>579</v>
      </c>
      <c r="B579" s="994"/>
      <c r="C579" s="994"/>
      <c r="D579" s="994"/>
      <c r="E579" s="995"/>
      <c r="F579" s="454"/>
      <c r="G579" s="454"/>
      <c r="H579" s="466" t="s">
        <v>961</v>
      </c>
      <c r="I579" s="479" t="str">
        <f>+IF(ISBLANK(J578),"A/-",IF(J578="はい","A","-"))</f>
        <v>A/-</v>
      </c>
      <c r="J579" s="77"/>
      <c r="K579" s="424"/>
      <c r="M579" s="360" t="str">
        <f>+IF(I579="A",IF(ISBLANK(J579),"未入力あり",IF(J579="はい","○","×")),"")</f>
        <v/>
      </c>
      <c r="O579" s="170"/>
    </row>
    <row r="580" spans="1:15" ht="14.25" thickBot="1">
      <c r="A580" s="340">
        <v>580</v>
      </c>
      <c r="B580" s="994"/>
      <c r="C580" s="994"/>
      <c r="D580" s="994"/>
      <c r="E580" s="995"/>
      <c r="F580" s="454"/>
      <c r="G580" s="454"/>
      <c r="H580" s="448" t="s">
        <v>965</v>
      </c>
      <c r="I580" s="478" t="s">
        <v>665</v>
      </c>
      <c r="J580" s="77"/>
      <c r="K580" s="442"/>
      <c r="M580" s="360" t="str">
        <f>+IF(AND(OR($H$3="地域がん診療病院",$H$4="地域がん診療病院",$H$4="地域がん診療病院(特例型)"),J580=""),"未入力あり",IF(AND(OR($H$3="地域がん診療病院",$H$4="地域がん診療病院",$H$4="地域がん診療病院(特例型)"),J580&lt;&gt;""),"〇",""))</f>
        <v/>
      </c>
      <c r="O580" s="170"/>
    </row>
    <row r="581" spans="1:15" ht="14.25" thickBot="1">
      <c r="A581" s="340">
        <v>581</v>
      </c>
      <c r="B581" s="994"/>
      <c r="C581" s="994"/>
      <c r="D581" s="994"/>
      <c r="E581" s="995"/>
      <c r="F581" s="454"/>
      <c r="G581" s="454"/>
      <c r="H581" s="466" t="s">
        <v>961</v>
      </c>
      <c r="I581" s="479" t="str">
        <f>+IF(ISBLANK(J580),"A/-",IF(J580="はい","A","-"))</f>
        <v>A/-</v>
      </c>
      <c r="J581" s="77"/>
      <c r="K581" s="424"/>
      <c r="M581" s="360" t="str">
        <f>+IF(I581="A",IF(ISBLANK(J581),"未入力あり",IF(J581="はい","○","×")),"")</f>
        <v/>
      </c>
      <c r="O581" s="170"/>
    </row>
    <row r="582" spans="1:15" ht="14.25" thickBot="1">
      <c r="A582" s="340">
        <v>582</v>
      </c>
      <c r="C582" s="994"/>
      <c r="D582" s="994"/>
      <c r="E582" s="995"/>
      <c r="F582" s="454"/>
      <c r="G582" s="454"/>
      <c r="H582" s="406" t="s">
        <v>966</v>
      </c>
      <c r="I582" s="480" t="str">
        <f>+IF(OR($H$3="地域がん診療病院",$H$4="地域がん診療病院",$H$4="地域がん診療病院(特例型)"),"A","-")</f>
        <v>-</v>
      </c>
      <c r="J582" s="77"/>
      <c r="K582" s="396"/>
      <c r="M582" s="360" t="str">
        <f t="shared" si="44"/>
        <v/>
      </c>
      <c r="O582" s="170"/>
    </row>
    <row r="583" spans="1:15" ht="14.25" thickBot="1">
      <c r="A583" s="340">
        <v>583</v>
      </c>
      <c r="C583" s="994"/>
      <c r="D583" s="994"/>
      <c r="E583" s="1079" t="s">
        <v>827</v>
      </c>
      <c r="F583" s="1081"/>
      <c r="G583" s="1081"/>
      <c r="H583" s="1087" t="s">
        <v>967</v>
      </c>
      <c r="I583" s="1096" t="str">
        <f>+IF(OR($H$3="地域がん診療病院",$H$4="地域がん診療病院",$H$4="地域がん診療病院(特例型)"),"A","-")</f>
        <v>-</v>
      </c>
      <c r="J583" s="77"/>
      <c r="K583" s="1072"/>
      <c r="M583" s="360" t="str">
        <f t="shared" si="44"/>
        <v/>
      </c>
      <c r="O583" s="170"/>
    </row>
    <row r="584" spans="1:15" ht="27.75" thickBot="1">
      <c r="A584" s="340">
        <v>584</v>
      </c>
      <c r="C584" s="994"/>
      <c r="D584" s="994"/>
      <c r="E584" s="995"/>
      <c r="F584" s="454"/>
      <c r="G584" s="454"/>
      <c r="H584" s="363" t="s">
        <v>968</v>
      </c>
      <c r="I584" s="364" t="str">
        <f>+IF(OR($H$3="地域がん診療病院",$H$4="地域がん診療病院",$H$4="地域がん診療病院(特例型)"),"A","-")</f>
        <v>-</v>
      </c>
      <c r="J584" s="77"/>
      <c r="K584" s="365"/>
      <c r="M584" s="360" t="str">
        <f t="shared" si="44"/>
        <v/>
      </c>
      <c r="O584" s="170"/>
    </row>
    <row r="585" spans="1:15" ht="14.25" thickBot="1">
      <c r="A585" s="340">
        <v>585</v>
      </c>
      <c r="C585" s="994"/>
      <c r="D585" s="994"/>
      <c r="E585" s="1079" t="s">
        <v>830</v>
      </c>
      <c r="F585" s="1081"/>
      <c r="G585" s="1081"/>
      <c r="H585" s="1087" t="s">
        <v>1215</v>
      </c>
      <c r="I585" s="386" t="str">
        <f>+IF(OR($H$3="地域がん診療病院",$H$4="地域がん診療病院",$H$4="地域がん診療病院(特例型)"),"A","-")</f>
        <v>-</v>
      </c>
      <c r="J585" s="77"/>
      <c r="K585" s="387"/>
      <c r="M585" s="360" t="str">
        <f t="shared" si="44"/>
        <v/>
      </c>
      <c r="O585" s="170"/>
    </row>
    <row r="586" spans="1:15" ht="14.25" thickBot="1">
      <c r="A586" s="340">
        <v>586</v>
      </c>
      <c r="C586" s="994"/>
      <c r="D586" s="994"/>
      <c r="E586" s="460"/>
      <c r="F586" s="461"/>
      <c r="G586" s="476"/>
      <c r="H586" s="388" t="s">
        <v>970</v>
      </c>
      <c r="I586" s="483" t="s">
        <v>665</v>
      </c>
      <c r="J586" s="91"/>
      <c r="K586" s="484" t="s">
        <v>1216</v>
      </c>
      <c r="M586" s="360" t="str">
        <f>+IF(AND(OR($H$3="地域がん診療病院",$H$4="地域がん診療病院",$H$4="地域がん診療病院(特例型)"),J586=""),"未入力あり",IF(AND(OR($H$3="地域がん診療病院",$H$4="地域がん診療病院",$H$4="地域がん診療病院(特例型)"),J586&lt;&gt;""),"〇",""))</f>
        <v/>
      </c>
      <c r="O586" s="170"/>
    </row>
    <row r="587" spans="1:15" ht="14.25" thickBot="1">
      <c r="A587" s="340">
        <v>587</v>
      </c>
      <c r="C587" s="994"/>
      <c r="D587" s="994"/>
      <c r="E587" s="455" t="s">
        <v>832</v>
      </c>
      <c r="F587" s="456"/>
      <c r="G587" s="456"/>
      <c r="H587" s="69" t="s">
        <v>972</v>
      </c>
      <c r="I587" s="386" t="str">
        <f>+IF(OR($H$3="地域がん診療病院",$H$4="地域がん診療病院",$H$4="地域がん診療病院(特例型)"),"A","-")</f>
        <v>-</v>
      </c>
      <c r="J587" s="77"/>
      <c r="K587" s="387"/>
      <c r="M587" s="360" t="str">
        <f t="shared" si="44"/>
        <v/>
      </c>
      <c r="O587" s="170"/>
    </row>
    <row r="588" spans="1:15" ht="27.75" thickBot="1">
      <c r="A588" s="340">
        <v>588</v>
      </c>
      <c r="C588" s="994"/>
      <c r="D588" s="994"/>
      <c r="E588" s="460" t="s">
        <v>935</v>
      </c>
      <c r="F588" s="461"/>
      <c r="G588" s="461"/>
      <c r="H588" s="406" t="s">
        <v>973</v>
      </c>
      <c r="I588" s="407" t="str">
        <f>+IF(OR($H$3="地域がん診療病院",$H$4="地域がん診療病院",$H$4="地域がん診療病院(特例型)"),"A","-")</f>
        <v>-</v>
      </c>
      <c r="J588" s="77"/>
      <c r="K588" s="396" t="s">
        <v>1217</v>
      </c>
      <c r="M588" s="360" t="str">
        <f t="shared" si="44"/>
        <v/>
      </c>
      <c r="O588" s="170"/>
    </row>
    <row r="589" spans="1:15" ht="27.75" thickBot="1">
      <c r="A589" s="340">
        <v>589</v>
      </c>
      <c r="C589" s="994"/>
      <c r="D589" s="994"/>
      <c r="E589" s="995" t="s">
        <v>938</v>
      </c>
      <c r="F589" s="454"/>
      <c r="G589" s="454"/>
      <c r="H589" s="433" t="s">
        <v>975</v>
      </c>
      <c r="I589" s="434" t="str">
        <f>+IF(OR($H$3="地域がん診療病院",$H$4="地域がん診療病院",$H$4="地域がん診療病院(特例型)"),"A","-")</f>
        <v>-</v>
      </c>
      <c r="J589" s="77"/>
      <c r="K589" s="405"/>
      <c r="M589" s="360" t="str">
        <f t="shared" si="44"/>
        <v/>
      </c>
      <c r="O589" s="170"/>
    </row>
    <row r="590" spans="1:15" ht="27.75" thickBot="1">
      <c r="A590" s="340">
        <v>590</v>
      </c>
      <c r="C590" s="366"/>
      <c r="D590" s="366"/>
      <c r="E590" s="460"/>
      <c r="F590" s="461"/>
      <c r="G590" s="461"/>
      <c r="H590" s="363" t="s">
        <v>1218</v>
      </c>
      <c r="I590" s="364" t="str">
        <f>+IF(OR($H$3="地域がん診療病院",$H$4="地域がん診療病院",$H$4="地域がん診療病院(特例型)"),"A","-")</f>
        <v>-</v>
      </c>
      <c r="J590" s="77"/>
      <c r="K590" s="365"/>
      <c r="M590" s="360" t="str">
        <f t="shared" si="44"/>
        <v/>
      </c>
      <c r="O590" s="170"/>
    </row>
    <row r="591" spans="1:15" ht="14.25" thickBot="1">
      <c r="A591" s="340">
        <v>591</v>
      </c>
      <c r="C591" s="1064" t="s">
        <v>977</v>
      </c>
      <c r="D591" s="1065" t="s">
        <v>978</v>
      </c>
      <c r="E591" s="1066"/>
      <c r="F591" s="1066"/>
      <c r="G591" s="1066"/>
      <c r="H591" s="1067"/>
      <c r="I591" s="1068"/>
      <c r="J591" s="1067"/>
      <c r="K591" s="1069"/>
      <c r="O591" s="170"/>
    </row>
    <row r="592" spans="1:15" ht="14.25" thickBot="1">
      <c r="A592" s="340">
        <v>592</v>
      </c>
      <c r="C592" s="994"/>
      <c r="D592" s="1095" t="s">
        <v>875</v>
      </c>
      <c r="E592" s="1075"/>
      <c r="F592" s="1075"/>
      <c r="G592" s="1075"/>
      <c r="H592" s="1087" t="s">
        <v>1219</v>
      </c>
      <c r="I592" s="1096" t="str">
        <f>+IF(OR($H$3="地域がん診療病院",$H$4="地域がん診療病院",$H$4="地域がん診療病院(特例型)"),"A","-")</f>
        <v>-</v>
      </c>
      <c r="J592" s="77"/>
      <c r="K592" s="1072"/>
      <c r="M592" s="360" t="str">
        <f>+IF(I592="A",IF(ISBLANK(J592),"未入力あり",IF(J592="はい","○","×")),"")</f>
        <v/>
      </c>
      <c r="O592" s="170"/>
    </row>
    <row r="593" spans="1:21" ht="45.75" customHeight="1" thickBot="1">
      <c r="A593" s="340">
        <v>593</v>
      </c>
      <c r="C593" s="994"/>
      <c r="D593" s="1012"/>
      <c r="E593" s="462"/>
      <c r="F593" s="462"/>
      <c r="G593" s="462"/>
      <c r="H593" s="363" t="s">
        <v>1220</v>
      </c>
      <c r="I593" s="481" t="str">
        <f>+IF(OR($H$3="地域がん診療病院",$H$4="地域がん診療病院",$H$4="地域がん診療病院(特例型)"),"A","-")</f>
        <v>-</v>
      </c>
      <c r="J593" s="77"/>
      <c r="K593" s="365" t="s">
        <v>1221</v>
      </c>
      <c r="M593" s="360" t="str">
        <f>+IF(I593="A",IF(ISBLANK(J593),"未入力あり",IF(J593="はい","○","×")),"")</f>
        <v/>
      </c>
      <c r="O593" s="170"/>
    </row>
    <row r="594" spans="1:21" ht="14.25" thickBot="1">
      <c r="A594" s="340">
        <v>594</v>
      </c>
      <c r="C594" s="994"/>
      <c r="D594" s="1095" t="s">
        <v>879</v>
      </c>
      <c r="E594" s="1075"/>
      <c r="F594" s="1075"/>
      <c r="G594" s="1075"/>
      <c r="H594" s="1087" t="s">
        <v>1222</v>
      </c>
      <c r="I594" s="1096"/>
      <c r="J594" s="1088"/>
      <c r="K594" s="1072"/>
      <c r="O594" s="170"/>
    </row>
    <row r="595" spans="1:21" ht="14.25" thickBot="1">
      <c r="A595" s="340">
        <v>595</v>
      </c>
      <c r="C595" s="994"/>
      <c r="D595" s="1012"/>
      <c r="E595" s="462"/>
      <c r="F595" s="462"/>
      <c r="G595" s="462"/>
      <c r="H595" s="486" t="s">
        <v>984</v>
      </c>
      <c r="I595" s="487" t="s">
        <v>665</v>
      </c>
      <c r="J595" s="77"/>
      <c r="K595" s="465"/>
      <c r="M595" s="360" t="str">
        <f>+IF(AND(OR($H$3="地域がん診療病院",$H$4="地域がん診療病院",$H$4="地域がん診療病院(特例型)"),J595=""),"未入力あり",IF(AND(OR($H$3="地域がん診療病院",$H$4="地域がん診療病院",$H$4="地域がん診療病院(特例型)"),J595&lt;&gt;""),"〇",""))</f>
        <v/>
      </c>
      <c r="O595" s="170"/>
    </row>
    <row r="596" spans="1:21" ht="14.25" thickBot="1">
      <c r="A596" s="340">
        <v>596</v>
      </c>
      <c r="C596" s="994"/>
      <c r="D596" s="1012"/>
      <c r="E596" s="462"/>
      <c r="F596" s="462"/>
      <c r="G596" s="462"/>
      <c r="H596" s="401" t="s">
        <v>985</v>
      </c>
      <c r="I596" s="483" t="str">
        <f>+IF(OR($H$3="地域がん診療病院",$H$4="地域がん診療病院",$H$4="地域がん診療病院(特例型)"),IF(ISBLANK($J$595),"A/-",IF($J$595="はい","A","-")),"-")</f>
        <v>-</v>
      </c>
      <c r="J596" s="77"/>
      <c r="K596" s="488"/>
      <c r="M596" s="360" t="str">
        <f>+IF(I596="A",IF(ISBLANK(J596),"未入力あり",IF(J596="はい","○","×")),"")</f>
        <v/>
      </c>
      <c r="O596" s="170"/>
    </row>
    <row r="597" spans="1:21" ht="14.25" thickBot="1">
      <c r="A597" s="340">
        <v>597</v>
      </c>
      <c r="C597" s="994"/>
      <c r="D597" s="1012"/>
      <c r="E597" s="462"/>
      <c r="F597" s="462"/>
      <c r="G597" s="462"/>
      <c r="H597" s="466" t="s">
        <v>987</v>
      </c>
      <c r="I597" s="528" t="str">
        <f>+IF(OR($H$3="地域がん診療病院",$H$4="地域がん診療病院",$H$4="地域がん診療病院(特例型)"),IF(ISBLANK($J$595),"A/-",IF($J$595="はい","A","-")),"-")</f>
        <v>-</v>
      </c>
      <c r="J597" s="339"/>
      <c r="K597" s="484"/>
      <c r="M597" s="360" t="str">
        <f>+IF(I597="A",IF(ISBLANK(J597),"未入力あり",IF(J597&gt;=1,"○","×")),"")</f>
        <v/>
      </c>
      <c r="O597" s="170"/>
      <c r="T597" s="379">
        <v>0</v>
      </c>
      <c r="U597" s="380">
        <v>100</v>
      </c>
    </row>
    <row r="598" spans="1:21" ht="14.25" thickBot="1">
      <c r="A598" s="340">
        <v>598</v>
      </c>
      <c r="C598" s="994"/>
      <c r="D598" s="1012"/>
      <c r="E598" s="462"/>
      <c r="F598" s="462"/>
      <c r="G598" s="462"/>
      <c r="H598" s="433" t="s">
        <v>1223</v>
      </c>
      <c r="I598" s="485"/>
      <c r="J598" s="1088"/>
      <c r="K598" s="405"/>
      <c r="O598" s="170"/>
    </row>
    <row r="599" spans="1:21" ht="14.25" thickBot="1">
      <c r="A599" s="340">
        <v>599</v>
      </c>
      <c r="C599" s="994"/>
      <c r="D599" s="1012"/>
      <c r="E599" s="462"/>
      <c r="F599" s="462"/>
      <c r="G599" s="462"/>
      <c r="H599" s="486" t="s">
        <v>989</v>
      </c>
      <c r="I599" s="487" t="s">
        <v>665</v>
      </c>
      <c r="J599" s="77"/>
      <c r="K599" s="465"/>
      <c r="M599" s="360" t="str">
        <f>+IF(AND(OR($H$3="地域がん診療病院",$H$4="地域がん診療病院",$H$4="地域がん診療病院(特例型)"),J599=""),"未入力あり",IF(AND(OR($H$3="地域がん診療病院",$H$4="地域がん診療病院",$H$4="地域がん診療病院(特例型)"),J599&lt;&gt;""),"〇",""))</f>
        <v/>
      </c>
      <c r="O599" s="170"/>
    </row>
    <row r="600" spans="1:21" ht="14.25" thickBot="1">
      <c r="A600" s="340">
        <v>600</v>
      </c>
      <c r="C600" s="994"/>
      <c r="D600" s="1012"/>
      <c r="E600" s="462"/>
      <c r="F600" s="462"/>
      <c r="G600" s="462"/>
      <c r="H600" s="466" t="s">
        <v>990</v>
      </c>
      <c r="I600" s="529" t="str">
        <f>+IF(OR($H$3="地域がん診療病院",$H$4="地域がん診療病院",$H$4="地域がん診療病院(特例型)"),IF(ISBLANK($J$599),"A/-",IF($J$599="はい","A","-")),"-")</f>
        <v>-</v>
      </c>
      <c r="J600" s="77"/>
      <c r="K600" s="484"/>
      <c r="M600" s="360" t="str">
        <f>+IF(I600="A",IF(ISBLANK(J600),"未入力あり",IF(J600="はい","○","×")),"")</f>
        <v/>
      </c>
      <c r="O600" s="170"/>
    </row>
    <row r="601" spans="1:21" ht="14.25" thickBot="1">
      <c r="A601" s="340">
        <v>601</v>
      </c>
      <c r="C601" s="366"/>
      <c r="D601" s="472"/>
      <c r="E601" s="473"/>
      <c r="F601" s="473"/>
      <c r="G601" s="473"/>
      <c r="H601" s="363" t="s">
        <v>992</v>
      </c>
      <c r="I601" s="481" t="str">
        <f>+IF(OR($H$3="地域がん診療病院",$H$4="地域がん診療病院",$H$4="地域がん診療病院(特例型)"),IF(OR(J595="はい",J599="はい"),"A",IF(AND(J595="いいえ",J599="いいえ"),"-","A/-")),"-")</f>
        <v>-</v>
      </c>
      <c r="J601" s="77"/>
      <c r="K601" s="365"/>
      <c r="M601" s="360" t="str">
        <f>+IF(I601="A",IF(ISBLANK(J601),"未入力あり",IF(J601="はい","○","×")),"")</f>
        <v/>
      </c>
      <c r="O601" s="170"/>
    </row>
    <row r="602" spans="1:21" ht="14.25" thickBot="1">
      <c r="A602" s="340">
        <v>602</v>
      </c>
      <c r="C602" s="1064" t="s">
        <v>993</v>
      </c>
      <c r="D602" s="1065" t="s">
        <v>1224</v>
      </c>
      <c r="E602" s="1066"/>
      <c r="F602" s="1066"/>
      <c r="G602" s="1066"/>
      <c r="H602" s="1067"/>
      <c r="I602" s="1068"/>
      <c r="J602" s="1067"/>
      <c r="K602" s="1069"/>
      <c r="O602" s="170"/>
    </row>
    <row r="603" spans="1:21" ht="27.75" thickBot="1">
      <c r="A603" s="340">
        <v>603</v>
      </c>
      <c r="C603" s="994"/>
      <c r="D603" s="1073" t="s">
        <v>631</v>
      </c>
      <c r="E603" s="1075"/>
      <c r="F603" s="1075"/>
      <c r="G603" s="1075"/>
      <c r="H603" s="368" t="s">
        <v>1225</v>
      </c>
      <c r="I603" s="369" t="str">
        <f>+IF(OR($H$3="地域がん診療病院",$H$4="地域がん診療病院",$H$4="地域がん診療病院(特例型)"),"A","-")</f>
        <v>-</v>
      </c>
      <c r="J603" s="77"/>
      <c r="K603" s="370"/>
      <c r="M603" s="360" t="str">
        <f>+IF(I603="A",IF(ISBLANK(J603),"未入力あり",IF(J603="はい","○","×")),"")</f>
        <v/>
      </c>
      <c r="O603" s="170"/>
    </row>
    <row r="604" spans="1:21" ht="14.25" thickBot="1">
      <c r="A604" s="340">
        <v>604</v>
      </c>
      <c r="C604" s="994"/>
      <c r="D604" s="1012"/>
      <c r="E604" s="462"/>
      <c r="F604" s="462"/>
      <c r="G604" s="462"/>
      <c r="H604" s="433" t="s">
        <v>996</v>
      </c>
      <c r="I604" s="434" t="str">
        <f>+IF(OR($H$3="地域がん診療病院",$H$4="地域がん診療病院",$H$4="地域がん診療病院(特例型)"),"A","-")</f>
        <v>-</v>
      </c>
      <c r="J604" s="77"/>
      <c r="K604" s="405"/>
      <c r="M604" s="360" t="str">
        <f>+IF(I604="A",IF(ISBLANK(J604),"未入力あり",IF(J604="はい","○","×")),"")</f>
        <v/>
      </c>
      <c r="O604" s="170"/>
    </row>
    <row r="605" spans="1:21" ht="14.25" thickBot="1">
      <c r="A605" s="340">
        <v>605</v>
      </c>
      <c r="C605" s="994"/>
      <c r="D605" s="530" t="s">
        <v>776</v>
      </c>
      <c r="E605" s="470"/>
      <c r="F605" s="470"/>
      <c r="G605" s="470"/>
      <c r="H605" s="69" t="s">
        <v>1226</v>
      </c>
      <c r="I605" s="386" t="str">
        <f>+IF(OR($H$3="地域がん診療病院",$H$4="地域がん診療病院",$H$4="地域がん診療病院(特例型)"),"A","-")</f>
        <v>-</v>
      </c>
      <c r="J605" s="77"/>
      <c r="K605" s="387" t="s">
        <v>1227</v>
      </c>
      <c r="M605" s="360" t="str">
        <f>+IF(I605="A",IF(ISBLANK(J605),"未入力あり",IF(J605="はい","○","×")),"")</f>
        <v/>
      </c>
      <c r="O605" s="170"/>
    </row>
    <row r="606" spans="1:21" ht="35.25" customHeight="1" thickBot="1">
      <c r="A606" s="340">
        <v>606</v>
      </c>
      <c r="C606" s="994"/>
      <c r="D606" s="1015" t="s">
        <v>822</v>
      </c>
      <c r="E606" s="462"/>
      <c r="F606" s="462"/>
      <c r="G606" s="462"/>
      <c r="H606" s="433" t="s">
        <v>999</v>
      </c>
      <c r="I606" s="434" t="str">
        <f>+IF(OR($H$3="地域がん診療病院",$H$4="地域がん診療病院",$H$4="地域がん診療病院(特例型)"),"C","-")</f>
        <v>-</v>
      </c>
      <c r="J606" s="77"/>
      <c r="K606" s="405" t="s">
        <v>1228</v>
      </c>
      <c r="M606" s="360" t="str">
        <f>IF(AND(I606="C",J606=""),"未入力あり",IF(AND(I606="C",J606&lt;&gt;""),"〇",IF(I606="-","")))</f>
        <v/>
      </c>
      <c r="O606" s="170"/>
    </row>
    <row r="607" spans="1:21" ht="34.5" customHeight="1" thickBot="1">
      <c r="A607" s="340">
        <v>607</v>
      </c>
      <c r="C607" s="994"/>
      <c r="D607" s="1012"/>
      <c r="E607" s="462"/>
      <c r="F607" s="462"/>
      <c r="G607" s="471"/>
      <c r="H607" s="486" t="s">
        <v>1001</v>
      </c>
      <c r="I607" s="464" t="s">
        <v>665</v>
      </c>
      <c r="J607" s="987"/>
      <c r="K607" s="465"/>
      <c r="M607" s="360" t="str">
        <f>+IF(AND($J$606="はい",J607=""),"未入力あり",IF(AND($J$606="はい",J607&lt;&gt;""),"〇",""))</f>
        <v/>
      </c>
      <c r="O607" s="170"/>
    </row>
    <row r="608" spans="1:21" ht="14.25" thickBot="1">
      <c r="A608" s="340">
        <v>608</v>
      </c>
      <c r="B608" s="362"/>
      <c r="C608" s="366"/>
      <c r="D608" s="472"/>
      <c r="E608" s="473"/>
      <c r="F608" s="473"/>
      <c r="G608" s="474"/>
      <c r="H608" s="388" t="s">
        <v>1004</v>
      </c>
      <c r="I608" s="491" t="s">
        <v>665</v>
      </c>
      <c r="J608" s="339"/>
      <c r="K608" s="492"/>
      <c r="M608" s="360" t="str">
        <f>+IF(AND($J$606="はい",J608=""),"未入力あり",IF(AND($J$606="はい",J608&lt;&gt;""),"〇",""))</f>
        <v/>
      </c>
      <c r="O608" s="173"/>
    </row>
  </sheetData>
  <sheetProtection selectLockedCells="1"/>
  <protectedRanges>
    <protectedRange sqref="J14:J15 J85:J97 J157:J165 J55:J83 J539:J541 J249:J250 J99:J103 J105:J116 J119:J129 J131:J155 J188:J196 J198:J199 J201:J213 J216:J241 J243:J247 J261:J269 J276 J307 J312 J365:J366 J448 J455:J464 J467:J468 J470:J477 J479:J487 J501:J507 J517:J518 J520:J521 J529 J532 J565:J566 J597 J384 J411:J413 J379:J381 J287 J608 J19:J34 J168:J186 J36:J53" name="範囲3"/>
    <protectedRange sqref="J14:J15 J85:J97 J157:J165 J55:J83 J539:J541 J249:J250 J99:J103 J105:J116 J119:J129 J131:J155 J188:J196 J198:J199 J201:J213 J216:J241 J243:J247 J261:J269 J276 J307 J312 J365:J366 J448 J455:J464 J467:J468 J470:J477 J479:J487 J501:J507 J517:J518 J520:J521 J529 J532 J565:J566 J597 J384 J411:J413 J379:J381 J287 J608 J19:J34 J168:J186 J36:J53" name="範囲2"/>
    <protectedRange sqref="J251:J260 J572:J581" name="範囲3_1"/>
    <protectedRange sqref="J251:J260 J572:J581" name="範囲2_1"/>
  </protectedRanges>
  <phoneticPr fontId="13"/>
  <conditionalFormatting sqref="K2:K3">
    <cfRule type="containsText" dxfId="11" priority="66" operator="containsText" text="未">
      <formula>NOT(ISERROR(SEARCH("未",K2)))</formula>
    </cfRule>
  </conditionalFormatting>
  <conditionalFormatting sqref="M1:N1048576">
    <cfRule type="cellIs" dxfId="10" priority="1" operator="equal">
      <formula>"未入力あり"</formula>
    </cfRule>
  </conditionalFormatting>
  <dataValidations xWindow="1210" yWindow="863" count="9">
    <dataValidation type="list" allowBlank="1" showInputMessage="1" showErrorMessage="1" error="選択肢から選んでください" sqref="J14:J15 J19:J27 J30:J33 J50:J53 J85:J97 J99:J100 J102:J103 J36:J47 J178 J168:J171 J188:J194 J587:J590 J278:J280 J223 J538:J553 J243:J244 J246:J247 J76:J83 J271:J272 J603:J606 J386:J389 J290:J297 J300:J301 J304:J306 J309:J311 J313:J315 J317:J338 J340 J342:J346 J349:J350 J354:J364 J367:J370 J412:J419 J374:J378 J421:J433 J435:J436 J438:J439 J469 J478 J113:J116 J500 J510:J516 J449:J452 J216:J220 J225:J241 J567 J563:J564 J266:J269 J592:J593 J274:J275 J599:J601 J555:J561 J490:J498 J466 J105:J111 J201:J206 J157:J165 J209 J212:J213 J595:J596 J441:J447 J523:J528 J531 J534:J535 J282:J285 J55:J74 J570:J585 J249:J264 J391:J410 J380:J382" xr:uid="{00000000-0002-0000-0500-000000000000}">
      <formula1>"はい,いいえ"</formula1>
    </dataValidation>
    <dataValidation type="decimal" imeMode="disabled" operator="greaterThanOrEqual" allowBlank="1" showInputMessage="1" showErrorMessage="1" error="数値を入力してください" prompt="数値を入力" sqref="J179:J185" xr:uid="{00000000-0002-0000-0500-000001000000}">
      <formula1>0</formula1>
    </dataValidation>
    <dataValidation type="whole" imeMode="disabled" operator="greaterThanOrEqual" allowBlank="1" showInputMessage="1" showErrorMessage="1" error="整数を入力してください" prompt="整数を入力" sqref="J437 J554 J586" xr:uid="{00000000-0002-0000-0500-000002000000}">
      <formula1>0</formula1>
    </dataValidation>
    <dataValidation type="list" allowBlank="1" showInputMessage="1" showErrorMessage="1" error="選択肢から選んでください" sqref="J286 J607" xr:uid="{00000000-0002-0000-0500-000003000000}">
      <formula1>"JCI,ISO9001,日本医療機能評価機構 病院機能評価"</formula1>
    </dataValidation>
    <dataValidation type="whole" errorStyle="warning" allowBlank="1" showInputMessage="1" showErrorMessage="1" errorTitle="入力値を要確認！" error="想定を超えた数値が入力されています。ご確認ください。" sqref="J597 J101 J112 J119:J129 J131:J155 J172:J177 J195:J196 J198:J199 J207 J210 J221:J222 J224 J245 J532 J276 J307 J312 J565:J566 J448 J455:J464 J467:J468 J470:J477 J479:J487 J501:J507 J517:J518 J520:J521 J529" xr:uid="{00000000-0002-0000-0500-000004000000}">
      <formula1>T101</formula1>
      <formula2>U101</formula2>
    </dataValidation>
    <dataValidation type="whole" errorStyle="warning" allowBlank="1" showInputMessage="1" showErrorMessage="1" errorTitle="入力値を要確認！" error="想定を超えた数値が入力されています。ご確認ください。" sqref="J608 J384 J287 J48" xr:uid="{00000000-0002-0000-0500-000005000000}">
      <formula1>0</formula1>
      <formula2>U48</formula2>
    </dataValidation>
    <dataValidation type="decimal" errorStyle="warning" allowBlank="1" showInputMessage="1" showErrorMessage="1" errorTitle="入力値を要確認！" error="想定を超えた数値が入力されています。ご確認ください。" sqref="J28:J29 J365:J366" xr:uid="{00000000-0002-0000-0500-000006000000}">
      <formula1>T28</formula1>
      <formula2>U28</formula2>
    </dataValidation>
    <dataValidation type="whole" errorStyle="warning" imeMode="disabled" allowBlank="1" showInputMessage="1" showErrorMessage="1" errorTitle="入力値を要確認！" error="想定を超えた数値が入力されています。ご確認ください。" sqref="J265" xr:uid="{00000000-0002-0000-0500-000007000000}">
      <formula1>T265</formula1>
      <formula2>U265</formula2>
    </dataValidation>
    <dataValidation type="decimal" imeMode="disabled" operator="greaterThanOrEqual" allowBlank="1" showInputMessage="1" showErrorMessage="1" error="数値を入力してください" sqref="J186" xr:uid="{00000000-0002-0000-0500-000008000000}">
      <formula1>0</formula1>
    </dataValidation>
  </dataValidations>
  <pageMargins left="0.70866141732283472" right="0.70866141732283472" top="0.74803149606299213" bottom="0.74803149606299213" header="0.31496062992125984" footer="0.31496062992125984"/>
  <pageSetup paperSize="8" scale="55" fitToHeight="0" orientation="portrait" r:id="rId1"/>
  <headerFooter>
    <oddFooter>&amp;C&amp;P / &amp;N ページ&amp;R&amp;A</oddFooter>
  </headerFooter>
  <rowBreaks count="5" manualBreakCount="5">
    <brk id="103" max="13" man="1"/>
    <brk id="202" max="13" man="1"/>
    <brk id="301" max="16383" man="1"/>
    <brk id="402" max="13" man="1"/>
    <brk id="498" max="1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33">
    <tabColor theme="0"/>
    <pageSetUpPr fitToPage="1"/>
  </sheetPr>
  <dimension ref="A1:K21"/>
  <sheetViews>
    <sheetView workbookViewId="0">
      <selection activeCell="B4" sqref="B4:B5"/>
    </sheetView>
  </sheetViews>
  <sheetFormatPr defaultRowHeight="13.5"/>
  <cols>
    <col min="1" max="1" width="3.625" customWidth="1"/>
    <col min="2" max="2" width="9.25" style="95" bestFit="1" customWidth="1"/>
  </cols>
  <sheetData>
    <row r="1" spans="1:11" ht="17.25">
      <c r="A1" s="17" t="s">
        <v>1229</v>
      </c>
    </row>
    <row r="3" spans="1:11">
      <c r="A3" s="94" t="s">
        <v>1230</v>
      </c>
    </row>
    <row r="4" spans="1:11">
      <c r="A4" t="s">
        <v>496</v>
      </c>
      <c r="B4" s="534">
        <v>2318</v>
      </c>
      <c r="C4" t="s">
        <v>1231</v>
      </c>
    </row>
    <row r="5" spans="1:11">
      <c r="A5" t="s">
        <v>505</v>
      </c>
      <c r="B5" s="534">
        <v>5200</v>
      </c>
      <c r="C5" t="s">
        <v>1232</v>
      </c>
    </row>
    <row r="6" spans="1:11" ht="14.25" thickBot="1">
      <c r="A6" t="s">
        <v>1233</v>
      </c>
      <c r="B6" s="96">
        <f>IFERROR(B5*12,"")</f>
        <v>62400</v>
      </c>
      <c r="C6" t="s">
        <v>1234</v>
      </c>
    </row>
    <row r="7" spans="1:11" ht="14.25" thickBot="1">
      <c r="A7" t="s">
        <v>1235</v>
      </c>
      <c r="B7" s="97">
        <f>IFERROR(B4/B6,"")</f>
        <v>3.7147435897435896E-2</v>
      </c>
      <c r="C7" t="s">
        <v>1236</v>
      </c>
    </row>
    <row r="10" spans="1:11">
      <c r="A10" s="94" t="s">
        <v>1237</v>
      </c>
    </row>
    <row r="11" spans="1:11">
      <c r="A11" t="s">
        <v>496</v>
      </c>
      <c r="B11" s="534"/>
      <c r="C11" s="60" t="s">
        <v>1238</v>
      </c>
      <c r="D11" s="60"/>
      <c r="E11" s="60"/>
      <c r="F11" s="60"/>
      <c r="G11" s="60"/>
      <c r="H11" s="60"/>
      <c r="I11" s="60"/>
      <c r="J11" s="60"/>
      <c r="K11" s="60"/>
    </row>
    <row r="12" spans="1:11">
      <c r="A12" t="s">
        <v>505</v>
      </c>
      <c r="B12" s="534"/>
      <c r="C12" t="s">
        <v>1232</v>
      </c>
    </row>
    <row r="13" spans="1:11">
      <c r="A13" t="s">
        <v>1233</v>
      </c>
      <c r="B13" s="96">
        <f>IFERROR(B12*12,"")</f>
        <v>0</v>
      </c>
      <c r="C13" t="s">
        <v>1234</v>
      </c>
    </row>
    <row r="14" spans="1:11">
      <c r="A14" t="s">
        <v>692</v>
      </c>
      <c r="B14" s="534"/>
      <c r="C14" t="s">
        <v>1239</v>
      </c>
    </row>
    <row r="15" spans="1:11">
      <c r="A15" t="s">
        <v>732</v>
      </c>
      <c r="B15" s="534"/>
      <c r="C15" t="s">
        <v>1240</v>
      </c>
    </row>
    <row r="16" spans="1:11">
      <c r="A16" t="s">
        <v>749</v>
      </c>
      <c r="B16" s="985" t="str">
        <f>IFERROR(B15/B14,"")</f>
        <v/>
      </c>
      <c r="C16" t="s">
        <v>1241</v>
      </c>
    </row>
    <row r="17" spans="1:6" ht="14.25" thickBot="1">
      <c r="A17" t="s">
        <v>758</v>
      </c>
      <c r="B17" s="1099" t="str">
        <f>IFERROR(B13*B16,"")</f>
        <v/>
      </c>
      <c r="C17" t="s">
        <v>1242</v>
      </c>
    </row>
    <row r="18" spans="1:6" ht="14.25" thickBot="1">
      <c r="A18" t="s">
        <v>1235</v>
      </c>
      <c r="B18" s="97" t="str">
        <f>IFERROR(B11/B17,"")</f>
        <v/>
      </c>
      <c r="C18" t="s">
        <v>1243</v>
      </c>
    </row>
    <row r="20" spans="1:6">
      <c r="A20" t="s">
        <v>1244</v>
      </c>
    </row>
    <row r="21" spans="1:6">
      <c r="C21" s="95"/>
      <c r="D21" s="95"/>
      <c r="E21" s="95"/>
      <c r="F21" s="95"/>
    </row>
  </sheetData>
  <sheetProtection selectLockedCells="1"/>
  <phoneticPr fontId="13"/>
  <pageMargins left="0.7" right="0.7" top="0.75" bottom="0.75" header="0.3" footer="0.3"/>
  <pageSetup paperSize="9" scale="74" fitToHeight="0" orientation="portrait"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3">
    <tabColor theme="0"/>
    <pageSetUpPr fitToPage="1"/>
  </sheetPr>
  <dimension ref="A1:J334"/>
  <sheetViews>
    <sheetView view="pageBreakPreview" zoomScaleNormal="100" zoomScaleSheetLayoutView="100" workbookViewId="0">
      <selection activeCell="B11" sqref="B11"/>
    </sheetView>
  </sheetViews>
  <sheetFormatPr defaultColWidth="9" defaultRowHeight="13.5"/>
  <cols>
    <col min="1" max="1" width="3.625" style="536" customWidth="1"/>
    <col min="2" max="2" width="9.75" style="536" customWidth="1"/>
    <col min="3" max="3" width="64.875" style="536" customWidth="1"/>
    <col min="4" max="4" width="76.625" style="536" customWidth="1"/>
    <col min="5" max="5" width="54.625" style="536" customWidth="1"/>
    <col min="6" max="6" width="10.25" style="536" customWidth="1"/>
    <col min="7" max="7" width="6" style="535" hidden="1" customWidth="1"/>
    <col min="8" max="8" width="2.625" style="536" hidden="1" customWidth="1"/>
    <col min="9" max="9" width="2.25" style="60" hidden="1" customWidth="1"/>
    <col min="10" max="10" width="80.625" style="344" customWidth="1"/>
    <col min="11" max="16384" width="9" style="536"/>
  </cols>
  <sheetData>
    <row r="1" spans="1:10" ht="20.25" customHeight="1" thickBot="1">
      <c r="A1" s="1231" t="s">
        <v>1245</v>
      </c>
      <c r="B1" s="1232"/>
      <c r="C1" s="1232"/>
      <c r="D1" s="1232"/>
      <c r="E1" s="1232"/>
      <c r="F1" s="1232"/>
      <c r="I1" s="99"/>
      <c r="J1" s="101"/>
    </row>
    <row r="2" spans="1:10" ht="24.95" customHeight="1" thickTop="1" thickBot="1">
      <c r="A2" s="1233" t="s">
        <v>1246</v>
      </c>
      <c r="B2" s="1234"/>
      <c r="C2" s="1234"/>
      <c r="D2" s="1234"/>
      <c r="E2" s="1234"/>
      <c r="F2" s="537" t="str">
        <f>IF(COUNTIF(G:G,"未入力あり")&gt;=1,"未入力あり",IF(COUNTIF(G:G,"入力済")=0,"不要","入力済"))</f>
        <v>不要</v>
      </c>
      <c r="G2" s="1230"/>
      <c r="H2" s="1227"/>
      <c r="I2" s="121"/>
    </row>
    <row r="3" spans="1:10" ht="5.0999999999999996" customHeight="1" thickTop="1">
      <c r="G3" s="1230"/>
      <c r="H3" s="1227"/>
      <c r="I3" s="538"/>
      <c r="J3" s="539"/>
    </row>
    <row r="4" spans="1:10" ht="20.100000000000001" customHeight="1">
      <c r="D4" s="540" t="s">
        <v>1247</v>
      </c>
      <c r="E4" s="1235" t="str">
        <f>表紙!E2</f>
        <v>大阪公立大学医学部附属病院</v>
      </c>
      <c r="F4" s="1236"/>
      <c r="G4" s="1230"/>
      <c r="H4" s="1227"/>
      <c r="I4" s="541"/>
      <c r="J4" s="192" t="s">
        <v>185</v>
      </c>
    </row>
    <row r="5" spans="1:10" ht="20.100000000000001" customHeight="1">
      <c r="D5" s="540" t="s">
        <v>1248</v>
      </c>
      <c r="E5" t="str">
        <f>+'事務局使用（発出時は非表示にすること）'!B3</f>
        <v>令和６年９月１日時点</v>
      </c>
      <c r="F5"/>
      <c r="J5" s="89"/>
    </row>
    <row r="6" spans="1:10" ht="54" customHeight="1">
      <c r="A6" s="1237" t="s">
        <v>1249</v>
      </c>
      <c r="B6" s="1237"/>
      <c r="C6" s="1237"/>
      <c r="D6" s="1237"/>
      <c r="E6" s="1237"/>
      <c r="F6" s="1237"/>
      <c r="J6" s="89"/>
    </row>
    <row r="7" spans="1:10" ht="30" customHeight="1">
      <c r="A7" s="542"/>
      <c r="B7" s="543" t="s">
        <v>1250</v>
      </c>
      <c r="C7" s="1100" t="s">
        <v>100</v>
      </c>
      <c r="D7" s="1101" t="s">
        <v>1251</v>
      </c>
      <c r="E7" s="1238" t="s">
        <v>1252</v>
      </c>
      <c r="F7" s="1239"/>
      <c r="J7" s="89"/>
    </row>
    <row r="8" spans="1:10" customFormat="1" ht="62.25" customHeight="1">
      <c r="A8" s="544" t="s">
        <v>1253</v>
      </c>
      <c r="B8" s="545">
        <v>120</v>
      </c>
      <c r="C8" s="546" t="str">
        <f>+IFERROR(VLOOKUP($B8,'様式４(機能別)'!$A:$K,8,0),"")</f>
        <v>専任の放射線診断に携わる専門的な知識及び技能を有する常勤の医師の人数</v>
      </c>
      <c r="D8" s="547" t="s">
        <v>1254</v>
      </c>
      <c r="E8" s="1228" t="s">
        <v>1255</v>
      </c>
      <c r="F8" s="1229"/>
      <c r="G8" s="548"/>
      <c r="I8" s="60"/>
      <c r="J8" s="89"/>
    </row>
    <row r="9" spans="1:10" customFormat="1" ht="62.25" customHeight="1">
      <c r="A9" s="544" t="s">
        <v>1253</v>
      </c>
      <c r="B9" s="545">
        <v>176</v>
      </c>
      <c r="C9" s="546" t="str">
        <f>+IFERROR(VLOOKUP($B9,'様式４(機能別)'!$A:$K,8,0),"")</f>
        <v>放射線治療のべ患者数
（基準：年間200人以上、期間：令和５年１月１日～12月31日）</v>
      </c>
      <c r="D9" s="547" t="s">
        <v>1256</v>
      </c>
      <c r="E9" s="1228" t="s">
        <v>1257</v>
      </c>
      <c r="F9" s="1229"/>
      <c r="G9" s="548"/>
      <c r="I9" s="60"/>
      <c r="J9" s="89"/>
    </row>
    <row r="10" spans="1:10" customFormat="1" ht="62.25" customHeight="1" thickBot="1">
      <c r="A10" s="544" t="s">
        <v>1253</v>
      </c>
      <c r="B10" s="545">
        <v>278</v>
      </c>
      <c r="C10" s="546" t="str">
        <f>+IFERROR(VLOOKUP($B10,'様式４(機能別)'!$A:$K,8,0),"")</f>
        <v>治験を除く医薬品等の臨床研究を行っている。</v>
      </c>
      <c r="D10" s="547" t="s">
        <v>1258</v>
      </c>
      <c r="E10" s="1228" t="s">
        <v>1259</v>
      </c>
      <c r="F10" s="1229"/>
      <c r="G10" s="548"/>
      <c r="I10" s="60"/>
      <c r="J10" s="89"/>
    </row>
    <row r="11" spans="1:10" ht="62.25" customHeight="1" thickBot="1">
      <c r="A11" s="549">
        <v>1</v>
      </c>
      <c r="B11" s="93"/>
      <c r="C11" s="547" t="str">
        <f>+IFERROR(VLOOKUP($B11,'様式４(機能別)'!$A:$K,8,0),"")</f>
        <v/>
      </c>
      <c r="D11" s="122"/>
      <c r="E11" s="1225"/>
      <c r="F11" s="1226"/>
      <c r="G11" s="550" t="str">
        <f t="shared" ref="G11:G31" si="0">IF(B11&lt;&gt;"",IF(AND(D11&lt;&gt;"",E11&lt;&gt;""),"入力済","未入力あり"),"不要")</f>
        <v>不要</v>
      </c>
      <c r="H11" s="551"/>
      <c r="I11" s="552"/>
      <c r="J11" s="167"/>
    </row>
    <row r="12" spans="1:10" ht="62.25" customHeight="1" thickBot="1">
      <c r="A12" s="549">
        <v>2</v>
      </c>
      <c r="B12" s="93"/>
      <c r="C12" s="547" t="str">
        <f>+IFERROR(VLOOKUP($B12,'様式４(機能別)'!$A:$K,8,0),"")</f>
        <v/>
      </c>
      <c r="D12" s="122"/>
      <c r="E12" s="1225"/>
      <c r="F12" s="1226"/>
      <c r="G12" s="550" t="str">
        <f t="shared" si="0"/>
        <v>不要</v>
      </c>
      <c r="H12" s="551"/>
      <c r="J12" s="167"/>
    </row>
    <row r="13" spans="1:10" ht="62.25" customHeight="1" thickBot="1">
      <c r="A13" s="549">
        <v>3</v>
      </c>
      <c r="B13" s="93"/>
      <c r="C13" s="547" t="str">
        <f>+IFERROR(VLOOKUP($B13,'様式４(機能別)'!$A:$K,8,0),"")</f>
        <v/>
      </c>
      <c r="D13" s="122"/>
      <c r="E13" s="1225"/>
      <c r="F13" s="1226"/>
      <c r="G13" s="535" t="str">
        <f t="shared" si="0"/>
        <v>不要</v>
      </c>
      <c r="J13" s="89"/>
    </row>
    <row r="14" spans="1:10" ht="62.25" customHeight="1" thickBot="1">
      <c r="A14" s="549">
        <v>4</v>
      </c>
      <c r="B14" s="93"/>
      <c r="C14" s="547" t="str">
        <f>+IFERROR(VLOOKUP($B14,'様式４(機能別)'!$A:$K,8,0),"")</f>
        <v/>
      </c>
      <c r="D14" s="122"/>
      <c r="E14" s="1225"/>
      <c r="F14" s="1226"/>
      <c r="G14" s="535" t="str">
        <f t="shared" si="0"/>
        <v>不要</v>
      </c>
      <c r="J14" s="89"/>
    </row>
    <row r="15" spans="1:10" ht="62.25" customHeight="1" thickBot="1">
      <c r="A15" s="549">
        <v>5</v>
      </c>
      <c r="B15" s="93"/>
      <c r="C15" s="547" t="str">
        <f>+IFERROR(VLOOKUP($B15,'様式４(機能別)'!$A:$K,8,0),"")</f>
        <v/>
      </c>
      <c r="D15" s="122"/>
      <c r="E15" s="1225"/>
      <c r="F15" s="1226"/>
      <c r="G15" s="550" t="str">
        <f t="shared" si="0"/>
        <v>不要</v>
      </c>
      <c r="H15" s="553"/>
      <c r="I15" s="552"/>
      <c r="J15" s="89"/>
    </row>
    <row r="16" spans="1:10" ht="62.25" customHeight="1" thickBot="1">
      <c r="A16" s="549">
        <v>6</v>
      </c>
      <c r="B16" s="93"/>
      <c r="C16" s="547" t="str">
        <f>+IFERROR(VLOOKUP($B16,'様式４(機能別)'!$A:$K,8,0),"")</f>
        <v/>
      </c>
      <c r="D16" s="122"/>
      <c r="E16" s="1225"/>
      <c r="F16" s="1226"/>
      <c r="G16" s="550" t="str">
        <f t="shared" si="0"/>
        <v>不要</v>
      </c>
      <c r="H16" s="553"/>
      <c r="J16" s="89"/>
    </row>
    <row r="17" spans="1:10" ht="62.25" customHeight="1" thickBot="1">
      <c r="A17" s="549">
        <v>7</v>
      </c>
      <c r="B17" s="93"/>
      <c r="C17" s="547" t="str">
        <f>+IFERROR(VLOOKUP($B17,'様式４(機能別)'!$A:$K,8,0),"")</f>
        <v/>
      </c>
      <c r="D17" s="122"/>
      <c r="E17" s="1225"/>
      <c r="F17" s="1226"/>
      <c r="G17" s="535" t="str">
        <f t="shared" si="0"/>
        <v>不要</v>
      </c>
      <c r="J17" s="89"/>
    </row>
    <row r="18" spans="1:10" ht="62.25" customHeight="1" thickBot="1">
      <c r="A18" s="549">
        <v>8</v>
      </c>
      <c r="B18" s="93"/>
      <c r="C18" s="547" t="str">
        <f>+IFERROR(VLOOKUP($B18,'様式４(機能別)'!$A:$K,8,0),"")</f>
        <v/>
      </c>
      <c r="D18" s="122"/>
      <c r="E18" s="1225"/>
      <c r="F18" s="1226"/>
      <c r="G18" s="535" t="str">
        <f t="shared" si="0"/>
        <v>不要</v>
      </c>
      <c r="J18" s="89"/>
    </row>
    <row r="19" spans="1:10" ht="62.25" customHeight="1" thickBot="1">
      <c r="A19" s="549">
        <v>9</v>
      </c>
      <c r="B19" s="93"/>
      <c r="C19" s="547" t="str">
        <f>+IFERROR(VLOOKUP($B19,'様式４(機能別)'!$A:$K,8,0),"")</f>
        <v/>
      </c>
      <c r="D19" s="122"/>
      <c r="E19" s="1225"/>
      <c r="F19" s="1226"/>
      <c r="G19" s="535" t="str">
        <f t="shared" si="0"/>
        <v>不要</v>
      </c>
      <c r="J19" s="89"/>
    </row>
    <row r="20" spans="1:10" ht="62.25" customHeight="1" thickBot="1">
      <c r="A20" s="549">
        <v>10</v>
      </c>
      <c r="B20" s="93"/>
      <c r="C20" s="547" t="str">
        <f>+IFERROR(VLOOKUP($B20,'様式４(機能別)'!$A:$K,8,0),"")</f>
        <v/>
      </c>
      <c r="D20" s="122"/>
      <c r="E20" s="1225"/>
      <c r="F20" s="1226"/>
      <c r="G20" s="535" t="str">
        <f t="shared" si="0"/>
        <v>不要</v>
      </c>
      <c r="J20" s="89"/>
    </row>
    <row r="21" spans="1:10" ht="62.25" customHeight="1" thickBot="1">
      <c r="A21" s="549">
        <v>11</v>
      </c>
      <c r="B21" s="93"/>
      <c r="C21" s="547" t="str">
        <f>+IFERROR(VLOOKUP($B21,'様式４(機能別)'!$A:$K,8,0),"")</f>
        <v/>
      </c>
      <c r="D21" s="122"/>
      <c r="E21" s="1225"/>
      <c r="F21" s="1226"/>
      <c r="G21" s="535" t="str">
        <f t="shared" si="0"/>
        <v>不要</v>
      </c>
      <c r="J21" s="89"/>
    </row>
    <row r="22" spans="1:10" ht="62.25" customHeight="1" thickBot="1">
      <c r="A22" s="549">
        <v>12</v>
      </c>
      <c r="B22" s="93"/>
      <c r="C22" s="547" t="str">
        <f>+IFERROR(VLOOKUP($B22,'様式４(機能別)'!$A:$K,8,0),"")</f>
        <v/>
      </c>
      <c r="D22" s="122"/>
      <c r="E22" s="1225"/>
      <c r="F22" s="1226"/>
      <c r="G22" s="535" t="str">
        <f t="shared" si="0"/>
        <v>不要</v>
      </c>
      <c r="J22" s="89"/>
    </row>
    <row r="23" spans="1:10" ht="62.25" customHeight="1" thickBot="1">
      <c r="A23" s="549">
        <v>13</v>
      </c>
      <c r="B23" s="93"/>
      <c r="C23" s="547" t="str">
        <f>+IFERROR(VLOOKUP($B23,'様式４(機能別)'!$A:$K,8,0),"")</f>
        <v/>
      </c>
      <c r="D23" s="122"/>
      <c r="E23" s="1225"/>
      <c r="F23" s="1226"/>
      <c r="G23" s="535" t="str">
        <f t="shared" si="0"/>
        <v>不要</v>
      </c>
      <c r="J23" s="89"/>
    </row>
    <row r="24" spans="1:10" ht="62.25" customHeight="1" thickBot="1">
      <c r="A24" s="549">
        <v>14</v>
      </c>
      <c r="B24" s="93"/>
      <c r="C24" s="547" t="str">
        <f>+IFERROR(VLOOKUP($B24,'様式４(機能別)'!$A:$K,8,0),"")</f>
        <v/>
      </c>
      <c r="D24" s="122"/>
      <c r="E24" s="1225"/>
      <c r="F24" s="1226"/>
      <c r="G24" s="535" t="str">
        <f t="shared" si="0"/>
        <v>不要</v>
      </c>
      <c r="J24" s="89"/>
    </row>
    <row r="25" spans="1:10" ht="62.25" customHeight="1" thickBot="1">
      <c r="A25" s="549">
        <v>15</v>
      </c>
      <c r="B25" s="93"/>
      <c r="C25" s="547" t="str">
        <f>+IFERROR(VLOOKUP($B25,'様式４(機能別)'!$A:$K,8,0),"")</f>
        <v/>
      </c>
      <c r="D25" s="122"/>
      <c r="E25" s="1225"/>
      <c r="F25" s="1226"/>
      <c r="G25" s="535" t="str">
        <f t="shared" si="0"/>
        <v>不要</v>
      </c>
      <c r="I25" s="554"/>
      <c r="J25" s="977"/>
    </row>
    <row r="26" spans="1:10" ht="62.25" customHeight="1" thickBot="1">
      <c r="A26" s="549">
        <v>16</v>
      </c>
      <c r="B26" s="93"/>
      <c r="C26" s="547" t="str">
        <f>+IFERROR(VLOOKUP($B26,'様式４(機能別)'!$A:$K,8,0),"")</f>
        <v/>
      </c>
      <c r="D26" s="122"/>
      <c r="E26" s="1225"/>
      <c r="F26" s="1226"/>
      <c r="G26" s="535" t="str">
        <f t="shared" si="0"/>
        <v>不要</v>
      </c>
      <c r="J26" s="977"/>
    </row>
    <row r="27" spans="1:10" ht="62.25" customHeight="1" thickBot="1">
      <c r="A27" s="549">
        <v>17</v>
      </c>
      <c r="B27" s="93"/>
      <c r="C27" s="547" t="str">
        <f>+IFERROR(VLOOKUP($B27,'様式４(機能別)'!$A:$K,8,0),"")</f>
        <v/>
      </c>
      <c r="D27" s="122"/>
      <c r="E27" s="1225"/>
      <c r="F27" s="1226"/>
      <c r="G27" s="535" t="str">
        <f t="shared" si="0"/>
        <v>不要</v>
      </c>
      <c r="J27" s="977"/>
    </row>
    <row r="28" spans="1:10" ht="62.25" customHeight="1" thickBot="1">
      <c r="A28" s="549">
        <v>18</v>
      </c>
      <c r="B28" s="93"/>
      <c r="C28" s="547" t="str">
        <f>+IFERROR(VLOOKUP($B28,'様式４(機能別)'!$A:$K,8,0),"")</f>
        <v/>
      </c>
      <c r="D28" s="122"/>
      <c r="E28" s="1225"/>
      <c r="F28" s="1226"/>
      <c r="G28" s="535" t="str">
        <f t="shared" si="0"/>
        <v>不要</v>
      </c>
      <c r="J28" s="977"/>
    </row>
    <row r="29" spans="1:10" ht="62.25" customHeight="1" thickBot="1">
      <c r="A29" s="549">
        <v>19</v>
      </c>
      <c r="B29" s="93"/>
      <c r="C29" s="547" t="str">
        <f>+IFERROR(VLOOKUP($B29,'様式４(機能別)'!$A:$K,8,0),"")</f>
        <v/>
      </c>
      <c r="D29" s="122"/>
      <c r="E29" s="1225"/>
      <c r="F29" s="1226"/>
      <c r="G29" s="535" t="str">
        <f t="shared" si="0"/>
        <v>不要</v>
      </c>
      <c r="J29" s="977"/>
    </row>
    <row r="30" spans="1:10" ht="62.25" customHeight="1" thickBot="1">
      <c r="A30" s="549">
        <v>20</v>
      </c>
      <c r="B30" s="93"/>
      <c r="C30" s="547" t="str">
        <f>+IFERROR(VLOOKUP($B30,'様式４(機能別)'!$A:$K,8,0),"")</f>
        <v/>
      </c>
      <c r="D30" s="122"/>
      <c r="E30" s="1225"/>
      <c r="F30" s="1226"/>
      <c r="G30" s="535" t="str">
        <f t="shared" si="0"/>
        <v>不要</v>
      </c>
      <c r="J30" s="977"/>
    </row>
    <row r="31" spans="1:10" ht="62.25" customHeight="1" thickBot="1">
      <c r="A31" s="549">
        <v>21</v>
      </c>
      <c r="B31" s="93"/>
      <c r="C31" s="547" t="str">
        <f>+IFERROR(VLOOKUP($B31,'様式４(機能別)'!$A:$K,8,0),"")</f>
        <v/>
      </c>
      <c r="D31" s="122"/>
      <c r="E31" s="1225"/>
      <c r="F31" s="1226"/>
      <c r="G31" s="535" t="str">
        <f t="shared" si="0"/>
        <v>不要</v>
      </c>
      <c r="J31" s="977"/>
    </row>
    <row r="32" spans="1:10" ht="62.25" customHeight="1" thickBot="1">
      <c r="A32" s="549">
        <v>22</v>
      </c>
      <c r="B32" s="93"/>
      <c r="C32" s="547" t="str">
        <f>+IFERROR(VLOOKUP($B32,'様式４(機能別)'!$A:$K,8,0),"")</f>
        <v/>
      </c>
      <c r="D32" s="122"/>
      <c r="E32" s="1225"/>
      <c r="F32" s="1226"/>
      <c r="G32" s="535" t="str">
        <f t="shared" ref="G32:G50" si="1">IF(B32&lt;&gt;"",IF(AND(D32&lt;&gt;"",E32&lt;&gt;""),"入力済","未入力あり"),"不要")</f>
        <v>不要</v>
      </c>
      <c r="J32" s="977"/>
    </row>
    <row r="33" spans="1:10" ht="62.25" customHeight="1" thickBot="1">
      <c r="A33" s="549">
        <v>23</v>
      </c>
      <c r="B33" s="93"/>
      <c r="C33" s="547" t="str">
        <f>+IFERROR(VLOOKUP($B33,'様式４(機能別)'!$A:$K,8,0),"")</f>
        <v/>
      </c>
      <c r="D33" s="122"/>
      <c r="E33" s="1225"/>
      <c r="F33" s="1226"/>
      <c r="G33" s="535" t="str">
        <f t="shared" si="1"/>
        <v>不要</v>
      </c>
      <c r="J33" s="977"/>
    </row>
    <row r="34" spans="1:10" ht="62.25" customHeight="1" thickBot="1">
      <c r="A34" s="549">
        <v>24</v>
      </c>
      <c r="B34" s="93"/>
      <c r="C34" s="547" t="str">
        <f>+IFERROR(VLOOKUP($B34,'様式４(機能別)'!$A:$K,8,0),"")</f>
        <v/>
      </c>
      <c r="D34" s="122"/>
      <c r="E34" s="1225"/>
      <c r="F34" s="1226"/>
      <c r="G34" s="535" t="str">
        <f t="shared" si="1"/>
        <v>不要</v>
      </c>
      <c r="J34" s="977"/>
    </row>
    <row r="35" spans="1:10" ht="62.25" customHeight="1" thickBot="1">
      <c r="A35" s="549">
        <v>25</v>
      </c>
      <c r="B35" s="93"/>
      <c r="C35" s="547" t="str">
        <f>+IFERROR(VLOOKUP($B35,'様式４(機能別)'!$A:$K,8,0),"")</f>
        <v/>
      </c>
      <c r="D35" s="122"/>
      <c r="E35" s="1225"/>
      <c r="F35" s="1226"/>
      <c r="G35" s="535" t="str">
        <f t="shared" si="1"/>
        <v>不要</v>
      </c>
      <c r="J35" s="977"/>
    </row>
    <row r="36" spans="1:10" ht="62.25" customHeight="1" thickBot="1">
      <c r="A36" s="549">
        <v>26</v>
      </c>
      <c r="B36" s="93"/>
      <c r="C36" s="547" t="str">
        <f>+IFERROR(VLOOKUP($B36,'様式４(機能別)'!$A:$K,8,0),"")</f>
        <v/>
      </c>
      <c r="D36" s="122"/>
      <c r="E36" s="1225"/>
      <c r="F36" s="1226"/>
      <c r="G36" s="535" t="str">
        <f t="shared" si="1"/>
        <v>不要</v>
      </c>
      <c r="J36" s="977"/>
    </row>
    <row r="37" spans="1:10" ht="62.25" customHeight="1" thickBot="1">
      <c r="A37" s="549">
        <v>27</v>
      </c>
      <c r="B37" s="93"/>
      <c r="C37" s="547" t="str">
        <f>+IFERROR(VLOOKUP($B37,'様式４(機能別)'!$A:$K,8,0),"")</f>
        <v/>
      </c>
      <c r="D37" s="122"/>
      <c r="E37" s="1225"/>
      <c r="F37" s="1226"/>
      <c r="G37" s="535" t="str">
        <f t="shared" si="1"/>
        <v>不要</v>
      </c>
      <c r="J37" s="977"/>
    </row>
    <row r="38" spans="1:10" ht="62.25" customHeight="1" thickBot="1">
      <c r="A38" s="549">
        <v>28</v>
      </c>
      <c r="B38" s="93"/>
      <c r="C38" s="547" t="str">
        <f>+IFERROR(VLOOKUP($B38,'様式４(機能別)'!$A:$K,8,0),"")</f>
        <v/>
      </c>
      <c r="D38" s="122"/>
      <c r="E38" s="1225"/>
      <c r="F38" s="1226"/>
      <c r="G38" s="535" t="str">
        <f t="shared" si="1"/>
        <v>不要</v>
      </c>
      <c r="J38" s="977"/>
    </row>
    <row r="39" spans="1:10" ht="62.25" customHeight="1" thickBot="1">
      <c r="A39" s="549">
        <v>29</v>
      </c>
      <c r="B39" s="93"/>
      <c r="C39" s="547" t="str">
        <f>+IFERROR(VLOOKUP($B39,'様式４(機能別)'!$A:$K,8,0),"")</f>
        <v/>
      </c>
      <c r="D39" s="122"/>
      <c r="E39" s="1225"/>
      <c r="F39" s="1226"/>
      <c r="G39" s="535" t="str">
        <f t="shared" si="1"/>
        <v>不要</v>
      </c>
      <c r="J39" s="977"/>
    </row>
    <row r="40" spans="1:10" ht="62.25" customHeight="1" thickBot="1">
      <c r="A40" s="549">
        <v>30</v>
      </c>
      <c r="B40" s="93"/>
      <c r="C40" s="547" t="str">
        <f>+IFERROR(VLOOKUP($B40,'様式４(機能別)'!$A:$K,8,0),"")</f>
        <v/>
      </c>
      <c r="D40" s="122"/>
      <c r="E40" s="1225"/>
      <c r="F40" s="1226"/>
      <c r="G40" s="535" t="str">
        <f t="shared" si="1"/>
        <v>不要</v>
      </c>
      <c r="J40" s="977"/>
    </row>
    <row r="41" spans="1:10" ht="62.25" customHeight="1" thickBot="1">
      <c r="A41" s="549">
        <v>31</v>
      </c>
      <c r="B41" s="93"/>
      <c r="C41" s="547" t="str">
        <f>+IFERROR(VLOOKUP($B41,'様式４(機能別)'!$A:$K,8,0),"")</f>
        <v/>
      </c>
      <c r="D41" s="122"/>
      <c r="E41" s="1225"/>
      <c r="F41" s="1226"/>
      <c r="G41" s="535" t="str">
        <f>IF(B41&lt;&gt;"",IF(AND(D41&lt;&gt;"",E41&lt;&gt;""),"入力済","未入力あり"),"不要")</f>
        <v>不要</v>
      </c>
      <c r="J41" s="977"/>
    </row>
    <row r="42" spans="1:10" ht="62.25" customHeight="1" thickBot="1">
      <c r="A42" s="549">
        <v>32</v>
      </c>
      <c r="B42" s="93"/>
      <c r="C42" s="547" t="str">
        <f>+IFERROR(VLOOKUP($B42,'様式４(機能別)'!$A:$K,8,0),"")</f>
        <v/>
      </c>
      <c r="D42" s="122"/>
      <c r="E42" s="1225"/>
      <c r="F42" s="1226"/>
      <c r="G42" s="535" t="str">
        <f>IF(B42&lt;&gt;"",IF(AND(D42&lt;&gt;"",E42&lt;&gt;""),"入力済","未入力あり"),"不要")</f>
        <v>不要</v>
      </c>
      <c r="J42" s="977"/>
    </row>
    <row r="43" spans="1:10" ht="62.25" customHeight="1" thickBot="1">
      <c r="A43" s="549">
        <v>33</v>
      </c>
      <c r="B43" s="93"/>
      <c r="C43" s="547" t="str">
        <f>+IFERROR(VLOOKUP($B43,'様式４(機能別)'!$A:$K,8,0),"")</f>
        <v/>
      </c>
      <c r="D43" s="122"/>
      <c r="E43" s="1225"/>
      <c r="F43" s="1226"/>
      <c r="G43" s="535" t="str">
        <f t="shared" si="1"/>
        <v>不要</v>
      </c>
      <c r="J43" s="977"/>
    </row>
    <row r="44" spans="1:10" ht="62.25" customHeight="1" thickBot="1">
      <c r="A44" s="549">
        <v>34</v>
      </c>
      <c r="B44" s="93"/>
      <c r="C44" s="547" t="str">
        <f>+IFERROR(VLOOKUP($B44,'様式４(機能別)'!$A:$K,8,0),"")</f>
        <v/>
      </c>
      <c r="D44" s="122"/>
      <c r="E44" s="1225"/>
      <c r="F44" s="1226"/>
      <c r="G44" s="535" t="str">
        <f t="shared" si="1"/>
        <v>不要</v>
      </c>
      <c r="J44" s="977"/>
    </row>
    <row r="45" spans="1:10" ht="62.25" customHeight="1" thickBot="1">
      <c r="A45" s="549">
        <v>35</v>
      </c>
      <c r="B45" s="93"/>
      <c r="C45" s="547" t="str">
        <f>+IFERROR(VLOOKUP($B45,'様式４(機能別)'!$A:$K,8,0),"")</f>
        <v/>
      </c>
      <c r="D45" s="122"/>
      <c r="E45" s="1225"/>
      <c r="F45" s="1226"/>
      <c r="G45" s="535" t="str">
        <f t="shared" si="1"/>
        <v>不要</v>
      </c>
      <c r="J45" s="977"/>
    </row>
    <row r="46" spans="1:10" ht="62.25" customHeight="1" thickBot="1">
      <c r="A46" s="549">
        <v>36</v>
      </c>
      <c r="B46" s="93"/>
      <c r="C46" s="547" t="str">
        <f>+IFERROR(VLOOKUP($B46,'様式４(機能別)'!$A:$K,8,0),"")</f>
        <v/>
      </c>
      <c r="D46" s="122"/>
      <c r="E46" s="1225"/>
      <c r="F46" s="1226"/>
      <c r="G46" s="535" t="str">
        <f t="shared" si="1"/>
        <v>不要</v>
      </c>
      <c r="J46" s="977"/>
    </row>
    <row r="47" spans="1:10" ht="62.25" customHeight="1" thickBot="1">
      <c r="A47" s="549">
        <v>37</v>
      </c>
      <c r="B47" s="93"/>
      <c r="C47" s="547" t="str">
        <f>+IFERROR(VLOOKUP($B47,'様式４(機能別)'!$A:$K,8,0),"")</f>
        <v/>
      </c>
      <c r="D47" s="122"/>
      <c r="E47" s="1225"/>
      <c r="F47" s="1226"/>
      <c r="G47" s="535" t="str">
        <f t="shared" si="1"/>
        <v>不要</v>
      </c>
      <c r="J47" s="977"/>
    </row>
    <row r="48" spans="1:10" ht="62.25" customHeight="1" thickBot="1">
      <c r="A48" s="549">
        <v>38</v>
      </c>
      <c r="B48" s="93"/>
      <c r="C48" s="547" t="str">
        <f>+IFERROR(VLOOKUP($B48,'様式４(機能別)'!$A:$K,8,0),"")</f>
        <v/>
      </c>
      <c r="D48" s="122"/>
      <c r="E48" s="1225"/>
      <c r="F48" s="1226"/>
      <c r="G48" s="535" t="str">
        <f t="shared" si="1"/>
        <v>不要</v>
      </c>
      <c r="J48" s="977"/>
    </row>
    <row r="49" spans="1:10" ht="62.25" customHeight="1" thickBot="1">
      <c r="A49" s="549">
        <v>39</v>
      </c>
      <c r="B49" s="93"/>
      <c r="C49" s="547" t="str">
        <f>+IFERROR(VLOOKUP($B49,'様式４(機能別)'!$A:$K,8,0),"")</f>
        <v/>
      </c>
      <c r="D49" s="122"/>
      <c r="E49" s="1225"/>
      <c r="F49" s="1226"/>
      <c r="G49" s="535" t="str">
        <f t="shared" si="1"/>
        <v>不要</v>
      </c>
      <c r="J49" s="977"/>
    </row>
    <row r="50" spans="1:10" ht="62.25" customHeight="1" thickBot="1">
      <c r="A50" s="549">
        <v>40</v>
      </c>
      <c r="B50" s="93"/>
      <c r="C50" s="547" t="str">
        <f>+IFERROR(VLOOKUP($B50,'様式４(機能別)'!$A:$K,8,0),"")</f>
        <v/>
      </c>
      <c r="D50" s="122"/>
      <c r="E50" s="1225"/>
      <c r="F50" s="1226"/>
      <c r="G50" s="535" t="str">
        <f t="shared" si="1"/>
        <v>不要</v>
      </c>
      <c r="J50" s="978"/>
    </row>
    <row r="51" spans="1:10">
      <c r="B51" s="555"/>
    </row>
    <row r="52" spans="1:10">
      <c r="B52" s="555"/>
    </row>
    <row r="53" spans="1:10">
      <c r="B53" s="555"/>
    </row>
    <row r="54" spans="1:10">
      <c r="B54" s="555"/>
    </row>
    <row r="55" spans="1:10">
      <c r="B55" s="555"/>
    </row>
    <row r="56" spans="1:10">
      <c r="B56" s="555"/>
    </row>
    <row r="57" spans="1:10">
      <c r="B57" s="555"/>
    </row>
    <row r="58" spans="1:10">
      <c r="B58" s="555"/>
    </row>
    <row r="59" spans="1:10">
      <c r="B59" s="555"/>
    </row>
    <row r="60" spans="1:10">
      <c r="B60" s="555"/>
    </row>
    <row r="61" spans="1:10">
      <c r="B61" s="555"/>
    </row>
    <row r="62" spans="1:10">
      <c r="B62" s="555"/>
    </row>
    <row r="63" spans="1:10">
      <c r="B63" s="555"/>
    </row>
    <row r="64" spans="1:10">
      <c r="B64" s="555"/>
    </row>
    <row r="65" spans="2:2">
      <c r="B65" s="555"/>
    </row>
    <row r="66" spans="2:2">
      <c r="B66" s="555"/>
    </row>
    <row r="67" spans="2:2">
      <c r="B67" s="555"/>
    </row>
    <row r="68" spans="2:2">
      <c r="B68" s="555"/>
    </row>
    <row r="69" spans="2:2">
      <c r="B69" s="555"/>
    </row>
    <row r="70" spans="2:2">
      <c r="B70" s="555"/>
    </row>
    <row r="71" spans="2:2">
      <c r="B71" s="555"/>
    </row>
    <row r="72" spans="2:2">
      <c r="B72" s="555"/>
    </row>
    <row r="73" spans="2:2">
      <c r="B73" s="555"/>
    </row>
    <row r="74" spans="2:2">
      <c r="B74" s="555"/>
    </row>
    <row r="75" spans="2:2">
      <c r="B75" s="555"/>
    </row>
    <row r="76" spans="2:2">
      <c r="B76" s="555"/>
    </row>
    <row r="77" spans="2:2">
      <c r="B77" s="555"/>
    </row>
    <row r="78" spans="2:2">
      <c r="B78" s="555"/>
    </row>
    <row r="79" spans="2:2">
      <c r="B79" s="555"/>
    </row>
    <row r="80" spans="2:2">
      <c r="B80" s="555"/>
    </row>
    <row r="81" spans="2:2">
      <c r="B81" s="555"/>
    </row>
    <row r="82" spans="2:2">
      <c r="B82" s="555"/>
    </row>
    <row r="83" spans="2:2">
      <c r="B83" s="555"/>
    </row>
    <row r="84" spans="2:2">
      <c r="B84" s="555"/>
    </row>
    <row r="85" spans="2:2">
      <c r="B85" s="555"/>
    </row>
    <row r="86" spans="2:2">
      <c r="B86" s="555"/>
    </row>
    <row r="87" spans="2:2">
      <c r="B87" s="555"/>
    </row>
    <row r="88" spans="2:2">
      <c r="B88" s="555"/>
    </row>
    <row r="89" spans="2:2">
      <c r="B89" s="555"/>
    </row>
    <row r="90" spans="2:2">
      <c r="B90" s="555"/>
    </row>
    <row r="91" spans="2:2">
      <c r="B91" s="555"/>
    </row>
    <row r="92" spans="2:2">
      <c r="B92" s="555"/>
    </row>
    <row r="93" spans="2:2">
      <c r="B93" s="555"/>
    </row>
    <row r="94" spans="2:2">
      <c r="B94" s="555"/>
    </row>
    <row r="95" spans="2:2">
      <c r="B95" s="555"/>
    </row>
    <row r="96" spans="2:2">
      <c r="B96" s="555"/>
    </row>
    <row r="97" spans="2:2">
      <c r="B97" s="555"/>
    </row>
    <row r="98" spans="2:2">
      <c r="B98" s="555"/>
    </row>
    <row r="99" spans="2:2">
      <c r="B99" s="555"/>
    </row>
    <row r="100" spans="2:2">
      <c r="B100" s="555"/>
    </row>
    <row r="101" spans="2:2">
      <c r="B101" s="345"/>
    </row>
    <row r="102" spans="2:2">
      <c r="B102" s="345"/>
    </row>
    <row r="103" spans="2:2">
      <c r="B103" s="345"/>
    </row>
    <row r="104" spans="2:2">
      <c r="B104" s="345"/>
    </row>
    <row r="105" spans="2:2">
      <c r="B105" s="345"/>
    </row>
    <row r="106" spans="2:2">
      <c r="B106" s="345"/>
    </row>
    <row r="107" spans="2:2">
      <c r="B107" s="345"/>
    </row>
    <row r="108" spans="2:2">
      <c r="B108" s="345"/>
    </row>
    <row r="109" spans="2:2">
      <c r="B109" s="345"/>
    </row>
    <row r="110" spans="2:2">
      <c r="B110" s="345"/>
    </row>
    <row r="111" spans="2:2">
      <c r="B111" s="345"/>
    </row>
    <row r="112" spans="2:2">
      <c r="B112" s="345"/>
    </row>
    <row r="113" spans="2:2">
      <c r="B113" s="345"/>
    </row>
    <row r="114" spans="2:2">
      <c r="B114" s="345"/>
    </row>
    <row r="115" spans="2:2">
      <c r="B115" s="345"/>
    </row>
    <row r="116" spans="2:2">
      <c r="B116" s="345"/>
    </row>
    <row r="117" spans="2:2">
      <c r="B117" s="345"/>
    </row>
    <row r="118" spans="2:2">
      <c r="B118" s="345"/>
    </row>
    <row r="119" spans="2:2">
      <c r="B119" s="345"/>
    </row>
    <row r="120" spans="2:2">
      <c r="B120" s="345"/>
    </row>
    <row r="121" spans="2:2">
      <c r="B121" s="345"/>
    </row>
    <row r="122" spans="2:2">
      <c r="B122" s="345"/>
    </row>
    <row r="123" spans="2:2">
      <c r="B123" s="345"/>
    </row>
    <row r="124" spans="2:2">
      <c r="B124" s="345"/>
    </row>
    <row r="125" spans="2:2">
      <c r="B125" s="345"/>
    </row>
    <row r="126" spans="2:2">
      <c r="B126" s="345"/>
    </row>
    <row r="127" spans="2:2">
      <c r="B127" s="345"/>
    </row>
    <row r="128" spans="2:2">
      <c r="B128" s="345"/>
    </row>
    <row r="129" spans="2:2">
      <c r="B129" s="345"/>
    </row>
    <row r="130" spans="2:2">
      <c r="B130" s="345"/>
    </row>
    <row r="131" spans="2:2">
      <c r="B131" s="345"/>
    </row>
    <row r="132" spans="2:2">
      <c r="B132" s="345"/>
    </row>
    <row r="133" spans="2:2">
      <c r="B133" s="345"/>
    </row>
    <row r="134" spans="2:2">
      <c r="B134" s="345"/>
    </row>
    <row r="135" spans="2:2">
      <c r="B135" s="345"/>
    </row>
    <row r="136" spans="2:2">
      <c r="B136" s="345"/>
    </row>
    <row r="137" spans="2:2">
      <c r="B137" s="345"/>
    </row>
    <row r="138" spans="2:2">
      <c r="B138" s="345"/>
    </row>
    <row r="139" spans="2:2">
      <c r="B139" s="345"/>
    </row>
    <row r="140" spans="2:2">
      <c r="B140" s="345"/>
    </row>
    <row r="141" spans="2:2">
      <c r="B141" s="345"/>
    </row>
    <row r="142" spans="2:2">
      <c r="B142" s="345"/>
    </row>
    <row r="143" spans="2:2">
      <c r="B143" s="345"/>
    </row>
    <row r="144" spans="2:2">
      <c r="B144" s="345"/>
    </row>
    <row r="145" spans="2:2">
      <c r="B145" s="345"/>
    </row>
    <row r="146" spans="2:2">
      <c r="B146" s="345"/>
    </row>
    <row r="147" spans="2:2">
      <c r="B147" s="345"/>
    </row>
    <row r="148" spans="2:2">
      <c r="B148" s="345"/>
    </row>
    <row r="149" spans="2:2">
      <c r="B149" s="345"/>
    </row>
    <row r="150" spans="2:2">
      <c r="B150" s="345"/>
    </row>
    <row r="151" spans="2:2">
      <c r="B151" s="345"/>
    </row>
    <row r="152" spans="2:2">
      <c r="B152" s="345"/>
    </row>
    <row r="153" spans="2:2">
      <c r="B153" s="345"/>
    </row>
    <row r="154" spans="2:2">
      <c r="B154" s="345"/>
    </row>
    <row r="155" spans="2:2">
      <c r="B155" s="345"/>
    </row>
    <row r="156" spans="2:2">
      <c r="B156" s="345"/>
    </row>
    <row r="157" spans="2:2">
      <c r="B157" s="345"/>
    </row>
    <row r="158" spans="2:2">
      <c r="B158" s="345"/>
    </row>
    <row r="159" spans="2:2">
      <c r="B159" s="345"/>
    </row>
    <row r="160" spans="2:2">
      <c r="B160" s="345"/>
    </row>
    <row r="161" spans="2:2">
      <c r="B161" s="345"/>
    </row>
    <row r="162" spans="2:2">
      <c r="B162" s="345"/>
    </row>
    <row r="163" spans="2:2">
      <c r="B163" s="345"/>
    </row>
    <row r="164" spans="2:2">
      <c r="B164" s="345"/>
    </row>
    <row r="165" spans="2:2">
      <c r="B165" s="345"/>
    </row>
    <row r="166" spans="2:2">
      <c r="B166" s="345"/>
    </row>
    <row r="167" spans="2:2">
      <c r="B167" s="345"/>
    </row>
    <row r="168" spans="2:2">
      <c r="B168" s="345"/>
    </row>
    <row r="169" spans="2:2">
      <c r="B169" s="345"/>
    </row>
    <row r="170" spans="2:2">
      <c r="B170" s="345"/>
    </row>
    <row r="171" spans="2:2">
      <c r="B171" s="345"/>
    </row>
    <row r="172" spans="2:2">
      <c r="B172" s="345"/>
    </row>
    <row r="173" spans="2:2">
      <c r="B173" s="345"/>
    </row>
    <row r="174" spans="2:2">
      <c r="B174" s="345"/>
    </row>
    <row r="175" spans="2:2">
      <c r="B175" s="345"/>
    </row>
    <row r="176" spans="2:2">
      <c r="B176" s="345"/>
    </row>
    <row r="177" spans="2:2">
      <c r="B177" s="345"/>
    </row>
    <row r="178" spans="2:2">
      <c r="B178" s="345"/>
    </row>
    <row r="179" spans="2:2">
      <c r="B179" s="345"/>
    </row>
    <row r="180" spans="2:2">
      <c r="B180" s="345"/>
    </row>
    <row r="181" spans="2:2">
      <c r="B181" s="345"/>
    </row>
    <row r="182" spans="2:2">
      <c r="B182" s="345"/>
    </row>
    <row r="183" spans="2:2">
      <c r="B183" s="345"/>
    </row>
    <row r="184" spans="2:2">
      <c r="B184" s="345"/>
    </row>
    <row r="185" spans="2:2">
      <c r="B185" s="345"/>
    </row>
    <row r="186" spans="2:2">
      <c r="B186" s="345"/>
    </row>
    <row r="187" spans="2:2">
      <c r="B187" s="345"/>
    </row>
    <row r="188" spans="2:2">
      <c r="B188" s="345"/>
    </row>
    <row r="189" spans="2:2">
      <c r="B189" s="345"/>
    </row>
    <row r="190" spans="2:2">
      <c r="B190" s="345"/>
    </row>
    <row r="191" spans="2:2">
      <c r="B191" s="345"/>
    </row>
    <row r="192" spans="2:2">
      <c r="B192" s="345"/>
    </row>
    <row r="193" spans="2:2">
      <c r="B193" s="345"/>
    </row>
    <row r="194" spans="2:2">
      <c r="B194" s="345"/>
    </row>
    <row r="195" spans="2:2">
      <c r="B195" s="345"/>
    </row>
    <row r="196" spans="2:2">
      <c r="B196" s="345"/>
    </row>
    <row r="197" spans="2:2">
      <c r="B197" s="345"/>
    </row>
    <row r="198" spans="2:2">
      <c r="B198" s="345"/>
    </row>
    <row r="199" spans="2:2">
      <c r="B199" s="345"/>
    </row>
    <row r="200" spans="2:2">
      <c r="B200" s="345"/>
    </row>
    <row r="201" spans="2:2">
      <c r="B201" s="345"/>
    </row>
    <row r="202" spans="2:2">
      <c r="B202" s="345"/>
    </row>
    <row r="203" spans="2:2">
      <c r="B203" s="345"/>
    </row>
    <row r="204" spans="2:2">
      <c r="B204" s="345"/>
    </row>
    <row r="205" spans="2:2">
      <c r="B205" s="345"/>
    </row>
    <row r="206" spans="2:2">
      <c r="B206" s="345"/>
    </row>
    <row r="207" spans="2:2">
      <c r="B207" s="345"/>
    </row>
    <row r="208" spans="2:2">
      <c r="B208" s="345"/>
    </row>
    <row r="209" spans="2:2">
      <c r="B209" s="345"/>
    </row>
    <row r="210" spans="2:2">
      <c r="B210" s="345"/>
    </row>
    <row r="211" spans="2:2">
      <c r="B211" s="345"/>
    </row>
    <row r="212" spans="2:2">
      <c r="B212" s="345"/>
    </row>
    <row r="213" spans="2:2">
      <c r="B213" s="345"/>
    </row>
    <row r="214" spans="2:2">
      <c r="B214" s="345"/>
    </row>
    <row r="215" spans="2:2">
      <c r="B215" s="345"/>
    </row>
    <row r="216" spans="2:2">
      <c r="B216" s="345"/>
    </row>
    <row r="217" spans="2:2">
      <c r="B217" s="345"/>
    </row>
    <row r="218" spans="2:2">
      <c r="B218" s="345"/>
    </row>
    <row r="219" spans="2:2">
      <c r="B219" s="345"/>
    </row>
    <row r="220" spans="2:2">
      <c r="B220" s="345"/>
    </row>
    <row r="221" spans="2:2">
      <c r="B221" s="345"/>
    </row>
    <row r="222" spans="2:2">
      <c r="B222" s="345"/>
    </row>
    <row r="223" spans="2:2">
      <c r="B223" s="345"/>
    </row>
    <row r="224" spans="2:2">
      <c r="B224" s="345"/>
    </row>
    <row r="225" spans="2:2">
      <c r="B225" s="345"/>
    </row>
    <row r="226" spans="2:2">
      <c r="B226" s="345"/>
    </row>
    <row r="227" spans="2:2">
      <c r="B227" s="345"/>
    </row>
    <row r="228" spans="2:2">
      <c r="B228" s="345"/>
    </row>
    <row r="229" spans="2:2">
      <c r="B229" s="345"/>
    </row>
    <row r="230" spans="2:2">
      <c r="B230" s="345"/>
    </row>
    <row r="231" spans="2:2">
      <c r="B231" s="345"/>
    </row>
    <row r="232" spans="2:2">
      <c r="B232" s="345"/>
    </row>
    <row r="233" spans="2:2">
      <c r="B233" s="345"/>
    </row>
    <row r="234" spans="2:2">
      <c r="B234" s="345"/>
    </row>
    <row r="235" spans="2:2">
      <c r="B235" s="345"/>
    </row>
    <row r="236" spans="2:2">
      <c r="B236" s="345"/>
    </row>
    <row r="237" spans="2:2">
      <c r="B237" s="345"/>
    </row>
    <row r="238" spans="2:2">
      <c r="B238" s="345"/>
    </row>
    <row r="239" spans="2:2">
      <c r="B239" s="345"/>
    </row>
    <row r="240" spans="2:2">
      <c r="B240" s="345"/>
    </row>
    <row r="241" spans="2:2">
      <c r="B241" s="345"/>
    </row>
    <row r="242" spans="2:2">
      <c r="B242" s="345"/>
    </row>
    <row r="243" spans="2:2">
      <c r="B243" s="345"/>
    </row>
    <row r="244" spans="2:2">
      <c r="B244" s="345"/>
    </row>
    <row r="245" spans="2:2">
      <c r="B245" s="345"/>
    </row>
    <row r="246" spans="2:2">
      <c r="B246" s="345"/>
    </row>
    <row r="247" spans="2:2">
      <c r="B247" s="345"/>
    </row>
    <row r="248" spans="2:2">
      <c r="B248" s="345"/>
    </row>
    <row r="249" spans="2:2">
      <c r="B249" s="345"/>
    </row>
    <row r="250" spans="2:2">
      <c r="B250" s="345"/>
    </row>
    <row r="251" spans="2:2">
      <c r="B251" s="345"/>
    </row>
    <row r="252" spans="2:2">
      <c r="B252" s="345"/>
    </row>
    <row r="253" spans="2:2">
      <c r="B253" s="345"/>
    </row>
    <row r="254" spans="2:2">
      <c r="B254" s="345"/>
    </row>
    <row r="255" spans="2:2">
      <c r="B255" s="345"/>
    </row>
    <row r="256" spans="2:2">
      <c r="B256" s="345"/>
    </row>
    <row r="257" spans="2:2">
      <c r="B257" s="345"/>
    </row>
    <row r="258" spans="2:2">
      <c r="B258" s="345"/>
    </row>
    <row r="259" spans="2:2">
      <c r="B259" s="345"/>
    </row>
    <row r="260" spans="2:2">
      <c r="B260" s="345"/>
    </row>
    <row r="261" spans="2:2">
      <c r="B261" s="345"/>
    </row>
    <row r="262" spans="2:2">
      <c r="B262" s="345"/>
    </row>
    <row r="263" spans="2:2">
      <c r="B263" s="345"/>
    </row>
    <row r="264" spans="2:2">
      <c r="B264" s="345"/>
    </row>
    <row r="265" spans="2:2">
      <c r="B265" s="345"/>
    </row>
    <row r="266" spans="2:2">
      <c r="B266" s="345"/>
    </row>
    <row r="267" spans="2:2">
      <c r="B267" s="345"/>
    </row>
    <row r="268" spans="2:2">
      <c r="B268" s="345"/>
    </row>
    <row r="269" spans="2:2">
      <c r="B269" s="345"/>
    </row>
    <row r="270" spans="2:2">
      <c r="B270" s="345"/>
    </row>
    <row r="271" spans="2:2">
      <c r="B271" s="345"/>
    </row>
    <row r="272" spans="2:2">
      <c r="B272" s="345"/>
    </row>
    <row r="273" spans="2:2">
      <c r="B273" s="345"/>
    </row>
    <row r="274" spans="2:2">
      <c r="B274" s="345"/>
    </row>
    <row r="275" spans="2:2">
      <c r="B275" s="345"/>
    </row>
    <row r="276" spans="2:2">
      <c r="B276" s="345"/>
    </row>
    <row r="277" spans="2:2">
      <c r="B277" s="345"/>
    </row>
    <row r="278" spans="2:2">
      <c r="B278" s="345"/>
    </row>
    <row r="279" spans="2:2">
      <c r="B279" s="345"/>
    </row>
    <row r="280" spans="2:2">
      <c r="B280" s="345"/>
    </row>
    <row r="281" spans="2:2">
      <c r="B281" s="345"/>
    </row>
    <row r="282" spans="2:2">
      <c r="B282" s="345"/>
    </row>
    <row r="283" spans="2:2">
      <c r="B283" s="345"/>
    </row>
    <row r="284" spans="2:2">
      <c r="B284" s="345"/>
    </row>
    <row r="285" spans="2:2">
      <c r="B285" s="345"/>
    </row>
    <row r="286" spans="2:2">
      <c r="B286" s="345"/>
    </row>
    <row r="287" spans="2:2">
      <c r="B287" s="345"/>
    </row>
    <row r="288" spans="2:2">
      <c r="B288" s="345"/>
    </row>
    <row r="289" spans="2:2">
      <c r="B289" s="345"/>
    </row>
    <row r="290" spans="2:2">
      <c r="B290" s="345"/>
    </row>
    <row r="291" spans="2:2">
      <c r="B291" s="345"/>
    </row>
    <row r="292" spans="2:2">
      <c r="B292" s="345"/>
    </row>
    <row r="293" spans="2:2">
      <c r="B293" s="345"/>
    </row>
    <row r="294" spans="2:2">
      <c r="B294" s="345"/>
    </row>
    <row r="295" spans="2:2">
      <c r="B295" s="345"/>
    </row>
    <row r="296" spans="2:2">
      <c r="B296" s="345"/>
    </row>
    <row r="297" spans="2:2">
      <c r="B297" s="345"/>
    </row>
    <row r="298" spans="2:2">
      <c r="B298" s="345"/>
    </row>
    <row r="299" spans="2:2">
      <c r="B299" s="345"/>
    </row>
    <row r="300" spans="2:2">
      <c r="B300" s="345"/>
    </row>
    <row r="301" spans="2:2">
      <c r="B301" s="345"/>
    </row>
    <row r="302" spans="2:2">
      <c r="B302" s="345"/>
    </row>
    <row r="303" spans="2:2">
      <c r="B303" s="345"/>
    </row>
    <row r="304" spans="2:2">
      <c r="B304" s="345"/>
    </row>
    <row r="305" spans="2:2">
      <c r="B305" s="345"/>
    </row>
    <row r="306" spans="2:2">
      <c r="B306" s="345"/>
    </row>
    <row r="307" spans="2:2">
      <c r="B307" s="345"/>
    </row>
    <row r="308" spans="2:2">
      <c r="B308" s="345"/>
    </row>
    <row r="309" spans="2:2">
      <c r="B309" s="345"/>
    </row>
    <row r="310" spans="2:2">
      <c r="B310" s="345"/>
    </row>
    <row r="311" spans="2:2">
      <c r="B311" s="345"/>
    </row>
    <row r="312" spans="2:2">
      <c r="B312" s="345"/>
    </row>
    <row r="313" spans="2:2">
      <c r="B313" s="345"/>
    </row>
    <row r="314" spans="2:2">
      <c r="B314" s="345"/>
    </row>
    <row r="315" spans="2:2">
      <c r="B315" s="345"/>
    </row>
    <row r="316" spans="2:2">
      <c r="B316" s="345"/>
    </row>
    <row r="317" spans="2:2">
      <c r="B317" s="345"/>
    </row>
    <row r="318" spans="2:2">
      <c r="B318" s="345"/>
    </row>
    <row r="319" spans="2:2">
      <c r="B319" s="345"/>
    </row>
    <row r="320" spans="2:2">
      <c r="B320" s="345"/>
    </row>
    <row r="321" spans="2:2">
      <c r="B321" s="345"/>
    </row>
    <row r="322" spans="2:2">
      <c r="B322" s="345"/>
    </row>
    <row r="323" spans="2:2">
      <c r="B323" s="345"/>
    </row>
    <row r="324" spans="2:2">
      <c r="B324" s="345"/>
    </row>
    <row r="325" spans="2:2">
      <c r="B325" s="345"/>
    </row>
    <row r="326" spans="2:2">
      <c r="B326" s="345"/>
    </row>
    <row r="327" spans="2:2">
      <c r="B327" s="345"/>
    </row>
    <row r="328" spans="2:2">
      <c r="B328" s="345"/>
    </row>
    <row r="329" spans="2:2">
      <c r="B329" s="345"/>
    </row>
    <row r="330" spans="2:2">
      <c r="B330" s="345"/>
    </row>
    <row r="331" spans="2:2">
      <c r="B331" s="345"/>
    </row>
    <row r="332" spans="2:2">
      <c r="B332" s="345"/>
    </row>
    <row r="333" spans="2:2">
      <c r="B333" s="345"/>
    </row>
    <row r="334" spans="2:2">
      <c r="B334" s="345"/>
    </row>
  </sheetData>
  <sheetProtection selectLockedCells="1" autoFilter="0"/>
  <mergeCells count="50">
    <mergeCell ref="E46:F46"/>
    <mergeCell ref="E47:F47"/>
    <mergeCell ref="E48:F48"/>
    <mergeCell ref="E49:F49"/>
    <mergeCell ref="E50:F50"/>
    <mergeCell ref="E41:F41"/>
    <mergeCell ref="E42:F42"/>
    <mergeCell ref="E43:F43"/>
    <mergeCell ref="E44:F44"/>
    <mergeCell ref="E45:F45"/>
    <mergeCell ref="E36:F36"/>
    <mergeCell ref="E37:F37"/>
    <mergeCell ref="E38:F38"/>
    <mergeCell ref="E39:F39"/>
    <mergeCell ref="E40:F40"/>
    <mergeCell ref="E31:F31"/>
    <mergeCell ref="E32:F32"/>
    <mergeCell ref="E33:F33"/>
    <mergeCell ref="E34:F34"/>
    <mergeCell ref="E35:F35"/>
    <mergeCell ref="A1:F1"/>
    <mergeCell ref="A2:E2"/>
    <mergeCell ref="E4:F4"/>
    <mergeCell ref="A6:F6"/>
    <mergeCell ref="E7:F7"/>
    <mergeCell ref="H2:H4"/>
    <mergeCell ref="E8:F8"/>
    <mergeCell ref="E16:F16"/>
    <mergeCell ref="E9:F9"/>
    <mergeCell ref="E15:F15"/>
    <mergeCell ref="E10:F10"/>
    <mergeCell ref="E14:F14"/>
    <mergeCell ref="E11:F11"/>
    <mergeCell ref="E12:F12"/>
    <mergeCell ref="E13:F13"/>
    <mergeCell ref="G2:G4"/>
    <mergeCell ref="E17:F17"/>
    <mergeCell ref="E18:F18"/>
    <mergeCell ref="E24:F24"/>
    <mergeCell ref="E19:F19"/>
    <mergeCell ref="E20:F20"/>
    <mergeCell ref="E21:F21"/>
    <mergeCell ref="E22:F22"/>
    <mergeCell ref="E23:F23"/>
    <mergeCell ref="E30:F30"/>
    <mergeCell ref="E25:F25"/>
    <mergeCell ref="E26:F26"/>
    <mergeCell ref="E27:F27"/>
    <mergeCell ref="E28:F28"/>
    <mergeCell ref="E29:F29"/>
  </mergeCells>
  <phoneticPr fontId="13"/>
  <dataValidations count="2">
    <dataValidation allowBlank="1" showInputMessage="1" showErrorMessage="1" prompt="表紙シートの病院名を反映" sqref="E4:F4" xr:uid="{00000000-0002-0000-0700-000000000000}"/>
    <dataValidation allowBlank="1" showErrorMessage="1" sqref="G15:H16 G11:H12" xr:uid="{00000000-0002-0000-0700-000001000000}"/>
  </dataValidations>
  <printOptions horizontalCentered="1"/>
  <pageMargins left="0.39370078740157483" right="0.39370078740157483" top="0.59055118110236227" bottom="0.59055118110236227" header="0.35433070866141736" footer="0.27559055118110237"/>
  <pageSetup paperSize="9" scale="44" fitToHeight="0" orientation="portrait" cellComments="asDisplayed" r:id="rId1"/>
  <headerFooter>
    <oddFooter>&amp;C&amp;P/&amp;N&amp;R&amp;A</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7173" r:id="rId4" name="Button 5">
              <controlPr locked="0" defaultSize="0" print="0" autoFill="0" autoPict="0" macro="[0]!TEST1">
                <anchor moveWithCells="1" sizeWithCells="1">
                  <from>
                    <xdr:col>2</xdr:col>
                    <xdr:colOff>152400</xdr:colOff>
                    <xdr:row>1</xdr:row>
                    <xdr:rowOff>95250</xdr:rowOff>
                  </from>
                  <to>
                    <xdr:col>2</xdr:col>
                    <xdr:colOff>2867025</xdr:colOff>
                    <xdr:row>4</xdr:row>
                    <xdr:rowOff>123825</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tabColor theme="0"/>
    <pageSetUpPr fitToPage="1"/>
  </sheetPr>
  <dimension ref="A1:X80"/>
  <sheetViews>
    <sheetView showGridLines="0" view="pageBreakPreview" zoomScale="85" zoomScaleNormal="85" zoomScaleSheetLayoutView="85" workbookViewId="0">
      <selection activeCell="J80" sqref="J80"/>
    </sheetView>
  </sheetViews>
  <sheetFormatPr defaultColWidth="9" defaultRowHeight="13.5"/>
  <cols>
    <col min="1" max="1" width="39.25" style="557" customWidth="1"/>
    <col min="2" max="2" width="11.375" style="557" customWidth="1"/>
    <col min="3" max="3" width="12.125" style="557" customWidth="1"/>
    <col min="4" max="4" width="13" style="557" customWidth="1"/>
    <col min="5" max="6" width="12" style="557" customWidth="1"/>
    <col min="7" max="8" width="13.25" style="557" customWidth="1"/>
    <col min="9" max="9" width="13.875" style="557" customWidth="1"/>
    <col min="10" max="10" width="18.875" style="557" customWidth="1"/>
    <col min="11" max="11" width="23.875" style="557" customWidth="1"/>
    <col min="12" max="12" width="2.625" style="557" customWidth="1"/>
    <col min="13" max="14" width="9" style="557" hidden="1" customWidth="1"/>
    <col min="15" max="15" width="3.625" style="563" hidden="1" customWidth="1"/>
    <col min="16" max="16" width="82.75" style="564" bestFit="1" customWidth="1"/>
    <col min="17" max="24" width="9" style="564"/>
    <col min="25" max="16384" width="9" style="557"/>
  </cols>
  <sheetData>
    <row r="1" spans="1:24" customFormat="1" ht="20.100000000000001" customHeight="1" thickBot="1">
      <c r="A1" s="1252" t="s">
        <v>213</v>
      </c>
      <c r="B1" s="1252"/>
      <c r="C1" s="1252"/>
      <c r="D1" s="1252"/>
      <c r="E1" s="1252"/>
      <c r="F1" s="1252"/>
      <c r="G1" s="1252"/>
      <c r="H1" s="1252"/>
      <c r="I1" s="1252"/>
      <c r="J1" s="1252"/>
      <c r="K1" s="1252"/>
      <c r="N1" s="65"/>
      <c r="O1" s="99"/>
      <c r="P1" s="101"/>
      <c r="Q1" s="344"/>
      <c r="R1" s="344"/>
      <c r="S1" s="344"/>
      <c r="T1" s="344"/>
      <c r="U1" s="344"/>
      <c r="V1" s="344"/>
      <c r="W1" s="344"/>
      <c r="X1" s="344"/>
    </row>
    <row r="2" spans="1:24" customFormat="1" ht="24.95" customHeight="1" thickTop="1" thickBot="1">
      <c r="A2" s="556"/>
      <c r="B2" s="1234" t="s">
        <v>1260</v>
      </c>
      <c r="C2" s="1234"/>
      <c r="D2" s="1234"/>
      <c r="E2" s="1234"/>
      <c r="F2" s="1234"/>
      <c r="G2" s="1234"/>
      <c r="H2" s="1234"/>
      <c r="I2" s="1234"/>
      <c r="J2" s="1253"/>
      <c r="K2" s="537" t="str">
        <f>IF(COUNTIF(M15:N80,"×")=0,"入力済","未入力あり")</f>
        <v>入力済</v>
      </c>
      <c r="L2" s="557"/>
      <c r="M2" s="557"/>
      <c r="N2" s="65"/>
      <c r="O2" s="99"/>
      <c r="P2" s="101"/>
      <c r="Q2" s="344"/>
      <c r="R2" s="344"/>
      <c r="S2" s="344"/>
      <c r="T2" s="344"/>
      <c r="U2" s="344"/>
      <c r="V2" s="344"/>
      <c r="W2" s="344"/>
      <c r="X2" s="344"/>
    </row>
    <row r="3" spans="1:24" customFormat="1" ht="5.0999999999999996" customHeight="1" thickTop="1">
      <c r="A3" s="558"/>
      <c r="B3" s="558"/>
      <c r="C3" s="558"/>
      <c r="D3" s="558"/>
      <c r="E3" s="558"/>
      <c r="F3" s="558"/>
      <c r="G3" s="558"/>
      <c r="H3" s="558"/>
      <c r="I3" s="558"/>
      <c r="J3" s="558"/>
      <c r="K3" s="558"/>
      <c r="L3" s="557"/>
      <c r="M3" s="557"/>
      <c r="N3" s="559"/>
      <c r="O3" s="560"/>
      <c r="P3" s="344"/>
      <c r="Q3" s="344"/>
      <c r="R3" s="344"/>
      <c r="S3" s="344"/>
      <c r="T3" s="344"/>
      <c r="U3" s="344"/>
      <c r="V3" s="344"/>
      <c r="W3" s="344"/>
      <c r="X3" s="344"/>
    </row>
    <row r="4" spans="1:24" customFormat="1" ht="20.100000000000001" customHeight="1">
      <c r="A4" s="558"/>
      <c r="B4" s="558"/>
      <c r="C4" s="558"/>
      <c r="D4" s="558"/>
      <c r="E4" s="558"/>
      <c r="F4" s="561" t="s">
        <v>1261</v>
      </c>
      <c r="G4" s="1254" t="str">
        <f>+表紙!E2</f>
        <v>大阪公立大学医学部附属病院</v>
      </c>
      <c r="H4" s="1255"/>
      <c r="I4" s="1255"/>
      <c r="J4" s="1255"/>
      <c r="K4" s="1256"/>
      <c r="L4" s="557"/>
      <c r="M4" s="557"/>
      <c r="N4" s="65"/>
      <c r="O4" s="99"/>
      <c r="P4" s="344"/>
      <c r="Q4" s="344"/>
      <c r="R4" s="344"/>
      <c r="S4" s="344"/>
      <c r="T4" s="344"/>
      <c r="U4" s="344"/>
      <c r="V4" s="344"/>
      <c r="W4" s="344"/>
      <c r="X4" s="344"/>
    </row>
    <row r="5" spans="1:24" customFormat="1" ht="19.5" customHeight="1">
      <c r="A5" s="558"/>
      <c r="B5" s="561"/>
      <c r="C5" s="561"/>
      <c r="D5" s="561"/>
      <c r="E5" s="561"/>
      <c r="F5" s="561" t="s">
        <v>1262</v>
      </c>
      <c r="G5" s="1053" t="str">
        <f>+'事務局使用（発出時は非表示にすること）'!B4</f>
        <v>令和５年１月１日～12月31日</v>
      </c>
      <c r="J5" s="1053"/>
      <c r="K5" s="1053"/>
      <c r="L5" s="557"/>
      <c r="M5" s="557"/>
      <c r="N5" s="215"/>
      <c r="O5" s="562"/>
      <c r="P5" s="979" t="s">
        <v>185</v>
      </c>
      <c r="Q5" s="980"/>
      <c r="R5" s="344"/>
      <c r="S5" s="344"/>
      <c r="T5" s="344"/>
      <c r="U5" s="344"/>
      <c r="V5" s="344"/>
      <c r="W5" s="344"/>
      <c r="X5" s="344"/>
    </row>
    <row r="6" spans="1:24" ht="162.75" customHeight="1">
      <c r="A6" s="1257" t="s">
        <v>1263</v>
      </c>
      <c r="B6" s="1258"/>
      <c r="C6" s="1258"/>
      <c r="D6" s="1258"/>
      <c r="E6" s="1258"/>
      <c r="F6" s="1258"/>
      <c r="G6" s="1258"/>
      <c r="H6" s="1258"/>
      <c r="I6" s="1258"/>
      <c r="J6" s="1258"/>
      <c r="K6" s="1258"/>
      <c r="P6" s="174"/>
      <c r="Q6" s="981"/>
    </row>
    <row r="7" spans="1:24" ht="18" customHeight="1">
      <c r="B7" s="565" t="s">
        <v>1264</v>
      </c>
      <c r="C7" s="557" t="s">
        <v>1265</v>
      </c>
      <c r="F7" s="566"/>
      <c r="G7" s="566"/>
      <c r="P7" s="174"/>
      <c r="Q7" s="981"/>
    </row>
    <row r="8" spans="1:24" ht="18" customHeight="1">
      <c r="C8" s="557" t="s">
        <v>1266</v>
      </c>
      <c r="F8" s="566"/>
      <c r="G8" s="566"/>
      <c r="P8" s="174"/>
      <c r="Q8" s="981"/>
    </row>
    <row r="9" spans="1:24" ht="18" customHeight="1">
      <c r="C9" s="557" t="s">
        <v>1267</v>
      </c>
      <c r="F9" s="566"/>
      <c r="G9" s="566"/>
      <c r="H9" s="566"/>
      <c r="P9" s="174"/>
      <c r="Q9" s="981"/>
    </row>
    <row r="10" spans="1:24" ht="18" customHeight="1">
      <c r="B10" s="565" t="s">
        <v>1268</v>
      </c>
      <c r="C10" s="563" t="s">
        <v>1269</v>
      </c>
      <c r="D10" s="563"/>
      <c r="E10" s="563"/>
      <c r="F10" s="563"/>
      <c r="P10" s="174"/>
      <c r="Q10" s="981"/>
    </row>
    <row r="11" spans="1:24">
      <c r="B11" s="1259" t="s">
        <v>1270</v>
      </c>
      <c r="C11" s="1260"/>
      <c r="D11" s="1260"/>
      <c r="E11" s="1260"/>
      <c r="F11" s="1260"/>
      <c r="G11" s="1261"/>
      <c r="H11" s="1262" t="s">
        <v>1271</v>
      </c>
      <c r="I11" s="1262"/>
      <c r="J11" s="1262"/>
      <c r="P11" s="174"/>
      <c r="Q11" s="981"/>
    </row>
    <row r="12" spans="1:24">
      <c r="A12" s="567"/>
      <c r="B12" s="1240" t="s">
        <v>1272</v>
      </c>
      <c r="C12" s="1241"/>
      <c r="D12" s="1241"/>
      <c r="E12" s="1241"/>
      <c r="F12" s="1242"/>
      <c r="G12" s="1243" t="s">
        <v>1273</v>
      </c>
      <c r="H12" s="1246" t="s">
        <v>1274</v>
      </c>
      <c r="I12" s="1247"/>
      <c r="J12" s="1246" t="s">
        <v>1275</v>
      </c>
      <c r="K12" s="1102" t="s">
        <v>1276</v>
      </c>
      <c r="P12" s="174"/>
      <c r="Q12" s="981"/>
    </row>
    <row r="13" spans="1:24" ht="13.5" customHeight="1">
      <c r="A13" s="1250" t="s">
        <v>1277</v>
      </c>
      <c r="B13" s="1243" t="s">
        <v>1278</v>
      </c>
      <c r="C13" s="1240" t="s">
        <v>1279</v>
      </c>
      <c r="D13" s="1241"/>
      <c r="E13" s="1242"/>
      <c r="F13" s="1243" t="s">
        <v>1280</v>
      </c>
      <c r="G13" s="1244"/>
      <c r="H13" s="1249" t="s">
        <v>1281</v>
      </c>
      <c r="I13" s="1249" t="s">
        <v>1282</v>
      </c>
      <c r="J13" s="1245"/>
      <c r="K13" s="568"/>
      <c r="P13" s="174"/>
      <c r="Q13" s="981"/>
    </row>
    <row r="14" spans="1:24" ht="57.75" customHeight="1">
      <c r="A14" s="1251"/>
      <c r="B14" s="1245"/>
      <c r="C14" s="569" t="s">
        <v>1283</v>
      </c>
      <c r="D14" s="569" t="s">
        <v>1284</v>
      </c>
      <c r="E14" s="569" t="s">
        <v>1285</v>
      </c>
      <c r="F14" s="1245"/>
      <c r="G14" s="1245"/>
      <c r="H14" s="1248"/>
      <c r="I14" s="1248"/>
      <c r="J14" s="1248"/>
      <c r="K14" s="570" t="s">
        <v>1286</v>
      </c>
      <c r="P14" s="174"/>
      <c r="Q14" s="981"/>
    </row>
    <row r="15" spans="1:24" ht="27">
      <c r="A15" s="571" t="s">
        <v>1287</v>
      </c>
      <c r="B15" s="92" t="s">
        <v>1288</v>
      </c>
      <c r="C15" s="92" t="s">
        <v>1288</v>
      </c>
      <c r="D15" s="92" t="s">
        <v>1288</v>
      </c>
      <c r="E15" s="92" t="s">
        <v>1288</v>
      </c>
      <c r="F15" s="92" t="s">
        <v>1288</v>
      </c>
      <c r="G15" s="92" t="s">
        <v>1289</v>
      </c>
      <c r="H15" s="572" t="s">
        <v>1290</v>
      </c>
      <c r="I15" s="572"/>
      <c r="J15" s="983" t="s">
        <v>1291</v>
      </c>
      <c r="K15" s="984"/>
      <c r="M15" s="557" t="str">
        <f>IF(COUNTBLANK(B15:G15)=0,"○","×")</f>
        <v>○</v>
      </c>
      <c r="N15" s="557" t="str">
        <f>IF(AND(COUNTIF(B15:F15,"◎")&gt;=1,J15=""),"×","○")</f>
        <v>○</v>
      </c>
      <c r="P15" s="174"/>
      <c r="Q15" s="981"/>
    </row>
    <row r="16" spans="1:24" ht="27">
      <c r="A16" s="571" t="s">
        <v>1292</v>
      </c>
      <c r="B16" s="92" t="s">
        <v>1288</v>
      </c>
      <c r="C16" s="573"/>
      <c r="D16" s="92" t="s">
        <v>1288</v>
      </c>
      <c r="E16" s="92" t="s">
        <v>1288</v>
      </c>
      <c r="F16" s="92" t="s">
        <v>1288</v>
      </c>
      <c r="G16" s="92" t="s">
        <v>1293</v>
      </c>
      <c r="H16" s="572"/>
      <c r="I16" s="572"/>
      <c r="J16" s="983" t="s">
        <v>1294</v>
      </c>
      <c r="K16" s="984"/>
      <c r="M16" s="574" t="str">
        <f>IF(OR(B16="",D16="",E16="",F16="",G16=""),"×","○")</f>
        <v>○</v>
      </c>
      <c r="N16" s="557" t="str">
        <f>IF(AND(COUNTIF(B16:F16,"◎")&gt;=1,J16=""),"×","○")</f>
        <v>○</v>
      </c>
      <c r="P16" s="174"/>
      <c r="Q16" s="981"/>
    </row>
    <row r="17" spans="1:17" ht="27">
      <c r="A17" s="571" t="s">
        <v>1295</v>
      </c>
      <c r="B17" s="92" t="s">
        <v>1288</v>
      </c>
      <c r="C17" s="92" t="s">
        <v>1288</v>
      </c>
      <c r="D17" s="92" t="s">
        <v>1288</v>
      </c>
      <c r="E17" s="92" t="s">
        <v>1288</v>
      </c>
      <c r="F17" s="92" t="s">
        <v>1288</v>
      </c>
      <c r="G17" s="92" t="s">
        <v>1289</v>
      </c>
      <c r="H17" s="572"/>
      <c r="I17" s="572"/>
      <c r="J17" s="983" t="s">
        <v>1296</v>
      </c>
      <c r="K17" s="984"/>
      <c r="M17" s="557" t="str">
        <f t="shared" ref="M17:M80" si="0">IF(COUNTBLANK(B17:G17)=0,"○","×")</f>
        <v>○</v>
      </c>
      <c r="N17" s="557" t="str">
        <f t="shared" ref="N17:N80" si="1">IF(AND(COUNTIF(B17:F17,"◎")&gt;=1,J17=""),"×","○")</f>
        <v>○</v>
      </c>
      <c r="P17" s="174"/>
      <c r="Q17" s="981"/>
    </row>
    <row r="18" spans="1:17">
      <c r="A18" s="571" t="s">
        <v>1297</v>
      </c>
      <c r="B18" s="92" t="s">
        <v>1298</v>
      </c>
      <c r="C18" s="92" t="s">
        <v>1298</v>
      </c>
      <c r="D18" s="92" t="s">
        <v>1298</v>
      </c>
      <c r="E18" s="92" t="s">
        <v>1298</v>
      </c>
      <c r="F18" s="92" t="s">
        <v>1298</v>
      </c>
      <c r="G18" s="92" t="s">
        <v>1299</v>
      </c>
      <c r="H18" s="572"/>
      <c r="I18" s="572"/>
      <c r="J18" s="983" t="s">
        <v>1300</v>
      </c>
      <c r="K18" s="984"/>
      <c r="M18" s="557" t="str">
        <f t="shared" si="0"/>
        <v>○</v>
      </c>
      <c r="N18" s="557" t="str">
        <f t="shared" si="1"/>
        <v>○</v>
      </c>
      <c r="P18" s="174"/>
      <c r="Q18" s="981"/>
    </row>
    <row r="19" spans="1:17" ht="27">
      <c r="A19" s="571" t="s">
        <v>1301</v>
      </c>
      <c r="B19" s="92" t="s">
        <v>1288</v>
      </c>
      <c r="C19" s="92" t="s">
        <v>1288</v>
      </c>
      <c r="D19" s="92" t="s">
        <v>1288</v>
      </c>
      <c r="E19" s="92" t="s">
        <v>1288</v>
      </c>
      <c r="F19" s="92" t="s">
        <v>1288</v>
      </c>
      <c r="G19" s="92" t="s">
        <v>1293</v>
      </c>
      <c r="H19" s="572"/>
      <c r="I19" s="572"/>
      <c r="J19" s="983" t="s">
        <v>1302</v>
      </c>
      <c r="K19" s="984"/>
      <c r="M19" s="557" t="str">
        <f t="shared" si="0"/>
        <v>○</v>
      </c>
      <c r="N19" s="557" t="str">
        <f t="shared" si="1"/>
        <v>○</v>
      </c>
      <c r="P19" s="174"/>
      <c r="Q19" s="981"/>
    </row>
    <row r="20" spans="1:17" ht="27">
      <c r="A20" s="571" t="s">
        <v>1303</v>
      </c>
      <c r="B20" s="92" t="s">
        <v>1288</v>
      </c>
      <c r="C20" s="92" t="s">
        <v>1288</v>
      </c>
      <c r="D20" s="92" t="s">
        <v>1288</v>
      </c>
      <c r="E20" s="92" t="s">
        <v>1288</v>
      </c>
      <c r="F20" s="92" t="s">
        <v>1288</v>
      </c>
      <c r="G20" s="92" t="s">
        <v>1304</v>
      </c>
      <c r="H20" s="572"/>
      <c r="I20" s="572"/>
      <c r="J20" s="983" t="s">
        <v>1302</v>
      </c>
      <c r="K20" s="984"/>
      <c r="M20" s="557" t="str">
        <f t="shared" si="0"/>
        <v>○</v>
      </c>
      <c r="N20" s="557" t="str">
        <f t="shared" si="1"/>
        <v>○</v>
      </c>
      <c r="P20" s="174"/>
      <c r="Q20" s="981"/>
    </row>
    <row r="21" spans="1:17" ht="27">
      <c r="A21" s="571" t="s">
        <v>1305</v>
      </c>
      <c r="B21" s="92" t="s">
        <v>1288</v>
      </c>
      <c r="C21" s="92" t="s">
        <v>1288</v>
      </c>
      <c r="D21" s="92" t="s">
        <v>1288</v>
      </c>
      <c r="E21" s="92" t="s">
        <v>1288</v>
      </c>
      <c r="F21" s="92" t="s">
        <v>1288</v>
      </c>
      <c r="G21" s="92" t="s">
        <v>1293</v>
      </c>
      <c r="H21" s="572" t="s">
        <v>1306</v>
      </c>
      <c r="I21" s="572"/>
      <c r="J21" s="983" t="s">
        <v>1302</v>
      </c>
      <c r="K21" s="984"/>
      <c r="M21" s="557" t="str">
        <f t="shared" si="0"/>
        <v>○</v>
      </c>
      <c r="N21" s="557" t="str">
        <f t="shared" si="1"/>
        <v>○</v>
      </c>
      <c r="P21" s="174"/>
      <c r="Q21" s="981"/>
    </row>
    <row r="22" spans="1:17" ht="27">
      <c r="A22" s="571" t="s">
        <v>1307</v>
      </c>
      <c r="B22" s="92" t="s">
        <v>1288</v>
      </c>
      <c r="C22" s="92" t="s">
        <v>1288</v>
      </c>
      <c r="D22" s="92" t="s">
        <v>1288</v>
      </c>
      <c r="E22" s="92" t="s">
        <v>1288</v>
      </c>
      <c r="F22" s="92" t="s">
        <v>1288</v>
      </c>
      <c r="G22" s="92" t="s">
        <v>1293</v>
      </c>
      <c r="H22" s="572"/>
      <c r="I22" s="572"/>
      <c r="J22" s="983" t="s">
        <v>1302</v>
      </c>
      <c r="K22" s="984"/>
      <c r="M22" s="557" t="str">
        <f t="shared" si="0"/>
        <v>○</v>
      </c>
      <c r="N22" s="557" t="str">
        <f t="shared" si="1"/>
        <v>○</v>
      </c>
      <c r="P22" s="174"/>
      <c r="Q22" s="981"/>
    </row>
    <row r="23" spans="1:17" ht="27">
      <c r="A23" s="571" t="s">
        <v>1308</v>
      </c>
      <c r="B23" s="92" t="s">
        <v>1288</v>
      </c>
      <c r="C23" s="92" t="s">
        <v>1298</v>
      </c>
      <c r="D23" s="92" t="s">
        <v>1288</v>
      </c>
      <c r="E23" s="92" t="s">
        <v>1288</v>
      </c>
      <c r="F23" s="92" t="s">
        <v>1288</v>
      </c>
      <c r="G23" s="92" t="s">
        <v>1293</v>
      </c>
      <c r="H23" s="572"/>
      <c r="I23" s="572"/>
      <c r="J23" s="983" t="s">
        <v>1302</v>
      </c>
      <c r="K23" s="984"/>
      <c r="M23" s="557" t="str">
        <f t="shared" si="0"/>
        <v>○</v>
      </c>
      <c r="N23" s="557" t="str">
        <f t="shared" si="1"/>
        <v>○</v>
      </c>
      <c r="P23" s="174"/>
      <c r="Q23" s="981"/>
    </row>
    <row r="24" spans="1:17" ht="27">
      <c r="A24" s="571" t="s">
        <v>1309</v>
      </c>
      <c r="B24" s="92" t="s">
        <v>1288</v>
      </c>
      <c r="C24" s="92" t="s">
        <v>1288</v>
      </c>
      <c r="D24" s="92" t="s">
        <v>1288</v>
      </c>
      <c r="E24" s="92" t="s">
        <v>1288</v>
      </c>
      <c r="F24" s="92" t="s">
        <v>1288</v>
      </c>
      <c r="G24" s="92" t="s">
        <v>1293</v>
      </c>
      <c r="H24" s="572"/>
      <c r="I24" s="572"/>
      <c r="J24" s="983" t="s">
        <v>1302</v>
      </c>
      <c r="K24" s="984"/>
      <c r="M24" s="557" t="str">
        <f t="shared" si="0"/>
        <v>○</v>
      </c>
      <c r="N24" s="557" t="str">
        <f t="shared" si="1"/>
        <v>○</v>
      </c>
      <c r="P24" s="174"/>
      <c r="Q24" s="981"/>
    </row>
    <row r="25" spans="1:17" ht="27">
      <c r="A25" s="571" t="s">
        <v>1310</v>
      </c>
      <c r="B25" s="92" t="s">
        <v>1288</v>
      </c>
      <c r="C25" s="92" t="s">
        <v>1288</v>
      </c>
      <c r="D25" s="92" t="s">
        <v>1311</v>
      </c>
      <c r="E25" s="92" t="s">
        <v>1288</v>
      </c>
      <c r="F25" s="92" t="s">
        <v>1288</v>
      </c>
      <c r="G25" s="92" t="s">
        <v>1293</v>
      </c>
      <c r="H25" s="572"/>
      <c r="I25" s="572"/>
      <c r="J25" s="983" t="s">
        <v>1302</v>
      </c>
      <c r="K25" s="984"/>
      <c r="M25" s="557" t="str">
        <f t="shared" si="0"/>
        <v>○</v>
      </c>
      <c r="N25" s="557" t="str">
        <f t="shared" si="1"/>
        <v>○</v>
      </c>
      <c r="P25" s="174"/>
      <c r="Q25" s="981"/>
    </row>
    <row r="26" spans="1:17" ht="27">
      <c r="A26" s="571" t="s">
        <v>1312</v>
      </c>
      <c r="B26" s="92" t="s">
        <v>1288</v>
      </c>
      <c r="C26" s="92" t="s">
        <v>1288</v>
      </c>
      <c r="D26" s="92" t="s">
        <v>1288</v>
      </c>
      <c r="E26" s="92" t="s">
        <v>1288</v>
      </c>
      <c r="F26" s="92" t="s">
        <v>1288</v>
      </c>
      <c r="G26" s="92" t="s">
        <v>1289</v>
      </c>
      <c r="H26" s="572"/>
      <c r="I26" s="572"/>
      <c r="J26" s="983" t="s">
        <v>1302</v>
      </c>
      <c r="K26" s="984"/>
      <c r="M26" s="557" t="str">
        <f t="shared" si="0"/>
        <v>○</v>
      </c>
      <c r="N26" s="557" t="str">
        <f t="shared" si="1"/>
        <v>○</v>
      </c>
      <c r="P26" s="174"/>
      <c r="Q26" s="981"/>
    </row>
    <row r="27" spans="1:17" ht="27">
      <c r="A27" s="571" t="s">
        <v>1313</v>
      </c>
      <c r="B27" s="92" t="s">
        <v>1288</v>
      </c>
      <c r="C27" s="92" t="s">
        <v>1288</v>
      </c>
      <c r="D27" s="92" t="s">
        <v>1288</v>
      </c>
      <c r="E27" s="92" t="s">
        <v>1288</v>
      </c>
      <c r="F27" s="92" t="s">
        <v>1288</v>
      </c>
      <c r="G27" s="92" t="s">
        <v>1289</v>
      </c>
      <c r="H27" s="572"/>
      <c r="I27" s="572"/>
      <c r="J27" s="983" t="s">
        <v>1314</v>
      </c>
      <c r="K27" s="984"/>
      <c r="M27" s="557" t="str">
        <f t="shared" si="0"/>
        <v>○</v>
      </c>
      <c r="N27" s="557" t="str">
        <f t="shared" si="1"/>
        <v>○</v>
      </c>
      <c r="P27" s="174"/>
      <c r="Q27" s="981"/>
    </row>
    <row r="28" spans="1:17" ht="27">
      <c r="A28" s="571" t="s">
        <v>1315</v>
      </c>
      <c r="B28" s="92" t="s">
        <v>1288</v>
      </c>
      <c r="C28" s="92" t="s">
        <v>1298</v>
      </c>
      <c r="D28" s="92" t="s">
        <v>1298</v>
      </c>
      <c r="E28" s="92" t="s">
        <v>1298</v>
      </c>
      <c r="F28" s="92" t="s">
        <v>1298</v>
      </c>
      <c r="G28" s="92" t="s">
        <v>1293</v>
      </c>
      <c r="H28" s="572"/>
      <c r="I28" s="572"/>
      <c r="J28" s="983" t="s">
        <v>1316</v>
      </c>
      <c r="K28" s="984"/>
      <c r="M28" s="557" t="str">
        <f t="shared" si="0"/>
        <v>○</v>
      </c>
      <c r="N28" s="557" t="str">
        <f t="shared" si="1"/>
        <v>○</v>
      </c>
      <c r="P28" s="174"/>
      <c r="Q28" s="981"/>
    </row>
    <row r="29" spans="1:17" ht="27">
      <c r="A29" s="571" t="s">
        <v>1317</v>
      </c>
      <c r="B29" s="92" t="s">
        <v>1288</v>
      </c>
      <c r="C29" s="92" t="s">
        <v>1288</v>
      </c>
      <c r="D29" s="92" t="s">
        <v>1288</v>
      </c>
      <c r="E29" s="92" t="s">
        <v>1288</v>
      </c>
      <c r="F29" s="92" t="s">
        <v>1288</v>
      </c>
      <c r="G29" s="92" t="s">
        <v>1289</v>
      </c>
      <c r="H29" s="572"/>
      <c r="I29" s="572"/>
      <c r="J29" s="983" t="s">
        <v>1316</v>
      </c>
      <c r="K29" s="984"/>
      <c r="M29" s="557" t="str">
        <f t="shared" si="0"/>
        <v>○</v>
      </c>
      <c r="N29" s="557" t="str">
        <f t="shared" si="1"/>
        <v>○</v>
      </c>
      <c r="P29" s="174"/>
      <c r="Q29" s="981"/>
    </row>
    <row r="30" spans="1:17" ht="27">
      <c r="A30" s="571" t="s">
        <v>1318</v>
      </c>
      <c r="B30" s="92" t="s">
        <v>1288</v>
      </c>
      <c r="C30" s="92" t="s">
        <v>1288</v>
      </c>
      <c r="D30" s="92" t="s">
        <v>1288</v>
      </c>
      <c r="E30" s="92" t="s">
        <v>1288</v>
      </c>
      <c r="F30" s="92" t="s">
        <v>1288</v>
      </c>
      <c r="G30" s="92" t="s">
        <v>1289</v>
      </c>
      <c r="H30" s="572"/>
      <c r="I30" s="572"/>
      <c r="J30" s="983" t="s">
        <v>1316</v>
      </c>
      <c r="K30" s="984"/>
      <c r="M30" s="557" t="str">
        <f t="shared" si="0"/>
        <v>○</v>
      </c>
      <c r="N30" s="557" t="str">
        <f t="shared" si="1"/>
        <v>○</v>
      </c>
      <c r="P30" s="174"/>
      <c r="Q30" s="981"/>
    </row>
    <row r="31" spans="1:17" ht="40.5">
      <c r="A31" s="571" t="s">
        <v>1319</v>
      </c>
      <c r="B31" s="92" t="s">
        <v>1288</v>
      </c>
      <c r="C31" s="92" t="s">
        <v>1288</v>
      </c>
      <c r="D31" s="92" t="s">
        <v>1288</v>
      </c>
      <c r="E31" s="92" t="s">
        <v>1288</v>
      </c>
      <c r="F31" s="92" t="s">
        <v>1288</v>
      </c>
      <c r="G31" s="92" t="s">
        <v>1293</v>
      </c>
      <c r="H31" s="572"/>
      <c r="I31" s="572"/>
      <c r="J31" s="983" t="s">
        <v>1320</v>
      </c>
      <c r="K31" s="984"/>
      <c r="M31" s="557" t="str">
        <f>IF(COUNTBLANK(B31:G31)=0,"○","×")</f>
        <v>○</v>
      </c>
      <c r="N31" s="557" t="str">
        <f>IF(AND(COUNTIF(B31:F31,"◎")&gt;=1,J31=""),"×","○")</f>
        <v>○</v>
      </c>
      <c r="P31" s="174"/>
      <c r="Q31" s="981"/>
    </row>
    <row r="32" spans="1:17" ht="40.5">
      <c r="A32" s="571" t="s">
        <v>1321</v>
      </c>
      <c r="B32" s="92" t="s">
        <v>1288</v>
      </c>
      <c r="C32" s="92" t="s">
        <v>1288</v>
      </c>
      <c r="D32" s="92" t="s">
        <v>1288</v>
      </c>
      <c r="E32" s="92" t="s">
        <v>1288</v>
      </c>
      <c r="F32" s="92" t="s">
        <v>1288</v>
      </c>
      <c r="G32" s="92" t="s">
        <v>1293</v>
      </c>
      <c r="H32" s="572"/>
      <c r="I32" s="572"/>
      <c r="J32" s="983" t="s">
        <v>1320</v>
      </c>
      <c r="K32" s="984"/>
      <c r="M32" s="557" t="str">
        <f t="shared" si="0"/>
        <v>○</v>
      </c>
      <c r="N32" s="557" t="str">
        <f t="shared" si="1"/>
        <v>○</v>
      </c>
      <c r="P32" s="174"/>
      <c r="Q32" s="981"/>
    </row>
    <row r="33" spans="1:17" ht="40.5">
      <c r="A33" s="571" t="s">
        <v>1322</v>
      </c>
      <c r="B33" s="92" t="s">
        <v>1288</v>
      </c>
      <c r="C33" s="92" t="s">
        <v>1288</v>
      </c>
      <c r="D33" s="573"/>
      <c r="E33" s="92" t="s">
        <v>1298</v>
      </c>
      <c r="F33" s="92" t="s">
        <v>1288</v>
      </c>
      <c r="G33" s="92" t="s">
        <v>1293</v>
      </c>
      <c r="H33" s="572"/>
      <c r="I33" s="572"/>
      <c r="J33" s="983" t="s">
        <v>1320</v>
      </c>
      <c r="K33" s="984"/>
      <c r="M33" s="574" t="str">
        <f>IF(OR(B33="",C33="",E33="",F33="",G33=""),"×","○")</f>
        <v>○</v>
      </c>
      <c r="N33" s="557" t="str">
        <f t="shared" si="1"/>
        <v>○</v>
      </c>
      <c r="P33" s="174"/>
      <c r="Q33" s="981"/>
    </row>
    <row r="34" spans="1:17" ht="40.5">
      <c r="A34" s="571" t="s">
        <v>1323</v>
      </c>
      <c r="B34" s="92" t="s">
        <v>1288</v>
      </c>
      <c r="C34" s="92" t="s">
        <v>1288</v>
      </c>
      <c r="D34" s="92" t="s">
        <v>1298</v>
      </c>
      <c r="E34" s="92" t="s">
        <v>1298</v>
      </c>
      <c r="F34" s="92" t="s">
        <v>1298</v>
      </c>
      <c r="G34" s="92" t="s">
        <v>1293</v>
      </c>
      <c r="H34" s="572"/>
      <c r="I34" s="572"/>
      <c r="J34" s="983" t="s">
        <v>1320</v>
      </c>
      <c r="K34" s="984"/>
      <c r="M34" s="557" t="str">
        <f t="shared" si="0"/>
        <v>○</v>
      </c>
      <c r="N34" s="557" t="str">
        <f t="shared" si="1"/>
        <v>○</v>
      </c>
      <c r="P34" s="174"/>
      <c r="Q34" s="981"/>
    </row>
    <row r="35" spans="1:17" ht="40.5">
      <c r="A35" s="571" t="s">
        <v>1324</v>
      </c>
      <c r="B35" s="92" t="s">
        <v>1288</v>
      </c>
      <c r="C35" s="92" t="s">
        <v>1298</v>
      </c>
      <c r="D35" s="92" t="s">
        <v>1298</v>
      </c>
      <c r="E35" s="92" t="s">
        <v>1288</v>
      </c>
      <c r="F35" s="92" t="s">
        <v>1288</v>
      </c>
      <c r="G35" s="92" t="s">
        <v>1293</v>
      </c>
      <c r="H35" s="572"/>
      <c r="I35" s="572"/>
      <c r="J35" s="983" t="s">
        <v>1320</v>
      </c>
      <c r="K35" s="984"/>
      <c r="M35" s="557" t="str">
        <f t="shared" si="0"/>
        <v>○</v>
      </c>
      <c r="N35" s="557" t="str">
        <f t="shared" si="1"/>
        <v>○</v>
      </c>
      <c r="P35" s="174"/>
      <c r="Q35" s="981"/>
    </row>
    <row r="36" spans="1:17" ht="27">
      <c r="A36" s="571" t="s">
        <v>1325</v>
      </c>
      <c r="B36" s="92" t="s">
        <v>1298</v>
      </c>
      <c r="C36" s="92" t="s">
        <v>1298</v>
      </c>
      <c r="D36" s="92" t="s">
        <v>1298</v>
      </c>
      <c r="E36" s="92" t="s">
        <v>1298</v>
      </c>
      <c r="F36" s="92" t="s">
        <v>1298</v>
      </c>
      <c r="G36" s="92" t="s">
        <v>1289</v>
      </c>
      <c r="H36" s="572"/>
      <c r="I36" s="572"/>
      <c r="J36" s="983" t="s">
        <v>1326</v>
      </c>
      <c r="K36" s="984"/>
      <c r="M36" s="557" t="str">
        <f>IF(COUNTBLANK(B36:G36)=0,"○","×")</f>
        <v>○</v>
      </c>
      <c r="N36" s="557" t="e">
        <f>IF(AND(COUNTIF(B36:F36,"◎")&gt;=1,#REF!=""),"×","○")</f>
        <v>#REF!</v>
      </c>
      <c r="P36" s="174"/>
      <c r="Q36" s="981"/>
    </row>
    <row r="37" spans="1:17" ht="27">
      <c r="A37" s="571" t="s">
        <v>1327</v>
      </c>
      <c r="B37" s="92" t="s">
        <v>1288</v>
      </c>
      <c r="C37" s="92" t="s">
        <v>1288</v>
      </c>
      <c r="D37" s="92" t="s">
        <v>1328</v>
      </c>
      <c r="E37" s="92" t="s">
        <v>1288</v>
      </c>
      <c r="F37" s="92" t="s">
        <v>1288</v>
      </c>
      <c r="G37" s="92" t="s">
        <v>1289</v>
      </c>
      <c r="H37" s="572"/>
      <c r="I37" s="572"/>
      <c r="J37" s="983" t="s">
        <v>1329</v>
      </c>
      <c r="K37" s="984"/>
      <c r="M37" s="557" t="str">
        <f t="shared" si="0"/>
        <v>○</v>
      </c>
      <c r="N37" s="557" t="str">
        <f t="shared" ref="N37:N48" si="2">IF(AND(COUNTIF(B37:F37,"◎")&gt;=1,J36=""),"×","○")</f>
        <v>○</v>
      </c>
      <c r="P37" s="174"/>
      <c r="Q37" s="981"/>
    </row>
    <row r="38" spans="1:17" ht="27">
      <c r="A38" s="571" t="s">
        <v>1330</v>
      </c>
      <c r="B38" s="92" t="s">
        <v>1288</v>
      </c>
      <c r="C38" s="92" t="s">
        <v>1288</v>
      </c>
      <c r="D38" s="92" t="s">
        <v>1288</v>
      </c>
      <c r="E38" s="92" t="s">
        <v>1288</v>
      </c>
      <c r="F38" s="92" t="s">
        <v>1288</v>
      </c>
      <c r="G38" s="92" t="s">
        <v>1304</v>
      </c>
      <c r="H38" s="572"/>
      <c r="I38" s="572"/>
      <c r="J38" s="983" t="s">
        <v>1329</v>
      </c>
      <c r="K38" s="984"/>
      <c r="M38" s="557" t="str">
        <f t="shared" si="0"/>
        <v>○</v>
      </c>
      <c r="N38" s="557" t="str">
        <f t="shared" si="2"/>
        <v>○</v>
      </c>
      <c r="P38" s="174"/>
      <c r="Q38" s="981"/>
    </row>
    <row r="39" spans="1:17" ht="27">
      <c r="A39" s="571" t="s">
        <v>1331</v>
      </c>
      <c r="B39" s="92" t="s">
        <v>1288</v>
      </c>
      <c r="C39" s="92" t="s">
        <v>1288</v>
      </c>
      <c r="D39" s="92" t="s">
        <v>1288</v>
      </c>
      <c r="E39" s="92" t="s">
        <v>1288</v>
      </c>
      <c r="F39" s="92" t="s">
        <v>1288</v>
      </c>
      <c r="G39" s="92" t="s">
        <v>1304</v>
      </c>
      <c r="H39" s="572"/>
      <c r="I39" s="572"/>
      <c r="J39" s="983" t="s">
        <v>1332</v>
      </c>
      <c r="K39" s="984"/>
      <c r="M39" s="557" t="str">
        <f t="shared" si="0"/>
        <v>○</v>
      </c>
      <c r="N39" s="557" t="str">
        <f t="shared" si="2"/>
        <v>○</v>
      </c>
      <c r="P39" s="174"/>
      <c r="Q39" s="981"/>
    </row>
    <row r="40" spans="1:17" ht="40.5">
      <c r="A40" s="571" t="s">
        <v>1333</v>
      </c>
      <c r="B40" s="92" t="s">
        <v>1288</v>
      </c>
      <c r="C40" s="92" t="s">
        <v>1288</v>
      </c>
      <c r="D40" s="92" t="s">
        <v>1288</v>
      </c>
      <c r="E40" s="92" t="s">
        <v>1288</v>
      </c>
      <c r="F40" s="92" t="s">
        <v>1288</v>
      </c>
      <c r="G40" s="92" t="s">
        <v>1304</v>
      </c>
      <c r="H40" s="572"/>
      <c r="I40" s="572"/>
      <c r="J40" s="983" t="s">
        <v>1334</v>
      </c>
      <c r="K40" s="984"/>
      <c r="M40" s="557" t="str">
        <f t="shared" si="0"/>
        <v>○</v>
      </c>
      <c r="N40" s="557" t="str">
        <f t="shared" si="2"/>
        <v>○</v>
      </c>
      <c r="P40" s="174"/>
      <c r="Q40" s="981"/>
    </row>
    <row r="41" spans="1:17" ht="27">
      <c r="A41" s="571" t="s">
        <v>1335</v>
      </c>
      <c r="B41" s="92" t="s">
        <v>1288</v>
      </c>
      <c r="C41" s="92" t="s">
        <v>1288</v>
      </c>
      <c r="D41" s="92" t="s">
        <v>1288</v>
      </c>
      <c r="E41" s="92" t="s">
        <v>1288</v>
      </c>
      <c r="F41" s="92" t="s">
        <v>1288</v>
      </c>
      <c r="G41" s="92" t="s">
        <v>1304</v>
      </c>
      <c r="H41" s="572"/>
      <c r="I41" s="572"/>
      <c r="J41" s="983" t="s">
        <v>1332</v>
      </c>
      <c r="K41" s="984"/>
      <c r="M41" s="557" t="str">
        <f>IF(COUNTBLANK(B41:G41)=0,"○","×")</f>
        <v>○</v>
      </c>
      <c r="N41" s="557" t="str">
        <f t="shared" si="2"/>
        <v>○</v>
      </c>
      <c r="P41" s="174"/>
      <c r="Q41" s="981"/>
    </row>
    <row r="42" spans="1:17" ht="27">
      <c r="A42" s="571" t="s">
        <v>1336</v>
      </c>
      <c r="B42" s="92" t="s">
        <v>1288</v>
      </c>
      <c r="C42" s="92" t="s">
        <v>1288</v>
      </c>
      <c r="D42" s="573"/>
      <c r="E42" s="92" t="s">
        <v>1288</v>
      </c>
      <c r="F42" s="92" t="s">
        <v>1288</v>
      </c>
      <c r="G42" s="92" t="s">
        <v>1304</v>
      </c>
      <c r="H42" s="572"/>
      <c r="I42" s="572"/>
      <c r="J42" s="983" t="s">
        <v>1332</v>
      </c>
      <c r="K42" s="984"/>
      <c r="M42" s="574" t="str">
        <f>IF(OR(B41="",C42="",E41="",F41="",G42=""),"×","○")</f>
        <v>○</v>
      </c>
      <c r="N42" s="557" t="str">
        <f t="shared" si="2"/>
        <v>○</v>
      </c>
      <c r="P42" s="174"/>
      <c r="Q42" s="981"/>
    </row>
    <row r="43" spans="1:17" ht="27">
      <c r="A43" s="571" t="s">
        <v>1337</v>
      </c>
      <c r="B43" s="92" t="s">
        <v>1288</v>
      </c>
      <c r="C43" s="92" t="s">
        <v>1288</v>
      </c>
      <c r="D43" s="92" t="s">
        <v>1288</v>
      </c>
      <c r="E43" s="92" t="s">
        <v>1288</v>
      </c>
      <c r="F43" s="92" t="s">
        <v>1288</v>
      </c>
      <c r="G43" s="92" t="s">
        <v>1304</v>
      </c>
      <c r="H43" s="572" t="s">
        <v>1338</v>
      </c>
      <c r="I43" s="572"/>
      <c r="J43" s="983" t="s">
        <v>1332</v>
      </c>
      <c r="K43" s="984"/>
      <c r="M43" s="557" t="str">
        <f t="shared" si="0"/>
        <v>○</v>
      </c>
      <c r="N43" s="557" t="str">
        <f t="shared" si="2"/>
        <v>○</v>
      </c>
      <c r="P43" s="174"/>
      <c r="Q43" s="981"/>
    </row>
    <row r="44" spans="1:17" ht="40.5">
      <c r="A44" s="571" t="s">
        <v>1339</v>
      </c>
      <c r="B44" s="92" t="s">
        <v>1288</v>
      </c>
      <c r="C44" s="92" t="s">
        <v>1288</v>
      </c>
      <c r="D44" s="92" t="s">
        <v>1288</v>
      </c>
      <c r="E44" s="92" t="s">
        <v>1288</v>
      </c>
      <c r="F44" s="92" t="s">
        <v>1288</v>
      </c>
      <c r="G44" s="92" t="s">
        <v>1289</v>
      </c>
      <c r="H44" s="572"/>
      <c r="I44" s="572"/>
      <c r="J44" s="983" t="s">
        <v>1334</v>
      </c>
      <c r="K44" s="984"/>
      <c r="M44" s="557" t="str">
        <f t="shared" si="0"/>
        <v>○</v>
      </c>
      <c r="N44" s="557" t="str">
        <f t="shared" si="2"/>
        <v>○</v>
      </c>
      <c r="P44" s="174"/>
      <c r="Q44" s="981"/>
    </row>
    <row r="45" spans="1:17" ht="40.5">
      <c r="A45" s="571" t="s">
        <v>1340</v>
      </c>
      <c r="B45" s="92" t="s">
        <v>1288</v>
      </c>
      <c r="C45" s="92" t="s">
        <v>1288</v>
      </c>
      <c r="D45" s="92" t="s">
        <v>1288</v>
      </c>
      <c r="E45" s="92" t="s">
        <v>1288</v>
      </c>
      <c r="F45" s="92" t="s">
        <v>1288</v>
      </c>
      <c r="G45" s="92" t="s">
        <v>1289</v>
      </c>
      <c r="H45" s="572" t="s">
        <v>1341</v>
      </c>
      <c r="I45" s="572"/>
      <c r="J45" s="983" t="s">
        <v>1334</v>
      </c>
      <c r="K45" s="984"/>
      <c r="M45" s="557" t="str">
        <f t="shared" si="0"/>
        <v>○</v>
      </c>
      <c r="N45" s="557" t="str">
        <f t="shared" si="2"/>
        <v>○</v>
      </c>
      <c r="P45" s="174"/>
      <c r="Q45" s="981"/>
    </row>
    <row r="46" spans="1:17" ht="40.5">
      <c r="A46" s="571" t="s">
        <v>1342</v>
      </c>
      <c r="B46" s="92" t="s">
        <v>1288</v>
      </c>
      <c r="C46" s="92" t="s">
        <v>1288</v>
      </c>
      <c r="D46" s="92" t="s">
        <v>1288</v>
      </c>
      <c r="E46" s="92" t="s">
        <v>1288</v>
      </c>
      <c r="F46" s="92" t="s">
        <v>1288</v>
      </c>
      <c r="G46" s="92" t="s">
        <v>1293</v>
      </c>
      <c r="H46" s="572"/>
      <c r="I46" s="572"/>
      <c r="J46" s="983" t="s">
        <v>1343</v>
      </c>
      <c r="K46" s="984"/>
      <c r="M46" s="557" t="str">
        <f t="shared" si="0"/>
        <v>○</v>
      </c>
      <c r="N46" s="557" t="str">
        <f t="shared" si="2"/>
        <v>○</v>
      </c>
      <c r="P46" s="174"/>
      <c r="Q46" s="981"/>
    </row>
    <row r="47" spans="1:17" ht="27">
      <c r="A47" s="571" t="s">
        <v>1344</v>
      </c>
      <c r="B47" s="92" t="s">
        <v>1288</v>
      </c>
      <c r="C47" s="92" t="s">
        <v>1288</v>
      </c>
      <c r="D47" s="92" t="s">
        <v>1288</v>
      </c>
      <c r="E47" s="92" t="s">
        <v>1288</v>
      </c>
      <c r="F47" s="92" t="s">
        <v>1288</v>
      </c>
      <c r="G47" s="92" t="s">
        <v>1289</v>
      </c>
      <c r="H47" s="572" t="s">
        <v>1338</v>
      </c>
      <c r="I47" s="572"/>
      <c r="J47" s="983" t="s">
        <v>1345</v>
      </c>
      <c r="K47" s="984"/>
      <c r="M47" s="557" t="str">
        <f t="shared" si="0"/>
        <v>○</v>
      </c>
      <c r="N47" s="557" t="str">
        <f t="shared" si="2"/>
        <v>○</v>
      </c>
      <c r="P47" s="174"/>
      <c r="Q47" s="981"/>
    </row>
    <row r="48" spans="1:17">
      <c r="A48" s="571" t="s">
        <v>1346</v>
      </c>
      <c r="B48" s="92" t="s">
        <v>1288</v>
      </c>
      <c r="C48" s="92" t="s">
        <v>1288</v>
      </c>
      <c r="D48" s="573"/>
      <c r="E48" s="92" t="s">
        <v>1288</v>
      </c>
      <c r="F48" s="92" t="s">
        <v>1288</v>
      </c>
      <c r="G48" s="92" t="s">
        <v>1289</v>
      </c>
      <c r="H48" s="575"/>
      <c r="I48" s="575"/>
      <c r="J48" s="1151" t="s">
        <v>1347</v>
      </c>
      <c r="K48" s="984"/>
      <c r="M48" s="574" t="str">
        <f>IF(OR(B47="",C48="",E47="",F47="",G48=""),"×","○")</f>
        <v>○</v>
      </c>
      <c r="N48" s="557" t="str">
        <f t="shared" si="2"/>
        <v>○</v>
      </c>
      <c r="P48" s="174"/>
      <c r="Q48" s="981"/>
    </row>
    <row r="49" spans="1:17">
      <c r="A49" s="571" t="s">
        <v>1348</v>
      </c>
      <c r="B49" s="92" t="s">
        <v>1288</v>
      </c>
      <c r="C49" s="92" t="s">
        <v>1288</v>
      </c>
      <c r="D49" s="92" t="s">
        <v>1288</v>
      </c>
      <c r="E49" s="92" t="s">
        <v>1288</v>
      </c>
      <c r="F49" s="92" t="s">
        <v>1288</v>
      </c>
      <c r="G49" s="92" t="s">
        <v>1289</v>
      </c>
      <c r="H49" s="575"/>
      <c r="I49" s="575"/>
      <c r="J49" s="983" t="s">
        <v>1349</v>
      </c>
      <c r="K49" s="984"/>
      <c r="M49" s="557" t="str">
        <f t="shared" si="0"/>
        <v>○</v>
      </c>
      <c r="N49" s="557" t="str">
        <f t="shared" si="1"/>
        <v>○</v>
      </c>
      <c r="P49" s="174"/>
      <c r="Q49" s="981"/>
    </row>
    <row r="50" spans="1:17">
      <c r="A50" s="571" t="s">
        <v>1350</v>
      </c>
      <c r="B50" s="92" t="s">
        <v>1288</v>
      </c>
      <c r="C50" s="92" t="s">
        <v>1298</v>
      </c>
      <c r="D50" s="92" t="s">
        <v>1298</v>
      </c>
      <c r="E50" s="92" t="s">
        <v>1288</v>
      </c>
      <c r="F50" s="92" t="s">
        <v>1298</v>
      </c>
      <c r="G50" s="92" t="s">
        <v>1293</v>
      </c>
      <c r="H50" s="572"/>
      <c r="I50" s="572"/>
      <c r="J50" s="983" t="s">
        <v>1351</v>
      </c>
      <c r="K50" s="984"/>
      <c r="M50" s="557" t="str">
        <f t="shared" si="0"/>
        <v>○</v>
      </c>
      <c r="N50" s="557" t="str">
        <f t="shared" si="1"/>
        <v>○</v>
      </c>
      <c r="P50" s="174"/>
      <c r="Q50" s="981"/>
    </row>
    <row r="51" spans="1:17" ht="27">
      <c r="A51" s="571" t="s">
        <v>1352</v>
      </c>
      <c r="B51" s="92" t="s">
        <v>1288</v>
      </c>
      <c r="C51" s="92" t="s">
        <v>1288</v>
      </c>
      <c r="D51" s="573"/>
      <c r="E51" s="92" t="s">
        <v>1288</v>
      </c>
      <c r="F51" s="92" t="s">
        <v>1311</v>
      </c>
      <c r="G51" s="92" t="s">
        <v>1289</v>
      </c>
      <c r="H51" s="572"/>
      <c r="I51" s="572"/>
      <c r="J51" s="983" t="s">
        <v>1353</v>
      </c>
      <c r="K51" s="984"/>
      <c r="M51" s="574" t="str">
        <f>IF(OR(B51="",C51="",E51="",F51="",G51=""),"×","○")</f>
        <v>○</v>
      </c>
      <c r="N51" s="557" t="str">
        <f t="shared" si="1"/>
        <v>○</v>
      </c>
      <c r="P51" s="174"/>
      <c r="Q51" s="981"/>
    </row>
    <row r="52" spans="1:17">
      <c r="A52" s="571" t="s">
        <v>1354</v>
      </c>
      <c r="B52" s="92" t="s">
        <v>1298</v>
      </c>
      <c r="C52" s="92" t="s">
        <v>1298</v>
      </c>
      <c r="D52" s="92" t="s">
        <v>1298</v>
      </c>
      <c r="E52" s="92" t="s">
        <v>1298</v>
      </c>
      <c r="F52" s="92" t="s">
        <v>1311</v>
      </c>
      <c r="G52" s="92" t="s">
        <v>1293</v>
      </c>
      <c r="H52" s="572"/>
      <c r="I52" s="572"/>
      <c r="J52" s="983" t="s">
        <v>1355</v>
      </c>
      <c r="K52" s="984"/>
      <c r="M52" s="557" t="str">
        <f>IF(COUNTBLANK(B52:G52)=0,"○","×")</f>
        <v>○</v>
      </c>
      <c r="N52" s="557" t="str">
        <f t="shared" si="1"/>
        <v>○</v>
      </c>
      <c r="P52" s="174"/>
      <c r="Q52" s="981"/>
    </row>
    <row r="53" spans="1:17">
      <c r="A53" s="571" t="s">
        <v>1356</v>
      </c>
      <c r="B53" s="92" t="s">
        <v>1298</v>
      </c>
      <c r="C53" s="92" t="s">
        <v>1298</v>
      </c>
      <c r="D53" s="92" t="s">
        <v>1298</v>
      </c>
      <c r="E53" s="92" t="s">
        <v>1298</v>
      </c>
      <c r="F53" s="92" t="s">
        <v>1311</v>
      </c>
      <c r="G53" s="92" t="s">
        <v>1293</v>
      </c>
      <c r="H53" s="572"/>
      <c r="I53" s="572"/>
      <c r="J53" s="983" t="s">
        <v>1355</v>
      </c>
      <c r="K53" s="984"/>
      <c r="M53" s="557" t="str">
        <f t="shared" si="0"/>
        <v>○</v>
      </c>
      <c r="N53" s="557" t="str">
        <f t="shared" si="1"/>
        <v>○</v>
      </c>
      <c r="P53" s="174"/>
      <c r="Q53" s="981"/>
    </row>
    <row r="54" spans="1:17" ht="27">
      <c r="A54" s="571" t="s">
        <v>1357</v>
      </c>
      <c r="B54" s="92" t="s">
        <v>1288</v>
      </c>
      <c r="C54" s="92" t="s">
        <v>1288</v>
      </c>
      <c r="D54" s="92" t="s">
        <v>1298</v>
      </c>
      <c r="E54" s="92" t="s">
        <v>1288</v>
      </c>
      <c r="F54" s="92" t="s">
        <v>1311</v>
      </c>
      <c r="G54" s="92" t="s">
        <v>1289</v>
      </c>
      <c r="H54" s="572" t="s">
        <v>1358</v>
      </c>
      <c r="I54" s="572"/>
      <c r="J54" s="983" t="s">
        <v>1359</v>
      </c>
      <c r="K54" s="984"/>
      <c r="M54" s="557" t="str">
        <f t="shared" si="0"/>
        <v>○</v>
      </c>
      <c r="N54" s="557" t="str">
        <f t="shared" si="1"/>
        <v>○</v>
      </c>
      <c r="P54" s="174"/>
      <c r="Q54" s="981"/>
    </row>
    <row r="55" spans="1:17" ht="27">
      <c r="A55" s="571" t="s">
        <v>1360</v>
      </c>
      <c r="B55" s="92" t="s">
        <v>1288</v>
      </c>
      <c r="C55" s="92" t="s">
        <v>1288</v>
      </c>
      <c r="D55" s="92" t="s">
        <v>1298</v>
      </c>
      <c r="E55" s="92" t="s">
        <v>1288</v>
      </c>
      <c r="F55" s="92" t="s">
        <v>1311</v>
      </c>
      <c r="G55" s="92" t="s">
        <v>1293</v>
      </c>
      <c r="H55" s="572"/>
      <c r="I55" s="572"/>
      <c r="J55" s="983" t="s">
        <v>1359</v>
      </c>
      <c r="K55" s="984"/>
      <c r="M55" s="557" t="str">
        <f t="shared" si="0"/>
        <v>○</v>
      </c>
      <c r="N55" s="557" t="str">
        <f t="shared" si="1"/>
        <v>○</v>
      </c>
      <c r="P55" s="174"/>
      <c r="Q55" s="981"/>
    </row>
    <row r="56" spans="1:17" ht="27">
      <c r="A56" s="571" t="s">
        <v>1361</v>
      </c>
      <c r="B56" s="92" t="s">
        <v>1288</v>
      </c>
      <c r="C56" s="92" t="s">
        <v>1288</v>
      </c>
      <c r="D56" s="92" t="s">
        <v>1298</v>
      </c>
      <c r="E56" s="92" t="s">
        <v>1288</v>
      </c>
      <c r="F56" s="92" t="s">
        <v>1311</v>
      </c>
      <c r="G56" s="92" t="s">
        <v>1289</v>
      </c>
      <c r="H56" s="572"/>
      <c r="I56" s="572"/>
      <c r="J56" s="983" t="s">
        <v>1359</v>
      </c>
      <c r="K56" s="984"/>
      <c r="M56" s="557" t="str">
        <f t="shared" si="0"/>
        <v>○</v>
      </c>
      <c r="N56" s="557" t="str">
        <f t="shared" si="1"/>
        <v>○</v>
      </c>
      <c r="P56" s="174"/>
      <c r="Q56" s="981"/>
    </row>
    <row r="57" spans="1:17" ht="27">
      <c r="A57" s="571" t="s">
        <v>1362</v>
      </c>
      <c r="B57" s="92" t="s">
        <v>1288</v>
      </c>
      <c r="C57" s="92" t="s">
        <v>1288</v>
      </c>
      <c r="D57" s="92" t="s">
        <v>1288</v>
      </c>
      <c r="E57" s="92" t="s">
        <v>1288</v>
      </c>
      <c r="F57" s="92" t="s">
        <v>1288</v>
      </c>
      <c r="G57" s="92" t="s">
        <v>1289</v>
      </c>
      <c r="H57" s="572"/>
      <c r="I57" s="572"/>
      <c r="J57" s="983" t="s">
        <v>1363</v>
      </c>
      <c r="K57" s="984"/>
      <c r="M57" s="557" t="str">
        <f t="shared" si="0"/>
        <v>○</v>
      </c>
      <c r="N57" s="557" t="str">
        <f t="shared" si="1"/>
        <v>○</v>
      </c>
      <c r="P57" s="174"/>
      <c r="Q57" s="981"/>
    </row>
    <row r="58" spans="1:17">
      <c r="A58" s="571" t="s">
        <v>1364</v>
      </c>
      <c r="B58" s="92" t="s">
        <v>1288</v>
      </c>
      <c r="C58" s="92" t="s">
        <v>1288</v>
      </c>
      <c r="D58" s="92" t="s">
        <v>1298</v>
      </c>
      <c r="E58" s="92" t="s">
        <v>1288</v>
      </c>
      <c r="F58" s="92" t="s">
        <v>1288</v>
      </c>
      <c r="G58" s="92" t="s">
        <v>1289</v>
      </c>
      <c r="H58" s="572"/>
      <c r="I58" s="572"/>
      <c r="J58" s="983" t="s">
        <v>1365</v>
      </c>
      <c r="K58" s="984"/>
      <c r="M58" s="557" t="str">
        <f t="shared" si="0"/>
        <v>○</v>
      </c>
      <c r="N58" s="557" t="str">
        <f t="shared" si="1"/>
        <v>○</v>
      </c>
      <c r="P58" s="174"/>
      <c r="Q58" s="981"/>
    </row>
    <row r="59" spans="1:17">
      <c r="A59" s="571" t="s">
        <v>1366</v>
      </c>
      <c r="B59" s="92" t="s">
        <v>1288</v>
      </c>
      <c r="C59" s="92" t="s">
        <v>1288</v>
      </c>
      <c r="D59" s="92" t="s">
        <v>1288</v>
      </c>
      <c r="E59" s="92" t="s">
        <v>1288</v>
      </c>
      <c r="F59" s="92" t="s">
        <v>1288</v>
      </c>
      <c r="G59" s="92" t="s">
        <v>1299</v>
      </c>
      <c r="H59" s="572"/>
      <c r="I59" s="572"/>
      <c r="J59" s="983" t="s">
        <v>1367</v>
      </c>
      <c r="K59" s="984"/>
      <c r="M59" s="557" t="str">
        <f t="shared" si="0"/>
        <v>○</v>
      </c>
      <c r="N59" s="557" t="str">
        <f t="shared" si="1"/>
        <v>○</v>
      </c>
      <c r="P59" s="174"/>
      <c r="Q59" s="981"/>
    </row>
    <row r="60" spans="1:17">
      <c r="A60" s="571" t="s">
        <v>1368</v>
      </c>
      <c r="B60" s="92" t="s">
        <v>1288</v>
      </c>
      <c r="C60" s="92" t="s">
        <v>1288</v>
      </c>
      <c r="D60" s="573"/>
      <c r="E60" s="92" t="s">
        <v>1288</v>
      </c>
      <c r="F60" s="92" t="s">
        <v>1288</v>
      </c>
      <c r="G60" s="92" t="s">
        <v>1289</v>
      </c>
      <c r="H60" s="572"/>
      <c r="I60" s="572"/>
      <c r="J60" s="983" t="s">
        <v>1367</v>
      </c>
      <c r="K60" s="984"/>
      <c r="M60" s="574" t="str">
        <f>IF(OR(B60="",C60="",E60="",F60="",G60=""),"×","○")</f>
        <v>○</v>
      </c>
      <c r="N60" s="557" t="str">
        <f t="shared" si="1"/>
        <v>○</v>
      </c>
      <c r="P60" s="174"/>
      <c r="Q60" s="981"/>
    </row>
    <row r="61" spans="1:17">
      <c r="A61" s="576" t="s">
        <v>1369</v>
      </c>
      <c r="B61" s="92" t="s">
        <v>1288</v>
      </c>
      <c r="C61" s="92" t="s">
        <v>1288</v>
      </c>
      <c r="D61" s="573"/>
      <c r="E61" s="92" t="s">
        <v>1288</v>
      </c>
      <c r="F61" s="92" t="s">
        <v>1288</v>
      </c>
      <c r="G61" s="92" t="s">
        <v>1293</v>
      </c>
      <c r="H61" s="572"/>
      <c r="I61" s="572"/>
      <c r="J61" s="983" t="s">
        <v>1370</v>
      </c>
      <c r="K61" s="984"/>
      <c r="L61" s="577"/>
      <c r="M61" s="574" t="str">
        <f>IF(OR(B61="",C61="",E61="",F61="",G61=""),"×","○")</f>
        <v>○</v>
      </c>
      <c r="N61" s="557" t="str">
        <f t="shared" si="1"/>
        <v>○</v>
      </c>
      <c r="P61" s="174"/>
      <c r="Q61" s="981"/>
    </row>
    <row r="62" spans="1:17" ht="27">
      <c r="A62" s="571" t="s">
        <v>1371</v>
      </c>
      <c r="B62" s="92" t="s">
        <v>1288</v>
      </c>
      <c r="C62" s="92" t="s">
        <v>1288</v>
      </c>
      <c r="D62" s="92" t="s">
        <v>1288</v>
      </c>
      <c r="E62" s="92" t="s">
        <v>1288</v>
      </c>
      <c r="F62" s="92" t="s">
        <v>1288</v>
      </c>
      <c r="G62" s="92" t="s">
        <v>1299</v>
      </c>
      <c r="H62" s="572"/>
      <c r="I62" s="572"/>
      <c r="J62" s="983" t="s">
        <v>1372</v>
      </c>
      <c r="K62" s="984"/>
      <c r="L62" s="577"/>
      <c r="M62" s="557" t="str">
        <f t="shared" si="0"/>
        <v>○</v>
      </c>
      <c r="N62" s="557" t="str">
        <f t="shared" si="1"/>
        <v>○</v>
      </c>
      <c r="P62" s="174"/>
      <c r="Q62" s="981"/>
    </row>
    <row r="63" spans="1:17" ht="27">
      <c r="A63" s="571" t="s">
        <v>1373</v>
      </c>
      <c r="B63" s="92" t="s">
        <v>1288</v>
      </c>
      <c r="C63" s="92" t="s">
        <v>1288</v>
      </c>
      <c r="D63" s="92" t="s">
        <v>1288</v>
      </c>
      <c r="E63" s="92" t="s">
        <v>1288</v>
      </c>
      <c r="F63" s="92" t="s">
        <v>1288</v>
      </c>
      <c r="G63" s="92" t="s">
        <v>1299</v>
      </c>
      <c r="H63" s="572"/>
      <c r="I63" s="572"/>
      <c r="J63" s="983" t="s">
        <v>1374</v>
      </c>
      <c r="K63" s="984"/>
      <c r="L63" s="577"/>
      <c r="M63" s="557" t="str">
        <f t="shared" si="0"/>
        <v>○</v>
      </c>
      <c r="N63" s="557" t="str">
        <f t="shared" si="1"/>
        <v>○</v>
      </c>
      <c r="P63" s="174"/>
      <c r="Q63" s="981"/>
    </row>
    <row r="64" spans="1:17" ht="27">
      <c r="A64" s="571" t="s">
        <v>1375</v>
      </c>
      <c r="B64" s="92" t="s">
        <v>1288</v>
      </c>
      <c r="C64" s="92" t="s">
        <v>1288</v>
      </c>
      <c r="D64" s="92" t="s">
        <v>1288</v>
      </c>
      <c r="E64" s="92" t="s">
        <v>1288</v>
      </c>
      <c r="F64" s="92" t="s">
        <v>1288</v>
      </c>
      <c r="G64" s="92" t="s">
        <v>1299</v>
      </c>
      <c r="H64" s="572"/>
      <c r="I64" s="572"/>
      <c r="J64" s="983" t="s">
        <v>1374</v>
      </c>
      <c r="K64" s="984"/>
      <c r="L64" s="577"/>
      <c r="M64" s="557" t="str">
        <f t="shared" si="0"/>
        <v>○</v>
      </c>
      <c r="N64" s="557" t="str">
        <f t="shared" si="1"/>
        <v>○</v>
      </c>
      <c r="P64" s="174"/>
      <c r="Q64" s="981"/>
    </row>
    <row r="65" spans="1:17" ht="27">
      <c r="A65" s="571" t="s">
        <v>1376</v>
      </c>
      <c r="B65" s="92" t="s">
        <v>1288</v>
      </c>
      <c r="C65" s="92" t="s">
        <v>1288</v>
      </c>
      <c r="D65" s="92" t="s">
        <v>1288</v>
      </c>
      <c r="E65" s="92" t="s">
        <v>1288</v>
      </c>
      <c r="F65" s="92" t="s">
        <v>1288</v>
      </c>
      <c r="G65" s="92" t="s">
        <v>1293</v>
      </c>
      <c r="H65" s="572"/>
      <c r="I65" s="572"/>
      <c r="J65" s="983" t="s">
        <v>1374</v>
      </c>
      <c r="K65" s="984"/>
      <c r="L65" s="577"/>
      <c r="M65" s="557" t="str">
        <f>IF(COUNTBLANK(B65:G65)=0,"○","×")</f>
        <v>○</v>
      </c>
      <c r="N65" s="557" t="str">
        <f>IF(AND(COUNTIF(B65:F65,"◎")&gt;=1,J65=""),"×","○")</f>
        <v>○</v>
      </c>
      <c r="P65" s="174"/>
      <c r="Q65" s="981"/>
    </row>
    <row r="66" spans="1:17">
      <c r="A66" s="571" t="s">
        <v>1377</v>
      </c>
      <c r="B66" s="92" t="s">
        <v>1288</v>
      </c>
      <c r="C66" s="92" t="s">
        <v>1288</v>
      </c>
      <c r="D66" s="92" t="s">
        <v>1288</v>
      </c>
      <c r="E66" s="92" t="s">
        <v>1288</v>
      </c>
      <c r="F66" s="92" t="s">
        <v>1288</v>
      </c>
      <c r="G66" s="92" t="s">
        <v>1293</v>
      </c>
      <c r="H66" s="572"/>
      <c r="I66" s="572"/>
      <c r="J66" s="983" t="s">
        <v>1378</v>
      </c>
      <c r="K66" s="984"/>
      <c r="L66" s="577"/>
      <c r="M66" s="557" t="str">
        <f t="shared" si="0"/>
        <v>○</v>
      </c>
      <c r="N66" s="557" t="str">
        <f t="shared" si="1"/>
        <v>○</v>
      </c>
      <c r="P66" s="174"/>
      <c r="Q66" s="981"/>
    </row>
    <row r="67" spans="1:17">
      <c r="A67" s="571" t="s">
        <v>1379</v>
      </c>
      <c r="B67" s="92" t="s">
        <v>1288</v>
      </c>
      <c r="C67" s="92" t="s">
        <v>1288</v>
      </c>
      <c r="D67" s="92" t="s">
        <v>1328</v>
      </c>
      <c r="E67" s="92" t="s">
        <v>1288</v>
      </c>
      <c r="F67" s="92" t="s">
        <v>1288</v>
      </c>
      <c r="G67" s="92" t="s">
        <v>1293</v>
      </c>
      <c r="H67" s="572"/>
      <c r="I67" s="572"/>
      <c r="J67" s="983" t="s">
        <v>1380</v>
      </c>
      <c r="K67" s="984"/>
      <c r="L67" s="577"/>
      <c r="M67" s="557" t="str">
        <f t="shared" si="0"/>
        <v>○</v>
      </c>
      <c r="N67" s="557" t="str">
        <f t="shared" si="1"/>
        <v>○</v>
      </c>
      <c r="P67" s="174"/>
      <c r="Q67" s="981"/>
    </row>
    <row r="68" spans="1:17" ht="27">
      <c r="A68" s="571" t="s">
        <v>1381</v>
      </c>
      <c r="B68" s="92" t="s">
        <v>1288</v>
      </c>
      <c r="C68" s="573"/>
      <c r="D68" s="92" t="s">
        <v>1298</v>
      </c>
      <c r="E68" s="92" t="s">
        <v>1288</v>
      </c>
      <c r="F68" s="92" t="s">
        <v>1288</v>
      </c>
      <c r="G68" s="92" t="s">
        <v>1289</v>
      </c>
      <c r="H68" s="572"/>
      <c r="I68" s="572"/>
      <c r="J68" s="984" t="s">
        <v>1382</v>
      </c>
      <c r="K68" s="984"/>
      <c r="L68" s="577"/>
      <c r="M68" s="574" t="str">
        <f>IF(OR(B68="",D68="",E68="",F68="",G68=""),"×","○")</f>
        <v>○</v>
      </c>
      <c r="N68" s="557" t="str">
        <f t="shared" si="1"/>
        <v>○</v>
      </c>
      <c r="P68" s="174"/>
      <c r="Q68" s="981"/>
    </row>
    <row r="69" spans="1:17">
      <c r="A69" s="571" t="s">
        <v>1383</v>
      </c>
      <c r="B69" s="92" t="s">
        <v>1288</v>
      </c>
      <c r="C69" s="573"/>
      <c r="D69" s="92" t="s">
        <v>1298</v>
      </c>
      <c r="E69" s="92" t="s">
        <v>1288</v>
      </c>
      <c r="F69" s="92" t="s">
        <v>1288</v>
      </c>
      <c r="G69" s="92" t="s">
        <v>1289</v>
      </c>
      <c r="H69" s="572"/>
      <c r="I69" s="572"/>
      <c r="J69" s="983" t="s">
        <v>1384</v>
      </c>
      <c r="K69" s="984"/>
      <c r="L69" s="577"/>
      <c r="M69" s="574" t="str">
        <f>IF(OR(B69="",D69="",E69="",F69="",G69=""),"×","○")</f>
        <v>○</v>
      </c>
      <c r="N69" s="557" t="str">
        <f t="shared" si="1"/>
        <v>○</v>
      </c>
      <c r="P69" s="174"/>
      <c r="Q69" s="981"/>
    </row>
    <row r="70" spans="1:17">
      <c r="A70" s="571" t="s">
        <v>1385</v>
      </c>
      <c r="B70" s="92" t="s">
        <v>1288</v>
      </c>
      <c r="C70" s="573"/>
      <c r="D70" s="92" t="s">
        <v>1298</v>
      </c>
      <c r="E70" s="92" t="s">
        <v>1288</v>
      </c>
      <c r="F70" s="92" t="s">
        <v>1288</v>
      </c>
      <c r="G70" s="92" t="s">
        <v>1289</v>
      </c>
      <c r="H70" s="572"/>
      <c r="I70" s="572"/>
      <c r="J70" s="983" t="s">
        <v>1384</v>
      </c>
      <c r="K70" s="984"/>
      <c r="L70" s="577"/>
      <c r="M70" s="574" t="str">
        <f>IF(OR(B70="",D70="",E70="",F70="",G70=""),"×","○")</f>
        <v>○</v>
      </c>
      <c r="N70" s="557" t="str">
        <f t="shared" si="1"/>
        <v>○</v>
      </c>
      <c r="P70" s="174"/>
      <c r="Q70" s="981"/>
    </row>
    <row r="71" spans="1:17" ht="27">
      <c r="A71" s="571" t="s">
        <v>1386</v>
      </c>
      <c r="B71" s="92" t="s">
        <v>1288</v>
      </c>
      <c r="C71" s="573"/>
      <c r="D71" s="92" t="s">
        <v>1298</v>
      </c>
      <c r="E71" s="92" t="s">
        <v>1288</v>
      </c>
      <c r="F71" s="92" t="s">
        <v>1288</v>
      </c>
      <c r="G71" s="92" t="s">
        <v>1289</v>
      </c>
      <c r="H71" s="572"/>
      <c r="I71" s="572"/>
      <c r="J71" s="983" t="s">
        <v>1387</v>
      </c>
      <c r="K71" s="984"/>
      <c r="L71" s="577"/>
      <c r="M71" s="574" t="str">
        <f>IF(OR(B71="",D71="",E71="",F71="",G71=""),"×","○")</f>
        <v>○</v>
      </c>
      <c r="N71" s="557" t="str">
        <f t="shared" si="1"/>
        <v>○</v>
      </c>
      <c r="P71" s="174"/>
      <c r="Q71" s="981"/>
    </row>
    <row r="72" spans="1:17" ht="27">
      <c r="A72" s="571" t="s">
        <v>1388</v>
      </c>
      <c r="B72" s="92" t="s">
        <v>1288</v>
      </c>
      <c r="C72" s="92" t="s">
        <v>1288</v>
      </c>
      <c r="D72" s="92" t="s">
        <v>1298</v>
      </c>
      <c r="E72" s="92" t="s">
        <v>1298</v>
      </c>
      <c r="F72" s="92" t="s">
        <v>1298</v>
      </c>
      <c r="G72" s="92" t="s">
        <v>1293</v>
      </c>
      <c r="H72" s="575"/>
      <c r="I72" s="575"/>
      <c r="J72" s="983" t="s">
        <v>1389</v>
      </c>
      <c r="K72" s="984" t="s">
        <v>1390</v>
      </c>
      <c r="L72" s="578"/>
      <c r="M72" s="557" t="str">
        <f t="shared" si="0"/>
        <v>○</v>
      </c>
      <c r="N72" s="557" t="str">
        <f t="shared" si="1"/>
        <v>○</v>
      </c>
      <c r="P72" s="174"/>
      <c r="Q72" s="981"/>
    </row>
    <row r="73" spans="1:17">
      <c r="A73" s="567"/>
      <c r="B73" s="1240" t="s">
        <v>1391</v>
      </c>
      <c r="C73" s="1241"/>
      <c r="D73" s="1241"/>
      <c r="E73" s="1241"/>
      <c r="F73" s="1242"/>
      <c r="G73" s="1243" t="s">
        <v>1392</v>
      </c>
      <c r="H73" s="1246" t="s">
        <v>1274</v>
      </c>
      <c r="I73" s="1247"/>
      <c r="J73" s="1246" t="s">
        <v>1275</v>
      </c>
      <c r="K73" s="1102" t="s">
        <v>1276</v>
      </c>
      <c r="P73" s="174"/>
      <c r="Q73" s="981"/>
    </row>
    <row r="74" spans="1:17" ht="13.5" customHeight="1">
      <c r="A74" s="1249" t="s">
        <v>1393</v>
      </c>
      <c r="B74" s="1243" t="s">
        <v>1278</v>
      </c>
      <c r="C74" s="1240" t="s">
        <v>1279</v>
      </c>
      <c r="D74" s="1241"/>
      <c r="E74" s="1242"/>
      <c r="F74" s="1243" t="s">
        <v>1280</v>
      </c>
      <c r="G74" s="1244"/>
      <c r="H74" s="1249" t="s">
        <v>1281</v>
      </c>
      <c r="I74" s="1249" t="s">
        <v>1282</v>
      </c>
      <c r="J74" s="1245"/>
      <c r="K74" s="568"/>
      <c r="P74" s="174"/>
      <c r="Q74" s="981"/>
    </row>
    <row r="75" spans="1:17" ht="57.75" customHeight="1">
      <c r="A75" s="1248"/>
      <c r="B75" s="1245"/>
      <c r="C75" s="569" t="s">
        <v>1283</v>
      </c>
      <c r="D75" s="569" t="s">
        <v>1284</v>
      </c>
      <c r="E75" s="569" t="s">
        <v>1285</v>
      </c>
      <c r="F75" s="1245"/>
      <c r="G75" s="1245"/>
      <c r="H75" s="1248"/>
      <c r="I75" s="1248"/>
      <c r="J75" s="1248"/>
      <c r="K75" s="570" t="s">
        <v>1286</v>
      </c>
      <c r="P75" s="174"/>
      <c r="Q75" s="981"/>
    </row>
    <row r="76" spans="1:17" ht="40.5">
      <c r="A76" s="579" t="s">
        <v>1394</v>
      </c>
      <c r="B76" s="92" t="s">
        <v>1288</v>
      </c>
      <c r="C76" s="92" t="s">
        <v>1288</v>
      </c>
      <c r="D76" s="92" t="s">
        <v>1288</v>
      </c>
      <c r="E76" s="92" t="s">
        <v>1288</v>
      </c>
      <c r="F76" s="92" t="s">
        <v>1288</v>
      </c>
      <c r="G76" s="92" t="s">
        <v>1289</v>
      </c>
      <c r="H76" s="573"/>
      <c r="I76" s="573"/>
      <c r="J76" s="983" t="s">
        <v>1395</v>
      </c>
      <c r="K76" s="984"/>
      <c r="L76" s="577"/>
      <c r="M76" s="557" t="str">
        <f t="shared" si="0"/>
        <v>○</v>
      </c>
      <c r="N76" s="557" t="str">
        <f t="shared" si="1"/>
        <v>○</v>
      </c>
      <c r="P76" s="174"/>
      <c r="Q76" s="981"/>
    </row>
    <row r="77" spans="1:17" ht="27">
      <c r="A77" s="579" t="s">
        <v>1396</v>
      </c>
      <c r="B77" s="92" t="s">
        <v>1311</v>
      </c>
      <c r="C77" s="92" t="s">
        <v>1311</v>
      </c>
      <c r="D77" s="92" t="s">
        <v>1311</v>
      </c>
      <c r="E77" s="92" t="s">
        <v>1298</v>
      </c>
      <c r="F77" s="92" t="s">
        <v>1311</v>
      </c>
      <c r="G77" s="92" t="s">
        <v>1293</v>
      </c>
      <c r="H77" s="573"/>
      <c r="I77" s="573"/>
      <c r="J77" s="983" t="s">
        <v>1397</v>
      </c>
      <c r="K77" s="984"/>
      <c r="L77" s="577"/>
      <c r="M77" s="557" t="str">
        <f t="shared" si="0"/>
        <v>○</v>
      </c>
      <c r="N77" s="557" t="str">
        <f t="shared" si="1"/>
        <v>○</v>
      </c>
      <c r="P77" s="174"/>
      <c r="Q77" s="981"/>
    </row>
    <row r="78" spans="1:17" ht="27">
      <c r="A78" s="579" t="s">
        <v>1398</v>
      </c>
      <c r="B78" s="92" t="s">
        <v>1288</v>
      </c>
      <c r="C78" s="92" t="s">
        <v>1288</v>
      </c>
      <c r="D78" s="92" t="s">
        <v>1288</v>
      </c>
      <c r="E78" s="92" t="s">
        <v>1288</v>
      </c>
      <c r="F78" s="92" t="s">
        <v>1288</v>
      </c>
      <c r="G78" s="92" t="s">
        <v>1289</v>
      </c>
      <c r="H78" s="573"/>
      <c r="I78" s="573"/>
      <c r="J78" s="983" t="s">
        <v>1399</v>
      </c>
      <c r="K78" s="984"/>
      <c r="L78" s="577"/>
      <c r="M78" s="557" t="str">
        <f t="shared" si="0"/>
        <v>○</v>
      </c>
      <c r="N78" s="557" t="str">
        <f t="shared" si="1"/>
        <v>○</v>
      </c>
      <c r="P78" s="174"/>
      <c r="Q78" s="981"/>
    </row>
    <row r="79" spans="1:17">
      <c r="A79" s="579" t="s">
        <v>1400</v>
      </c>
      <c r="B79" s="92" t="s">
        <v>1288</v>
      </c>
      <c r="C79" s="573"/>
      <c r="D79" s="92" t="s">
        <v>1288</v>
      </c>
      <c r="E79" s="92" t="s">
        <v>1288</v>
      </c>
      <c r="F79" s="92" t="s">
        <v>1288</v>
      </c>
      <c r="G79" s="92" t="s">
        <v>1289</v>
      </c>
      <c r="H79" s="573"/>
      <c r="I79" s="573"/>
      <c r="J79" s="983" t="s">
        <v>1401</v>
      </c>
      <c r="K79" s="984"/>
      <c r="M79" s="574" t="str">
        <f>IF(OR(B79="",D79="",E79="",F79="",G79=""),"×","○")</f>
        <v>○</v>
      </c>
      <c r="N79" s="557" t="str">
        <f t="shared" si="1"/>
        <v>○</v>
      </c>
      <c r="P79" s="174"/>
      <c r="Q79" s="981"/>
    </row>
    <row r="80" spans="1:17" ht="27">
      <c r="A80" s="579" t="s">
        <v>1402</v>
      </c>
      <c r="B80" s="92" t="s">
        <v>1288</v>
      </c>
      <c r="C80" s="92" t="s">
        <v>1288</v>
      </c>
      <c r="D80" s="92" t="s">
        <v>1288</v>
      </c>
      <c r="E80" s="92" t="s">
        <v>1288</v>
      </c>
      <c r="F80" s="92" t="s">
        <v>1288</v>
      </c>
      <c r="G80" s="92" t="s">
        <v>1289</v>
      </c>
      <c r="H80" s="573"/>
      <c r="I80" s="573"/>
      <c r="J80" s="983" t="s">
        <v>1403</v>
      </c>
      <c r="K80" s="984"/>
      <c r="M80" s="557" t="str">
        <f t="shared" si="0"/>
        <v>○</v>
      </c>
      <c r="N80" s="557" t="str">
        <f t="shared" si="1"/>
        <v>○</v>
      </c>
      <c r="P80" s="175"/>
      <c r="Q80" s="981"/>
    </row>
  </sheetData>
  <sheetProtection selectLockedCells="1"/>
  <mergeCells count="26">
    <mergeCell ref="A74:A75"/>
    <mergeCell ref="B74:B75"/>
    <mergeCell ref="C74:E74"/>
    <mergeCell ref="F74:F75"/>
    <mergeCell ref="H74:H75"/>
    <mergeCell ref="A13:A14"/>
    <mergeCell ref="H13:H14"/>
    <mergeCell ref="I13:I14"/>
    <mergeCell ref="B13:B14"/>
    <mergeCell ref="A1:K1"/>
    <mergeCell ref="B2:J2"/>
    <mergeCell ref="G4:K4"/>
    <mergeCell ref="A6:K6"/>
    <mergeCell ref="B11:G11"/>
    <mergeCell ref="H11:J11"/>
    <mergeCell ref="B12:F12"/>
    <mergeCell ref="H12:I12"/>
    <mergeCell ref="J12:J14"/>
    <mergeCell ref="G12:G14"/>
    <mergeCell ref="C13:E13"/>
    <mergeCell ref="F13:F14"/>
    <mergeCell ref="B73:F73"/>
    <mergeCell ref="G73:G75"/>
    <mergeCell ref="H73:I73"/>
    <mergeCell ref="J73:J75"/>
    <mergeCell ref="I74:I75"/>
  </mergeCells>
  <phoneticPr fontId="78"/>
  <dataValidations count="3">
    <dataValidation allowBlank="1" showInputMessage="1" showErrorMessage="1" prompt="表紙シートの病院名を反映" sqref="G4" xr:uid="{00000000-0002-0000-0800-000000000000}"/>
    <dataValidation type="list" allowBlank="1" showInputMessage="1" showErrorMessage="1" sqref="B76:F80 B49:B72 B15:B47 C42:C72 C15:C40 D38:D72 D15:D36 E15:F47 E49:F72" xr:uid="{00000000-0002-0000-0800-000001000000}">
      <formula1>"◎,○,△"</formula1>
    </dataValidation>
    <dataValidation type="list" allowBlank="1" showInputMessage="1" showErrorMessage="1" sqref="G76:G80 G15:G40 G42:G72" xr:uid="{00000000-0002-0000-0800-000002000000}">
      <formula1>"有,無"</formula1>
    </dataValidation>
  </dataValidations>
  <pageMargins left="0.70866141732283472" right="0.70866141732283472" top="0.74803149606299213" bottom="0.74803149606299213" header="0.31496062992125984" footer="0.31496062992125984"/>
  <pageSetup paperSize="9" scale="37" orientation="portrait" r:id="rId1"/>
  <headerFooter>
    <oddFooter>&amp;C&amp;P/&amp;N&amp;R&amp;A</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8">
    <tabColor theme="0"/>
    <pageSetUpPr fitToPage="1"/>
  </sheetPr>
  <dimension ref="A1:Q21"/>
  <sheetViews>
    <sheetView showGridLines="0" view="pageBreakPreview" zoomScaleNormal="100" zoomScaleSheetLayoutView="100" workbookViewId="0">
      <selection activeCell="B14" sqref="B14"/>
    </sheetView>
  </sheetViews>
  <sheetFormatPr defaultColWidth="8.875" defaultRowHeight="13.5"/>
  <cols>
    <col min="1" max="1" width="47.875" customWidth="1"/>
    <col min="2" max="5" width="18.25" customWidth="1"/>
    <col min="6" max="9" width="2.375" customWidth="1"/>
    <col min="10" max="10" width="15.75" customWidth="1"/>
    <col min="11" max="11" width="14.875" customWidth="1"/>
    <col min="12" max="12" width="15" customWidth="1"/>
    <col min="13" max="13" width="2.625" customWidth="1"/>
    <col min="14" max="15" width="6" hidden="1" customWidth="1"/>
    <col min="16" max="16" width="2.25" style="560" hidden="1" customWidth="1"/>
    <col min="17" max="17" width="87.625" style="344" customWidth="1"/>
  </cols>
  <sheetData>
    <row r="1" spans="1:17" ht="20.100000000000001" customHeight="1" thickBot="1">
      <c r="A1" s="1252" t="s">
        <v>1404</v>
      </c>
      <c r="B1" s="1252"/>
      <c r="C1" s="1252"/>
      <c r="D1" s="1252"/>
      <c r="E1" s="1252"/>
      <c r="F1" s="1252"/>
      <c r="G1" s="1252"/>
      <c r="H1" s="1252"/>
      <c r="I1" s="1252"/>
      <c r="J1" s="1252"/>
      <c r="K1" s="1252"/>
      <c r="P1" s="99"/>
      <c r="Q1" s="101"/>
    </row>
    <row r="2" spans="1:17" ht="24.95" customHeight="1" thickTop="1" thickBot="1">
      <c r="A2" s="556"/>
      <c r="B2" s="1234" t="s">
        <v>1260</v>
      </c>
      <c r="C2" s="1234"/>
      <c r="D2" s="1234"/>
      <c r="E2" s="1234"/>
      <c r="F2" s="1234"/>
      <c r="G2" s="1234"/>
      <c r="H2" s="1234"/>
      <c r="I2" s="1234"/>
      <c r="J2" s="1253"/>
      <c r="K2" s="537" t="str">
        <f>IF(COUNTIF(N12:O19,"×")=0,"入力済","未入力あり")</f>
        <v>入力済</v>
      </c>
      <c r="L2" s="1263"/>
      <c r="M2" s="580"/>
      <c r="N2" s="580"/>
      <c r="O2" s="580"/>
      <c r="P2" s="99"/>
      <c r="Q2" s="101"/>
    </row>
    <row r="3" spans="1:17" ht="5.0999999999999996" customHeight="1" thickTop="1">
      <c r="A3" s="558"/>
      <c r="B3" s="558"/>
      <c r="C3" s="558"/>
      <c r="D3" s="558"/>
      <c r="E3" s="558"/>
      <c r="F3" s="558"/>
      <c r="G3" s="558"/>
      <c r="H3" s="558"/>
      <c r="I3" s="558"/>
      <c r="J3" s="558"/>
      <c r="K3" s="558"/>
      <c r="L3" s="1263"/>
      <c r="M3" s="580"/>
      <c r="N3" s="580"/>
      <c r="O3" s="580"/>
    </row>
    <row r="4" spans="1:17" ht="20.100000000000001" customHeight="1">
      <c r="A4" s="558"/>
      <c r="B4" s="558"/>
      <c r="C4" s="558"/>
      <c r="D4" s="558"/>
      <c r="E4" s="558"/>
      <c r="F4" s="561" t="s">
        <v>1261</v>
      </c>
      <c r="G4" s="1254" t="str">
        <f>+表紙!E2</f>
        <v>大阪公立大学医学部附属病院</v>
      </c>
      <c r="H4" s="1255"/>
      <c r="I4" s="1255"/>
      <c r="J4" s="1255"/>
      <c r="K4" s="1256"/>
      <c r="L4" s="1263"/>
      <c r="M4" s="580"/>
      <c r="N4" s="580"/>
      <c r="O4" s="580"/>
      <c r="P4" s="99"/>
    </row>
    <row r="5" spans="1:17" ht="19.5" customHeight="1">
      <c r="A5" s="558"/>
      <c r="B5" s="561"/>
      <c r="C5" s="561"/>
      <c r="D5" s="561"/>
      <c r="E5" s="561"/>
      <c r="F5" s="561" t="s">
        <v>1262</v>
      </c>
      <c r="G5" s="1053" t="str">
        <f>+'事務局使用（発出時は非表示にすること）'!B3</f>
        <v>令和６年９月１日時点</v>
      </c>
      <c r="J5" s="1053"/>
      <c r="K5" s="1053"/>
      <c r="L5" s="1263"/>
      <c r="M5" s="580"/>
      <c r="N5" s="580"/>
      <c r="O5" s="580"/>
      <c r="P5" s="562"/>
      <c r="Q5" s="192" t="s">
        <v>185</v>
      </c>
    </row>
    <row r="6" spans="1:17" s="584" customFormat="1" ht="28.9" customHeight="1">
      <c r="A6" s="581"/>
      <c r="B6" s="582"/>
      <c r="C6" s="582"/>
      <c r="D6" s="582"/>
      <c r="E6" s="582"/>
      <c r="F6" s="582"/>
      <c r="G6" s="582"/>
      <c r="H6" s="582"/>
      <c r="I6" s="582"/>
      <c r="J6" s="582"/>
      <c r="K6" s="582"/>
      <c r="L6" s="1263"/>
      <c r="M6" s="580"/>
      <c r="N6" s="580"/>
      <c r="O6" s="580"/>
      <c r="P6" s="583"/>
      <c r="Q6" s="167"/>
    </row>
    <row r="7" spans="1:17" s="9" customFormat="1" ht="20.100000000000001" customHeight="1">
      <c r="A7" s="585" t="s">
        <v>1405</v>
      </c>
      <c r="B7" s="585"/>
      <c r="C7" s="585"/>
      <c r="D7" s="585"/>
      <c r="E7" s="585"/>
      <c r="F7" s="585"/>
      <c r="G7" s="585"/>
      <c r="H7" s="585"/>
      <c r="I7" s="585"/>
      <c r="J7" s="585"/>
      <c r="K7" s="585"/>
      <c r="P7" s="586"/>
      <c r="Q7" s="89"/>
    </row>
    <row r="8" spans="1:17" s="9" customFormat="1" ht="20.100000000000001" customHeight="1">
      <c r="A8" s="587"/>
      <c r="B8" s="587"/>
      <c r="C8" s="588"/>
      <c r="D8" s="588"/>
      <c r="E8" s="588"/>
      <c r="F8" s="587"/>
      <c r="G8" s="587"/>
      <c r="H8" s="587"/>
      <c r="I8" s="587"/>
      <c r="J8" s="587"/>
      <c r="K8" s="587"/>
      <c r="P8" s="586"/>
      <c r="Q8" s="89"/>
    </row>
    <row r="9" spans="1:17" s="9" customFormat="1" ht="33" customHeight="1">
      <c r="A9" s="1264" t="s">
        <v>1406</v>
      </c>
      <c r="B9" s="1272" t="s">
        <v>1407</v>
      </c>
      <c r="C9" s="1273"/>
      <c r="D9" s="1273"/>
      <c r="E9" s="1274" t="s">
        <v>1408</v>
      </c>
      <c r="F9" s="1275"/>
      <c r="G9" s="1275"/>
      <c r="H9" s="1275"/>
      <c r="I9" s="1275"/>
      <c r="J9" s="1275"/>
      <c r="K9" s="1275"/>
      <c r="L9" s="1276"/>
      <c r="M9" s="589"/>
      <c r="N9" s="590"/>
      <c r="O9" s="590"/>
      <c r="P9" s="62"/>
      <c r="Q9" s="167"/>
    </row>
    <row r="10" spans="1:17" s="9" customFormat="1" ht="22.5" customHeight="1">
      <c r="A10" s="1265"/>
      <c r="B10" s="1104" t="s">
        <v>1409</v>
      </c>
      <c r="C10" s="1104" t="s">
        <v>1410</v>
      </c>
      <c r="D10" s="1104" t="s">
        <v>1411</v>
      </c>
      <c r="E10" s="1265"/>
      <c r="F10" s="1277"/>
      <c r="G10" s="1277"/>
      <c r="H10" s="1277"/>
      <c r="I10" s="1277"/>
      <c r="J10" s="1277"/>
      <c r="K10" s="1277"/>
      <c r="L10" s="1278"/>
      <c r="M10" s="589"/>
      <c r="N10" s="590"/>
      <c r="O10" s="590"/>
      <c r="P10" s="62"/>
      <c r="Q10" s="89"/>
    </row>
    <row r="11" spans="1:17" s="9" customFormat="1" ht="42" customHeight="1" thickBot="1">
      <c r="A11" s="591" t="s">
        <v>1412</v>
      </c>
      <c r="B11" s="592" t="s">
        <v>1413</v>
      </c>
      <c r="C11" s="592" t="s">
        <v>1298</v>
      </c>
      <c r="D11" s="592" t="s">
        <v>1413</v>
      </c>
      <c r="E11" s="1279" t="s">
        <v>1414</v>
      </c>
      <c r="F11" s="1279"/>
      <c r="G11" s="1279"/>
      <c r="H11" s="1279"/>
      <c r="I11" s="1279"/>
      <c r="J11" s="1279"/>
      <c r="K11" s="1279"/>
      <c r="L11" s="1279"/>
      <c r="M11" s="593"/>
      <c r="N11" s="594"/>
      <c r="O11" s="594"/>
      <c r="P11" s="62"/>
      <c r="Q11" s="89"/>
    </row>
    <row r="12" spans="1:17" s="9" customFormat="1" ht="42" customHeight="1" thickTop="1" thickBot="1">
      <c r="A12" s="595" t="s">
        <v>43</v>
      </c>
      <c r="B12" s="75" t="s">
        <v>1298</v>
      </c>
      <c r="C12" s="75" t="s">
        <v>1298</v>
      </c>
      <c r="D12" s="75" t="s">
        <v>1298</v>
      </c>
      <c r="E12" s="1269"/>
      <c r="F12" s="1270"/>
      <c r="G12" s="1270"/>
      <c r="H12" s="1270"/>
      <c r="I12" s="1270"/>
      <c r="J12" s="1270"/>
      <c r="K12" s="1270"/>
      <c r="L12" s="1271"/>
      <c r="M12" s="593"/>
      <c r="N12" s="596" t="str">
        <f>IF(COUNTBLANK(B12:D12)=0,"○","×")</f>
        <v>○</v>
      </c>
      <c r="O12" s="596" t="str">
        <f>IF(AND(COUNTIF(B12:D12,"×")&gt;=1,E12=""),"×","○")</f>
        <v>○</v>
      </c>
      <c r="P12" s="62"/>
      <c r="Q12" s="89"/>
    </row>
    <row r="13" spans="1:17" s="9" customFormat="1" ht="42" customHeight="1" thickBot="1">
      <c r="A13" s="1016" t="s">
        <v>1415</v>
      </c>
      <c r="B13" s="75" t="s">
        <v>1298</v>
      </c>
      <c r="C13" s="75" t="s">
        <v>1298</v>
      </c>
      <c r="D13" s="75" t="s">
        <v>1298</v>
      </c>
      <c r="E13" s="1266"/>
      <c r="F13" s="1267"/>
      <c r="G13" s="1267"/>
      <c r="H13" s="1267"/>
      <c r="I13" s="1267"/>
      <c r="J13" s="1267"/>
      <c r="K13" s="1267"/>
      <c r="L13" s="1268"/>
      <c r="M13" s="593"/>
      <c r="N13" s="596" t="str">
        <f>IF(COUNTBLANK(B13:D13)=0,"○","×")</f>
        <v>○</v>
      </c>
      <c r="O13" s="596" t="str">
        <f>IF(AND(COUNTIF(B13:D13,"×")&gt;=1,E13=""),"×","○")</f>
        <v>○</v>
      </c>
      <c r="P13" s="62"/>
      <c r="Q13" s="89"/>
    </row>
    <row r="14" spans="1:17" s="9" customFormat="1" ht="42" customHeight="1" thickBot="1">
      <c r="A14" s="1105" t="s">
        <v>45</v>
      </c>
      <c r="B14" s="75" t="s">
        <v>1298</v>
      </c>
      <c r="C14" s="75" t="s">
        <v>1298</v>
      </c>
      <c r="D14" s="75" t="s">
        <v>1298</v>
      </c>
      <c r="E14" s="1266"/>
      <c r="F14" s="1267"/>
      <c r="G14" s="1267"/>
      <c r="H14" s="1267"/>
      <c r="I14" s="1267"/>
      <c r="J14" s="1267"/>
      <c r="K14" s="1267"/>
      <c r="L14" s="1268"/>
      <c r="M14" s="593"/>
      <c r="N14" s="596" t="str">
        <f t="shared" ref="N14:N19" si="0">IF(COUNTBLANK(B14:D14)=0,"○","×")</f>
        <v>○</v>
      </c>
      <c r="O14" s="596" t="str">
        <f t="shared" ref="O14:O19" si="1">IF(AND(COUNTIF(B14:D14,"×")&gt;=1,E14=""),"×","○")</f>
        <v>○</v>
      </c>
      <c r="P14" s="62"/>
      <c r="Q14" s="89"/>
    </row>
    <row r="15" spans="1:17" s="9" customFormat="1" ht="42" customHeight="1" thickBot="1">
      <c r="A15" s="597" t="s">
        <v>580</v>
      </c>
      <c r="B15" s="75" t="s">
        <v>1298</v>
      </c>
      <c r="C15" s="75" t="s">
        <v>1298</v>
      </c>
      <c r="D15" s="75" t="s">
        <v>1298</v>
      </c>
      <c r="E15" s="1266"/>
      <c r="F15" s="1267"/>
      <c r="G15" s="1267"/>
      <c r="H15" s="1267"/>
      <c r="I15" s="1267"/>
      <c r="J15" s="1267"/>
      <c r="K15" s="1267"/>
      <c r="L15" s="1268"/>
      <c r="M15" s="593"/>
      <c r="N15" s="596" t="str">
        <f t="shared" si="0"/>
        <v>○</v>
      </c>
      <c r="O15" s="596" t="str">
        <f t="shared" si="1"/>
        <v>○</v>
      </c>
      <c r="P15" s="62"/>
      <c r="Q15" s="89"/>
    </row>
    <row r="16" spans="1:17" s="9" customFormat="1" ht="42" customHeight="1" thickBot="1">
      <c r="A16" s="597" t="s">
        <v>46</v>
      </c>
      <c r="B16" s="75" t="s">
        <v>1298</v>
      </c>
      <c r="C16" s="75" t="s">
        <v>1298</v>
      </c>
      <c r="D16" s="75" t="s">
        <v>1298</v>
      </c>
      <c r="E16" s="1266"/>
      <c r="F16" s="1267"/>
      <c r="G16" s="1267"/>
      <c r="H16" s="1267"/>
      <c r="I16" s="1267"/>
      <c r="J16" s="1267"/>
      <c r="K16" s="1267"/>
      <c r="L16" s="1268"/>
      <c r="M16" s="593"/>
      <c r="N16" s="596" t="str">
        <f t="shared" si="0"/>
        <v>○</v>
      </c>
      <c r="O16" s="596" t="str">
        <f t="shared" si="1"/>
        <v>○</v>
      </c>
      <c r="P16" s="62"/>
      <c r="Q16" s="89"/>
    </row>
    <row r="17" spans="1:17" s="9" customFormat="1" ht="42" customHeight="1" thickBot="1">
      <c r="A17" s="597" t="s">
        <v>577</v>
      </c>
      <c r="B17" s="75" t="s">
        <v>1298</v>
      </c>
      <c r="C17" s="75" t="s">
        <v>1298</v>
      </c>
      <c r="D17" s="75" t="s">
        <v>1298</v>
      </c>
      <c r="E17" s="1266"/>
      <c r="F17" s="1267"/>
      <c r="G17" s="1267"/>
      <c r="H17" s="1267"/>
      <c r="I17" s="1267"/>
      <c r="J17" s="1267"/>
      <c r="K17" s="1267"/>
      <c r="L17" s="1268"/>
      <c r="M17" s="593"/>
      <c r="N17" s="596" t="str">
        <f t="shared" si="0"/>
        <v>○</v>
      </c>
      <c r="O17" s="596" t="str">
        <f t="shared" si="1"/>
        <v>○</v>
      </c>
      <c r="P17" s="62"/>
      <c r="Q17" s="89"/>
    </row>
    <row r="18" spans="1:17" s="9" customFormat="1" ht="42" customHeight="1" thickBot="1">
      <c r="A18" s="597" t="s">
        <v>1416</v>
      </c>
      <c r="B18" s="75" t="s">
        <v>1298</v>
      </c>
      <c r="C18" s="75" t="s">
        <v>1298</v>
      </c>
      <c r="D18" s="75" t="s">
        <v>1298</v>
      </c>
      <c r="E18" s="1266"/>
      <c r="F18" s="1267"/>
      <c r="G18" s="1267"/>
      <c r="H18" s="1267"/>
      <c r="I18" s="1267"/>
      <c r="J18" s="1267"/>
      <c r="K18" s="1267"/>
      <c r="L18" s="1268"/>
      <c r="M18" s="593"/>
      <c r="N18" s="596" t="str">
        <f t="shared" si="0"/>
        <v>○</v>
      </c>
      <c r="O18" s="596" t="str">
        <f t="shared" si="1"/>
        <v>○</v>
      </c>
      <c r="P18" s="62"/>
      <c r="Q18" s="89"/>
    </row>
    <row r="19" spans="1:17" s="9" customFormat="1" ht="42" customHeight="1" thickBot="1">
      <c r="A19" s="597" t="s">
        <v>49</v>
      </c>
      <c r="B19" s="75" t="s">
        <v>1298</v>
      </c>
      <c r="C19" s="75" t="s">
        <v>1298</v>
      </c>
      <c r="D19" s="75" t="s">
        <v>1298</v>
      </c>
      <c r="E19" s="1266"/>
      <c r="F19" s="1267"/>
      <c r="G19" s="1267"/>
      <c r="H19" s="1267"/>
      <c r="I19" s="1267"/>
      <c r="J19" s="1267"/>
      <c r="K19" s="1267"/>
      <c r="L19" s="1268"/>
      <c r="M19" s="593"/>
      <c r="N19" s="596" t="str">
        <f t="shared" si="0"/>
        <v>○</v>
      </c>
      <c r="O19" s="596" t="str">
        <f t="shared" si="1"/>
        <v>○</v>
      </c>
      <c r="P19" s="62"/>
      <c r="Q19" s="164"/>
    </row>
    <row r="20" spans="1:17">
      <c r="F20" s="9"/>
      <c r="G20" s="162"/>
      <c r="H20" s="9"/>
      <c r="I20" s="162"/>
      <c r="J20" s="9"/>
      <c r="K20" s="162"/>
    </row>
    <row r="21" spans="1:17">
      <c r="F21" s="9"/>
      <c r="G21" s="162"/>
      <c r="H21" s="9"/>
      <c r="I21" s="162"/>
      <c r="J21" s="9"/>
      <c r="K21" s="162"/>
    </row>
  </sheetData>
  <sheetProtection selectLockedCells="1"/>
  <dataConsolidate link="1"/>
  <mergeCells count="16">
    <mergeCell ref="E12:L12"/>
    <mergeCell ref="B9:D9"/>
    <mergeCell ref="E9:L10"/>
    <mergeCell ref="E13:L13"/>
    <mergeCell ref="E14:L14"/>
    <mergeCell ref="E11:L11"/>
    <mergeCell ref="E15:L15"/>
    <mergeCell ref="E18:L18"/>
    <mergeCell ref="E19:L19"/>
    <mergeCell ref="E16:L16"/>
    <mergeCell ref="E17:L17"/>
    <mergeCell ref="A1:K1"/>
    <mergeCell ref="B2:J2"/>
    <mergeCell ref="L2:L6"/>
    <mergeCell ref="G4:K4"/>
    <mergeCell ref="A9:A10"/>
  </mergeCells>
  <phoneticPr fontId="13"/>
  <dataValidations count="2">
    <dataValidation allowBlank="1" showInputMessage="1" showErrorMessage="1" prompt="表紙シートの病院名を反映" sqref="G4" xr:uid="{00000000-0002-0000-0900-000000000000}"/>
    <dataValidation type="list" allowBlank="1" showInputMessage="1" showErrorMessage="1" sqref="B11:D19" xr:uid="{00000000-0002-0000-0900-000001000000}">
      <formula1>"○,×"</formula1>
    </dataValidation>
  </dataValidations>
  <printOptions horizontalCentered="1"/>
  <pageMargins left="0.39370078740157483" right="0.39370078740157483" top="0.59055118110236227" bottom="0.59055118110236227" header="0.35433070866141736" footer="0.27559055118110237"/>
  <pageSetup paperSize="9" scale="54" fitToHeight="0" orientation="portrait" cellComments="asDisplayed" r:id="rId1"/>
  <headerFooter>
    <oddFooter>&amp;C&amp;P/&amp;N&amp;R&amp;A</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0BD993AD4F1B6143BCE2A5914D6F382B" ma:contentTypeVersion="6" ma:contentTypeDescription="新しいドキュメントを作成します。" ma:contentTypeScope="" ma:versionID="e097e0bad358eda77a663339b90f32db">
  <xsd:schema xmlns:xsd="http://www.w3.org/2001/XMLSchema" xmlns:xs="http://www.w3.org/2001/XMLSchema" xmlns:p="http://schemas.microsoft.com/office/2006/metadata/properties" xmlns:ns2="da403b65-2863-4fac-9bf3-1b8b0c5a37f2" xmlns:ns3="8f04e03f-9209-46ee-9f7e-bd4ad17f0b47" targetNamespace="http://schemas.microsoft.com/office/2006/metadata/properties" ma:root="true" ma:fieldsID="bc7fd23990390f79fb4afeaece304937" ns2:_="" ns3:_="">
    <xsd:import namespace="da403b65-2863-4fac-9bf3-1b8b0c5a37f2"/>
    <xsd:import namespace="8f04e03f-9209-46ee-9f7e-bd4ad17f0b47"/>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SearchPropertie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a403b65-2863-4fac-9bf3-1b8b0c5a37f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f04e03f-9209-46ee-9f7e-bd4ad17f0b47" elementFormDefault="qualified">
    <xsd:import namespace="http://schemas.microsoft.com/office/2006/documentManagement/types"/>
    <xsd:import namespace="http://schemas.microsoft.com/office/infopath/2007/PartnerControls"/>
    <xsd:element name="SharedWithUsers" ma:index="12"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9D6F689-0B5C-40B2-9749-87F71A19A66B}">
  <ds:schemaRefs>
    <ds:schemaRef ds:uri="http://schemas.microsoft.com/sharepoint/v3/contenttype/forms"/>
  </ds:schemaRefs>
</ds:datastoreItem>
</file>

<file path=customXml/itemProps2.xml><?xml version="1.0" encoding="utf-8"?>
<ds:datastoreItem xmlns:ds="http://schemas.openxmlformats.org/officeDocument/2006/customXml" ds:itemID="{6B43895A-19CB-4936-8A8D-B65E1659D006}">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B089693E-57A4-43FF-8C45-B098E05B81C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a403b65-2863-4fac-9bf3-1b8b0c5a37f2"/>
    <ds:schemaRef ds:uri="8f04e03f-9209-46ee-9f7e-bd4ad17f0b4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35</vt:i4>
      </vt:variant>
      <vt:variant>
        <vt:lpstr>名前付き一覧</vt:lpstr>
      </vt:variant>
      <vt:variant>
        <vt:i4>36</vt:i4>
      </vt:variant>
    </vt:vector>
  </HeadingPairs>
  <TitlesOfParts>
    <vt:vector size="71" baseType="lpstr">
      <vt:lpstr>事務局使用（発出時は非表示にすること）</vt:lpstr>
      <vt:lpstr>入力時の注意事項</vt:lpstr>
      <vt:lpstr>表紙</vt:lpstr>
      <vt:lpstr>様式4（全般事項）</vt:lpstr>
      <vt:lpstr>様式４(機能別)</vt:lpstr>
      <vt:lpstr>(参考)診療割合算出表</vt:lpstr>
      <vt:lpstr>別紙1未充足要件</vt:lpstr>
      <vt:lpstr>別紙2専門とするがんの診療状況</vt:lpstr>
      <vt:lpstr>別紙3自施設で対応しないもの</vt:lpstr>
      <vt:lpstr>別紙4カンファレンス</vt:lpstr>
      <vt:lpstr>別紙5緩和外来</vt:lpstr>
      <vt:lpstr>別紙6緩和病棟</vt:lpstr>
      <vt:lpstr>別紙7地域緩和ケア連携体制</vt:lpstr>
      <vt:lpstr>別紙8緩和ケアメンバーと活動</vt:lpstr>
      <vt:lpstr>別紙9インターネット環境</vt:lpstr>
      <vt:lpstr>別紙10患者の特性に応じた支援</vt:lpstr>
      <vt:lpstr>別紙11相談内容</vt:lpstr>
      <vt:lpstr>別紙12相談支援センター窓口等</vt:lpstr>
      <vt:lpstr>別紙13相談支援センター体制</vt:lpstr>
      <vt:lpstr>別紙14連携協力体制</vt:lpstr>
      <vt:lpstr>別紙15専門外来</vt:lpstr>
      <vt:lpstr>別紙16院内がん登録</vt:lpstr>
      <vt:lpstr>別紙17臨床試験・治験</vt:lpstr>
      <vt:lpstr>別紙18研究窓口</vt:lpstr>
      <vt:lpstr>別紙19チーム医療の提供体制</vt:lpstr>
      <vt:lpstr>別紙20医療安全・第三者評価</vt:lpstr>
      <vt:lpstr>別紙21PCCメンバー</vt:lpstr>
      <vt:lpstr>別紙22集学的治療提供体制</vt:lpstr>
      <vt:lpstr>別紙23連携診療体制</vt:lpstr>
      <vt:lpstr>別紙24特定領域人材交流</vt:lpstr>
      <vt:lpstr>別紙25グループ指定の状況</vt:lpstr>
      <vt:lpstr>別紙26グループ間の人材交流計画</vt:lpstr>
      <vt:lpstr>別紙27グループ指定の状況</vt:lpstr>
      <vt:lpstr>別紙28都道府県協議会</vt:lpstr>
      <vt:lpstr>別紙29歯科との連携</vt:lpstr>
      <vt:lpstr>'(参考)診療割合算出表'!Print_Area</vt:lpstr>
      <vt:lpstr>'事務局使用（発出時は非表示にすること）'!Print_Area</vt:lpstr>
      <vt:lpstr>入力時の注意事項!Print_Area</vt:lpstr>
      <vt:lpstr>表紙!Print_Area</vt:lpstr>
      <vt:lpstr>別紙10患者の特性に応じた支援!Print_Area</vt:lpstr>
      <vt:lpstr>別紙11相談内容!Print_Area</vt:lpstr>
      <vt:lpstr>別紙12相談支援センター窓口等!Print_Area</vt:lpstr>
      <vt:lpstr>別紙13相談支援センター体制!Print_Area</vt:lpstr>
      <vt:lpstr>別紙14連携協力体制!Print_Area</vt:lpstr>
      <vt:lpstr>別紙15専門外来!Print_Area</vt:lpstr>
      <vt:lpstr>別紙16院内がん登録!Print_Area</vt:lpstr>
      <vt:lpstr>別紙17臨床試験・治験!Print_Area</vt:lpstr>
      <vt:lpstr>別紙18研究窓口!Print_Area</vt:lpstr>
      <vt:lpstr>別紙19チーム医療の提供体制!Print_Area</vt:lpstr>
      <vt:lpstr>別紙1未充足要件!Print_Area</vt:lpstr>
      <vt:lpstr>別紙20医療安全・第三者評価!Print_Area</vt:lpstr>
      <vt:lpstr>別紙21PCCメンバー!Print_Area</vt:lpstr>
      <vt:lpstr>別紙22集学的治療提供体制!Print_Area</vt:lpstr>
      <vt:lpstr>別紙23連携診療体制!Print_Area</vt:lpstr>
      <vt:lpstr>別紙24特定領域人材交流!Print_Area</vt:lpstr>
      <vt:lpstr>別紙25グループ指定の状況!Print_Area</vt:lpstr>
      <vt:lpstr>別紙26グループ間の人材交流計画!Print_Area</vt:lpstr>
      <vt:lpstr>別紙27グループ指定の状況!Print_Area</vt:lpstr>
      <vt:lpstr>別紙28都道府県協議会!Print_Area</vt:lpstr>
      <vt:lpstr>別紙29歯科との連携!Print_Area</vt:lpstr>
      <vt:lpstr>別紙2専門とするがんの診療状況!Print_Area</vt:lpstr>
      <vt:lpstr>別紙3自施設で対応しないもの!Print_Area</vt:lpstr>
      <vt:lpstr>別紙4カンファレンス!Print_Area</vt:lpstr>
      <vt:lpstr>別紙5緩和外来!Print_Area</vt:lpstr>
      <vt:lpstr>別紙6緩和病棟!Print_Area</vt:lpstr>
      <vt:lpstr>別紙7地域緩和ケア連携体制!Print_Area</vt:lpstr>
      <vt:lpstr>別紙8緩和ケアメンバーと活動!Print_Area</vt:lpstr>
      <vt:lpstr>別紙9インターネット環境!Print_Area</vt:lpstr>
      <vt:lpstr>'様式４(機能別)'!Print_Area</vt:lpstr>
      <vt:lpstr>'様式4（全般事項）'!Print_Area</vt:lpstr>
      <vt:lpstr>'様式４(機能別)'!Print_Titles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橋本 侑介(hashimoto-yuusuke.07k)</dc:creator>
  <cp:keywords/>
  <dc:description/>
  <cp:lastModifiedBy>yoshihiro harada</cp:lastModifiedBy>
  <cp:revision/>
  <dcterms:created xsi:type="dcterms:W3CDTF">2016-08-30T05:01:01Z</dcterms:created>
  <dcterms:modified xsi:type="dcterms:W3CDTF">2025-03-11T06:45:00Z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0x0101000BD993AD4F1B6143BCE2A5914D6F382B</vt:lpwstr>
  </property>
</Properties>
</file>