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F21C45CC-DBED-47F6-8827-161508268BF5}"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別紙13相談支援センター体制!$A$1:$K$62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別紙19チーム医療の提供体制!$A$1:$Q$16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F3" i="171"/>
  <c r="H46" i="171"/>
  <c r="H41" i="171"/>
  <c r="AA18" i="199"/>
  <c r="L18" i="158"/>
  <c r="H36" i="171"/>
  <c r="H35" i="17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I2" i="208" s="1"/>
  <c r="B42" i="2" s="1"/>
  <c r="H5" i="208"/>
  <c r="F5" i="192"/>
  <c r="G2" i="179"/>
  <c r="I9" i="207"/>
  <c r="G2" i="207" s="1"/>
  <c r="B17" i="2" s="1"/>
  <c r="F5" i="207"/>
  <c r="W273" i="4" l="1"/>
  <c r="V273" i="4"/>
  <c r="W262" i="4"/>
  <c r="V262" i="4"/>
  <c r="W258" i="4"/>
  <c r="V258" i="4"/>
  <c r="W246" i="4"/>
  <c r="V246" i="4"/>
  <c r="W242" i="4"/>
  <c r="V242" i="4"/>
  <c r="W237" i="4"/>
  <c r="V237" i="4"/>
  <c r="W2" i="177"/>
  <c r="U2" i="200"/>
  <c r="B31" i="2" s="1"/>
  <c r="Y43" i="177"/>
  <c r="Y42" i="177"/>
  <c r="Y38" i="177"/>
  <c r="Y37" i="177"/>
  <c r="Y33" i="177"/>
  <c r="Y32" i="177"/>
  <c r="Y41" i="177"/>
  <c r="Y36" i="177"/>
  <c r="Y31" i="177"/>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H2" i="176" s="1"/>
  <c r="J10" i="176"/>
  <c r="K18" i="175"/>
  <c r="K17" i="175"/>
  <c r="K10" i="175"/>
  <c r="K11" i="175"/>
  <c r="K12" i="175"/>
  <c r="K13" i="175"/>
  <c r="K14" i="175"/>
  <c r="K9" i="175"/>
  <c r="I2" i="175" s="1"/>
  <c r="K26" i="175"/>
  <c r="K27" i="175"/>
  <c r="K28" i="175"/>
  <c r="K29" i="175"/>
  <c r="K30" i="175"/>
  <c r="K32" i="175"/>
  <c r="K33" i="175"/>
  <c r="Y14" i="174"/>
  <c r="Y11" i="174"/>
  <c r="Y10" i="174"/>
  <c r="Y9" i="174"/>
  <c r="Y6" i="174"/>
  <c r="W2" i="174" s="1"/>
  <c r="J20" i="173"/>
  <c r="G2" i="173" s="1"/>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K2" i="201" s="1"/>
  <c r="F2" i="168"/>
  <c r="B14" i="2" s="1"/>
  <c r="J2" i="158" l="1"/>
  <c r="B20" i="2" s="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<sst xmlns="http://schemas.openxmlformats.org/spreadsheetml/2006/main" count="4178" uniqueCount="2040">
  <si>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</si>
  <si>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</si>
  <si>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</si>
  <si>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</si>
  <si>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</si>
  <si>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</si>
  <si>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</si>
  <si>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</si>
  <si>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</si>
  <si>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</si>
  <si>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</si>
  <si>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</si>
  <si>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</si>
  <si>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</si>
  <si>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</si>
  <si>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</si>
  <si>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</si>
  <si>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</si>
  <si>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</si>
  <si>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</si>
  <si>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</si>
  <si>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</si>
  <si>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</si>
  <si>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</si>
  <si>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</si>
  <si>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</si>
  <si>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</si>
  <si>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</si>
  <si>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</si>
  <si>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</si>
  <si>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</si>
  <si>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</si>
  <si>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</si>
  <si>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</si>
  <si>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</si>
  <si>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</si>
  <si>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</si>
  <si>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</si>
  <si>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</si>
  <si>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</si>
  <si>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</si>
  <si>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</si>
  <si>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</si>
  <si>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</si>
  <si>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</si>
  <si>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</si>
  <si>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</si>
  <si>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</si>
  <si>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</si>
  <si>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</si>
  <si>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</si>
  <si>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</si>
  <si>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</si>
  <si>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</si>
  <si>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</si>
  <si>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</si>
  <si>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</si>
  <si>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</si>
  <si>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</si>
  <si>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</si>
  <si>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</si>
  <si>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</si>
  <si>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</si>
  <si>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</si>
  <si>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</si>
  <si>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</si>
  <si>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</si>
  <si>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</si>
  <si>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</si>
  <si>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</si>
  <si>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</si>
  <si>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</si>
  <si>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</si>
  <si>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</si>
  <si>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</si>
  <si>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</si>
  <si>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</si>
  <si>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</si>
  <si>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</si>
  <si>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</si>
  <si>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</si>
  <si>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</si>
  <si>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</si>
  <si>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</si>
  <si>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</si>
  <si>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</si>
  <si>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</si>
  <si>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</si>
  <si>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</si>
  <si>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</si>
  <si>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</si>
  <si>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</si>
  <si>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</si>
  <si>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</si>
  <si>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</si>
  <si>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</si>
  <si>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</si>
  <si>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</si>
  <si>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</si>
  <si>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</si>
  <si>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</si>
  <si>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</si>
  <si>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</si>
  <si>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</si>
  <si>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</si>
  <si>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</si>
  <si>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</si>
  <si>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</si>
  <si>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</si>
  <si>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</si>
  <si>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</si>
  <si>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</si>
  <si>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</si>
  <si>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</si>
  <si>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</si>
  <si>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</si>
  <si>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</si>
  <si>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</si>
  <si>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</si>
  <si>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</si>
  <si>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</si>
  <si>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</si>
  <si>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</si>
  <si>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</si>
  <si>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</si>
  <si>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</si>
  <si>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</si>
  <si>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</si>
  <si>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</si>
  <si>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</si>
  <si>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</si>
  <si>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</si>
  <si>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</si>
  <si>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</si>
  <si>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</si>
  <si>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</si>
  <si>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</si>
  <si>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</si>
  <si>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</si>
  <si>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</si>
  <si>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</si>
  <si>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</si>
  <si>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</si>
  <si>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</si>
  <si>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</si>
  <si>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</si>
  <si>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</si>
  <si>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</si>
  <si>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</si>
  <si>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</si>
  <si>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</si>
  <si>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</si>
  <si>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</si>
  <si>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</si>
  <si>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</si>
  <si>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</si>
  <si>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</si>
  <si>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</si>
  <si>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</si>
  <si>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</si>
  <si>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</si>
  <si>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</si>
  <si>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</si>
  <si>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</si>
  <si>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</si>
  <si>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</si>
  <si>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</si>
  <si>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</si>
  <si>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</si>
  <si>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</si>
  <si>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</si>
  <si>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</si>
  <si>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</si>
  <si>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</si>
  <si>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</si>
  <si>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</si>
  <si>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</si>
  <si>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</si>
  <si>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</si>
  <si>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</si>
  <si>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</si>
  <si>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</si>
  <si>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</si>
  <si>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</si>
  <si>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</si>
  <si>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</si>
  <si>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</si>
  <si>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</si>
  <si>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</si>
  <si>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</si>
  <si>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</si>
  <si>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</si>
  <si>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</si>
  <si>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</si>
  <si>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</si>
  <si>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</si>
  <si>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</si>
  <si>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</si>
  <si>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</si>
  <si>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</si>
  <si>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</si>
  <si>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</si>
  <si>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</si>
  <si>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</si>
  <si>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</si>
  <si>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</si>
  <si>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</si>
  <si>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</si>
  <si>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</si>
  <si>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</si>
  <si>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</si>
  <si>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</si>
  <si>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</si>
  <si>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</si>
  <si>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</si>
  <si>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</si>
  <si>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</si>
  <si>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</si>
  <si>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</si>
  <si>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</si>
  <si>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</si>
  <si>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</si>
  <si>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</si>
  <si>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</si>
  <si>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</si>
  <si>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</si>
  <si>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</si>
  <si>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</si>
  <si>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</si>
  <si>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</si>
  <si>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</si>
  <si>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</si>
  <si>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</si>
  <si>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</si>
  <si>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</si>
  <si>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</si>
  <si>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</si>
  <si>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</si>
  <si>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</si>
  <si>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</si>
  <si>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</si>
  <si>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</si>
  <si>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</si>
  <si>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</si>
  <si>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</si>
  <si>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</si>
  <si>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</si>
  <si>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</si>
  <si>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</si>
  <si>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</si>
  <si>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</si>
  <si>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</si>
  <si>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</si>
  <si>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</si>
  <si>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</si>
  <si>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</si>
  <si>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</si>
  <si>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</si>
  <si>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</si>
  <si>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</si>
  <si>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</si>
  <si>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</si>
  <si>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</si>
  <si>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</si>
  <si>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</si>
  <si>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</si>
  <si>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</si>
  <si>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</si>
  <si>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</si>
  <si>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</si>
  <si>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</si>
  <si>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</si>
  <si>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</si>
  <si>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</si>
  <si>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</si>
  <si>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</si>
  <si>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</si>
  <si>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</si>
  <si>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</si>
  <si>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</si>
  <si>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</si>
  <si>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</si>
  <si>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</si>
  <si>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</si>
  <si>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</si>
  <si>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</si>
  <si>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</si>
  <si>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</si>
  <si>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</si>
  <si>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</si>
  <si>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</si>
  <si>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</si>
  <si>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</si>
  <si>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</si>
  <si>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</si>
  <si>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</si>
  <si>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</si>
  <si>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</si>
  <si>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</si>
  <si>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</si>
  <si>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</si>
  <si>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</si>
  <si>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</si>
  <si>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</si>
  <si>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</si>
  <si>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</si>
  <si>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</si>
  <si>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</si>
  <si>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</si>
  <si>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</si>
  <si>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</si>
  <si>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</si>
  <si>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</si>
  <si>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</si>
  <si>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</si>
  <si>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</si>
  <si>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</si>
  <si>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</si>
  <si>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</si>
  <si>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</si>
  <si>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</si>
  <si>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</si>
  <si>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</si>
  <si>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</si>
  <si>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</si>
  <si>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</si>
  <si>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</si>
  <si>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</si>
  <si>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</si>
  <si>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</si>
  <si>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</si>
  <si>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</si>
  <si>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</si>
  <si>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</si>
  <si>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</si>
  <si>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</si>
  <si>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</si>
  <si>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</si>
  <si>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</si>
  <si>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</si>
  <si>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</si>
  <si>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</si>
  <si>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</si>
  <si>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</si>
  <si>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</si>
  <si>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</si>
  <si>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</si>
  <si>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</si>
  <si>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</si>
  <si>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</si>
  <si>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</si>
  <si>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</si>
  <si>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</si>
  <si>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</si>
  <si>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</si>
  <si>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</si>
  <si>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</si>
  <si>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</si>
  <si>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</si>
  <si>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</si>
  <si>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</si>
  <si>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</si>
  <si>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</si>
  <si>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</si>
  <si>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</si>
  <si>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</si>
  <si>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</si>
  <si>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</si>
  <si>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</si>
  <si>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</si>
  <si>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</si>
  <si>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</si>
  <si>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</si>
  <si>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</si>
  <si>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</si>
  <si>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</si>
  <si>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</si>
  <si>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</si>
  <si>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</si>
  <si>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</si>
  <si>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</si>
  <si>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</si>
  <si>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</si>
  <si>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</si>
  <si>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</si>
  <si>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</si>
  <si>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</si>
  <si>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</si>
  <si>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</si>
  <si>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</si>
  <si>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</si>
  <si>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</si>
  <si>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</si>
  <si>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</si>
  <si>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</si>
  <si>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</si>
  <si>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</si>
  <si>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</si>
  <si>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</si>
  <si>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</si>
  <si>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</si>
  <si>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</si>
  <si>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</si>
  <si>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</si>
  <si>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</si>
  <si>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</si>
  <si>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</si>
  <si>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</si>
  <si>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</si>
  <si>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</si>
  <si>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</si>
  <si>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</si>
  <si>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</si>
  <si>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</si>
  <si>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</si>
  <si>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</si>
  <si>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</si>
  <si>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</si>
  <si>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</si>
  <si>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</si>
  <si>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</si>
  <si>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</si>
  <si>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</si>
  <si>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</si>
  <si>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</si>
  <si>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</si>
  <si>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</si>
  <si>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</si>
  <si>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</si>
  <si>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</si>
  <si>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</si>
  <si>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</si>
  <si>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</si>
  <si>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</si>
  <si>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</si>
  <si>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</si>
  <si>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</si>
  <si>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</si>
  <si>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</si>
  <si>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</si>
  <si>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</si>
  <si>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</si>
  <si>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</si>
  <si>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</si>
  <si>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</si>
  <si>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</si>
  <si>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</si>
  <si>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</si>
  <si>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</si>
  <si>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</si>
  <si>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</si>
  <si>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</si>
  <si>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</si>
  <si>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</si>
  <si>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</si>
  <si>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</si>
  <si>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</si>
  <si>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</si>
  <si>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</si>
  <si>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</si>
  <si>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</si>
  <si>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</si>
  <si>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</si>
  <si>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</si>
  <si>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</si>
  <si>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</si>
  <si>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</si>
  <si>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</si>
  <si>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</si>
  <si>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</si>
  <si>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</si>
  <si>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</si>
  <si>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</si>
  <si>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</si>
  <si>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</si>
  <si>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</si>
  <si>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</si>
  <si>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</si>
  <si>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</si>
  <si>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</si>
  <si>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</si>
  <si>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</si>
  <si>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</si>
  <si>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</si>
  <si>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</si>
  <si>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</si>
  <si>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</si>
  <si>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</si>
  <si>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</si>
  <si>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</si>
  <si>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</si>
  <si>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</si>
  <si>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</si>
  <si>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</si>
  <si>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</si>
  <si>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</si>
  <si>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</si>
  <si>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</si>
  <si>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</si>
  <si>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</si>
  <si>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</si>
  <si>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</si>
  <si>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</si>
  <si>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</si>
  <si>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</si>
  <si>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</si>
  <si>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</si>
  <si>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</si>
  <si>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</si>
  <si>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</si>
  <si>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</si>
  <si>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</si>
  <si>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</si>
  <si>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</si>
  <si>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</si>
  <si>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</si>
  <si>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</si>
  <si>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</si>
  <si>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</si>
  <si>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</si>
  <si>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</si>
  <si>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</si>
  <si>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</si>
  <si>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</si>
  <si>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</si>
  <si>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</si>
  <si>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</si>
  <si>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</si>
  <si>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</si>
  <si>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</si>
  <si>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</si>
  <si>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</si>
  <si>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</si>
  <si>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</si>
  <si>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</si>
  <si>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</si>
  <si>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</si>
  <si>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</si>
  <si>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</si>
  <si>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</si>
  <si>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</si>
  <si>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</si>
  <si>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</si>
  <si>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</si>
  <si>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</si>
  <si>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</si>
  <si>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</si>
  <si>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</si>
  <si>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</si>
  <si>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</si>
  <si>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</si>
  <si>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</si>
  <si>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</si>
  <si>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</si>
  <si>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</si>
  <si>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</si>
  <si>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</si>
  <si>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</si>
  <si>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</si>
  <si>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</si>
  <si>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</si>
  <si>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</si>
  <si>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</si>
  <si>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</si>
  <si>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</si>
  <si>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</si>
  <si>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</si>
  <si>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</si>
  <si>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</si>
  <si>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</si>
  <si>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</si>
  <si>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</si>
  <si>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</si>
  <si>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</si>
  <si>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</si>
  <si>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</si>
  <si>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</si>
  <si>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</si>
  <si>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</si>
  <si>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</si>
  <si>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</si>
  <si>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</si>
  <si>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</si>
  <si>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</si>
  <si>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</si>
  <si>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</si>
  <si>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</si>
  <si>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</si>
  <si>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</si>
  <si>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</si>
  <si>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</si>
  <si>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</si>
  <si>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</si>
  <si>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</si>
  <si>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</si>
  <si>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</si>
  <si>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</si>
  <si>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</si>
  <si>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</si>
  <si>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</si>
  <si>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</si>
  <si>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</si>
  <si>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</si>
  <si>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</si>
  <si>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</si>
  <si>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</si>
  <si>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</si>
  <si>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</si>
  <si>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</si>
  <si>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</si>
  <si>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</si>
  <si>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</si>
  <si>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</si>
  <si>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</si>
  <si>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</si>
  <si>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</si>
  <si>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</si>
  <si>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</si>
  <si>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</si>
  <si>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</si>
  <si>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</si>
  <si>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</si>
  <si>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</si>
  <si>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</si>
  <si>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</si>
  <si>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</si>
  <si>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</si>
  <si>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</si>
  <si>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</si>
  <si>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</si>
  <si>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</si>
  <si>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</si>
  <si>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</si>
  <si>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</si>
  <si>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</si>
  <si>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</si>
  <si>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</si>
  <si>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</si>
  <si>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</si>
  <si>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</si>
  <si>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</si>
  <si>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</si>
  <si>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</si>
  <si>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</si>
  <si>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</si>
  <si>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</si>
  <si>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</si>
  <si>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</si>
  <si>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</si>
  <si>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</si>
  <si>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</si>
  <si>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</si>
  <si>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</si>
  <si>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</si>
  <si>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</si>
  <si>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</si>
  <si>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</si>
  <si>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</si>
  <si>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</si>
  <si>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</si>
  <si>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</si>
  <si>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</si>
  <si>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</si>
  <si>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</si>
  <si>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</si>
  <si>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</si>
  <si>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</si>
  <si>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</si>
  <si>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</si>
  <si>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</si>
  <si>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</si>
  <si>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</si>
  <si>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</si>
  <si>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</si>
  <si>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</si>
  <si>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</si>
  <si>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</si>
  <si>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</si>
  <si>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</si>
  <si>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</si>
  <si>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</si>
  <si>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</si>
  <si>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</si>
  <si>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</si>
  <si>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</si>
  <si>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</si>
  <si>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</si>
  <si>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</si>
  <si>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</si>
  <si>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</si>
  <si>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</si>
  <si>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</si>
  <si>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</si>
  <si>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</si>
  <si>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</si>
  <si>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</si>
  <si>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</si>
  <si>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</si>
  <si>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</si>
  <si>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</si>
  <si>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</si>
  <si>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</si>
  <si>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</si>
  <si>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</si>
  <si>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</si>
  <si>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</si>
  <si>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</si>
  <si>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</si>
  <si>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</si>
  <si>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</si>
  <si>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</si>
  <si>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</si>
  <si>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</si>
  <si>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</si>
  <si>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</si>
  <si>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</si>
  <si>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</si>
  <si>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</si>
  <si>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</si>
  <si>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</si>
  <si>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</si>
  <si>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</si>
  <si>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</si>
  <si>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</si>
  <si>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</si>
  <si>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</si>
  <si>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</si>
  <si>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</si>
  <si>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</si>
  <si>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</si>
  <si>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</si>
  <si>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</si>
  <si>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</si>
  <si>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</si>
  <si>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</si>
  <si>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</si>
  <si>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</si>
  <si>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</si>
  <si>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</si>
  <si>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</si>
  <si>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</si>
  <si>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</si>
  <si>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</si>
  <si>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</si>
  <si>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</si>
  <si>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</si>
  <si>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</si>
  <si>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</si>
  <si>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</si>
  <si>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</si>
  <si>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</si>
  <si>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</si>
  <si>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</si>
  <si>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</si>
  <si>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</si>
  <si>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</si>
  <si>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</si>
  <si>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</si>
  <si>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</si>
  <si>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</si>
  <si>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</si>
  <si>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</si>
  <si>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</si>
  <si>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</si>
  <si>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</si>
  <si>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</si>
  <si>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</si>
  <si>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</si>
  <si>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</si>
  <si>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</si>
  <si>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</si>
  <si>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</si>
  <si>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</si>
  <si>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</si>
  <si>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</si>
  <si>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</si>
  <si>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</si>
  <si>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</si>
  <si>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</si>
  <si>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</si>
  <si>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</si>
  <si>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</si>
  <si>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</si>
  <si>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</si>
  <si>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</si>
  <si>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</si>
  <si>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</si>
  <si>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</si>
  <si>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</si>
  <si>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</si>
  <si>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</si>
  <si>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</si>
  <si>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</si>
  <si>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</si>
  <si>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</si>
  <si>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</si>
  <si>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</si>
  <si>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</si>
  <si>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</si>
  <si>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</si>
  <si>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</si>
  <si>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</si>
  <si>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</si>
  <si>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</si>
  <si>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</si>
  <si>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</si>
  <si>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</si>
  <si>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</si>
  <si>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</si>
  <si>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</si>
  <si>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</si>
  <si>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</si>
  <si>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</si>
  <si>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</si>
  <si>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</si>
  <si>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</si>
  <si>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</si>
  <si>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</si>
  <si>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</si>
  <si>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</si>
  <si>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</si>
  <si>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</si>
  <si>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</si>
  <si>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</si>
  <si>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</si>
  <si>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</si>
  <si>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</si>
  <si>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</si>
  <si>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</si>
  <si>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</si>
  <si>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</si>
  <si>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</si>
  <si>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</si>
  <si>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</si>
  <si>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</si>
  <si>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</si>
  <si>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</si>
  <si>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</si>
  <si>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</si>
  <si>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</si>
  <si>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</si>
  <si>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</si>
  <si>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</si>
  <si>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</si>
  <si>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</si>
  <si>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</si>
  <si>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</si>
  <si>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</si>
  <si>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</si>
  <si>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</si>
  <si>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</si>
  <si>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</si>
  <si>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</si>
  <si>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</si>
  <si>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</si>
  <si>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</si>
  <si>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</si>
  <si>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</si>
  <si>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</si>
  <si>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</si>
  <si>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</si>
  <si>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</si>
  <si>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</si>
  <si>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</si>
  <si>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</si>
  <si>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</si>
  <si>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</si>
  <si>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</si>
  <si>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</si>
  <si>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</si>
  <si>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</si>
  <si>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</si>
  <si>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</si>
  <si>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</si>
  <si>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</si>
  <si>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</si>
  <si>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</si>
  <si>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</si>
  <si>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</si>
  <si>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</si>
  <si>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</si>
  <si>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</si>
  <si>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</si>
  <si>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</si>
  <si>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</si>
  <si>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</si>
  <si>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</si>
  <si>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</si>
  <si>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</si>
  <si>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</si>
  <si>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</si>
  <si>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</si>
  <si>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</si>
  <si>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</si>
  <si>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</si>
  <si>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</si>
  <si>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</si>
  <si>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</si>
  <si>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</si>
  <si>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</si>
  <si>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</si>
  <si>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</si>
  <si>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</si>
  <si>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</si>
  <si>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</si>
  <si>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</si>
  <si>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</si>
  <si>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</si>
  <si>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</si>
  <si>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</si>
  <si>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</si>
  <si>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</si>
  <si>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</si>
  <si>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</si>
  <si>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</si>
  <si>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</si>
  <si>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</si>
  <si>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</si>
  <si>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</si>
  <si>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</si>
  <si>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</si>
  <si>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</si>
  <si>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</si>
  <si>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</si>
  <si>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</si>
  <si>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</si>
  <si>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</si>
  <si>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</si>
  <si>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</si>
  <si>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</si>
  <si>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</si>
  <si>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</si>
  <si>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</si>
  <si>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</si>
  <si>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</si>
  <si>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</si>
  <si>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</si>
  <si>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</si>
  <si>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</si>
  <si>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</si>
  <si>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</si>
  <si>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</si>
  <si>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</si>
  <si>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</si>
  <si>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</si>
  <si>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</si>
  <si>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</si>
  <si>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</si>
  <si>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</si>
  <si>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</si>
  <si>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</si>
  <si>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</si>
  <si>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</si>
  <si>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</si>
  <si>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</si>
  <si>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</si>
  <si>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</si>
  <si>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</si>
  <si>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</si>
  <si>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</si>
  <si>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</si>
  <si>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</si>
  <si>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</si>
  <si>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</si>
  <si>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</si>
  <si>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</si>
  <si>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</si>
  <si>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</si>
  <si>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</si>
  <si>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</si>
  <si>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</si>
  <si>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</si>
  <si>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</si>
  <si>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</si>
  <si>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</si>
  <si>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</si>
  <si>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</si>
  <si>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</si>
  <si>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</si>
  <si>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</si>
  <si>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</si>
  <si>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</si>
  <si>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</si>
  <si>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</si>
  <si>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</si>
  <si>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</si>
  <si>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</si>
  <si>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</si>
  <si>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</si>
  <si>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</si>
  <si>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</si>
  <si>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</si>
  <si>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</si>
  <si>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</si>
  <si>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</si>
  <si>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</si>
  <si>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</si>
  <si>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</si>
  <si>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</si>
  <si>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</si>
  <si>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</si>
  <si>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</si>
  <si>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</si>
  <si>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</si>
  <si>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</si>
  <si>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</si>
  <si>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</si>
  <si>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</si>
  <si>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</si>
  <si>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</si>
  <si>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</si>
  <si>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</si>
  <si>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</si>
  <si>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</si>
  <si>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</si>
  <si>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</si>
  <si>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</si>
  <si>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</si>
  <si>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</si>
  <si>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</si>
  <si>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</si>
  <si>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</si>
  <si>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</si>
  <si>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</si>
  <si>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</si>
  <si>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</si>
  <si>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</si>
  <si>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</si>
  <si>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</si>
  <si>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</si>
  <si>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</si>
  <si>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</si>
  <si>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</si>
  <si>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</si>
  <si>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</si>
  <si>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</si>
  <si>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</si>
  <si>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</si>
  <si>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</si>
  <si>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</si>
  <si>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</si>
  <si>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</si>
  <si>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</si>
  <si>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</si>
  <si>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</si>
  <si>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</si>
  <si>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</si>
  <si>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</si>
  <si>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</si>
  <si>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</si>
  <si>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</si>
  <si>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</si>
  <si>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</si>
  <si>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</si>
  <si>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</si>
  <si>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</si>
  <si>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</si>
  <si>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</si>
  <si>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</si>
  <si>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</si>
  <si>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</si>
  <si>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</si>
  <si>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</si>
  <si>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</si>
  <si>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</si>
  <si>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</si>
  <si>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</si>
  <si>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</si>
  <si>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</si>
  <si>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</si>
  <si>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</si>
  <si>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</si>
  <si>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</si>
  <si>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</si>
  <si>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</si>
  <si>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</si>
  <si>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</si>
  <si>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</si>
  <si>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</si>
  <si>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</si>
  <si>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</si>
  <si>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</si>
  <si>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</si>
  <si>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</si>
  <si>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</si>
  <si>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</si>
  <si>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</si>
  <si>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</si>
  <si>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</si>
  <si>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</si>
  <si>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</si>
  <si>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</si>
  <si>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</si>
  <si>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</si>
  <si>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</si>
  <si>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</si>
  <si>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</si>
  <si>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</si>
  <si>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</si>
  <si>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</si>
  <si>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</si>
  <si>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</si>
  <si>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</si>
  <si>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</si>
  <si>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</si>
  <si>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</si>
  <si>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</si>
  <si>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</si>
  <si>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</si>
  <si>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</si>
  <si>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</si>
  <si>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</si>
  <si>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</si>
  <si>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</si>
  <si>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</si>
  <si>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</si>
  <si>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</si>
  <si>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</si>
  <si>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</si>
  <si>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</si>
  <si>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</si>
  <si>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</si>
  <si>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</si>
  <si>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</si>
  <si>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</si>
  <si>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</si>
  <si>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</si>
  <si>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</si>
  <si>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</si>
  <si>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</si>
  <si>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</si>
  <si>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</si>
  <si>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</si>
  <si>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</si>
  <si>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</si>
  <si>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</si>
  <si>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</si>
  <si>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</si>
  <si>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</si>
  <si>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</si>
  <si>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</si>
  <si>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</si>
  <si>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</si>
  <si>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</si>
  <si>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</si>
  <si>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</si>
  <si>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</si>
  <si>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</si>
  <si>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</si>
  <si>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</si>
  <si>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</si>
  <si>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</si>
  <si>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</si>
  <si>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</si>
  <si>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</si>
  <si>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</si>
  <si>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</si>
  <si>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</si>
  <si>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</si>
  <si>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</si>
  <si>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</si>
  <si>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</si>
  <si>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</si>
  <si>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</si>
  <si>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</si>
  <si>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</si>
  <si>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</si>
  <si>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</si>
  <si>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</si>
  <si>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</si>
  <si>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</si>
  <si>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</si>
  <si>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</si>
  <si>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</si>
  <si>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</si>
  <si>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</si>
  <si>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</si>
  <si>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</si>
  <si>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</si>
  <si>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</si>
  <si>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</si>
  <si>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</si>
  <si>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</si>
  <si>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</si>
  <si>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</si>
  <si>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</si>
  <si>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</si>
  <si>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</si>
  <si>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</si>
  <si>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</si>
  <si>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</si>
  <si>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</si>
  <si>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</si>
  <si>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</si>
  <si>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</si>
  <si>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</si>
  <si>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</si>
  <si>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</si>
  <si>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</si>
  <si>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</si>
  <si>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</si>
  <si>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</si>
  <si>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</si>
  <si>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</si>
  <si>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</si>
  <si>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</si>
  <si>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</si>
  <si>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</si>
  <si>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</si>
  <si>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</si>
  <si>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</si>
  <si>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</si>
  <si>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</si>
  <si>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</si>
  <si>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</si>
  <si>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</si>
  <si>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</si>
  <si>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</si>
  <si>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</si>
  <si>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</si>
  <si>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</si>
  <si>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</si>
  <si>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</si>
  <si>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</si>
  <si>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</si>
  <si>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</si>
  <si>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</si>
  <si>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</si>
  <si>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</si>
  <si>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</si>
  <si>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</si>
  <si>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</si>
  <si>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</si>
  <si>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</si>
  <si>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</si>
  <si>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</si>
  <si>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</si>
  <si>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</si>
  <si>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</si>
  <si>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</si>
  <si>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</si>
  <si>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</si>
  <si>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</si>
  <si>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</si>
  <si>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</si>
  <si>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</si>
  <si>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</si>
  <si>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</si>
  <si>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</si>
  <si>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</si>
  <si>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</si>
  <si>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</si>
  <si>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</si>
  <si>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</si>
  <si>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</si>
  <si>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</si>
  <si>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</si>
  <si>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</si>
  <si>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</si>
  <si>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</si>
  <si>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</si>
  <si>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</si>
  <si>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</si>
  <si>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</si>
  <si>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</si>
  <si>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</si>
  <si>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</si>
  <si>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</si>
  <si>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</si>
  <si>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</si>
  <si>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</si>
  <si>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</si>
  <si>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</si>
  <si>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</si>
  <si>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</si>
  <si>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</si>
  <si>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</si>
  <si>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</si>
  <si>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</si>
  <si>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</si>
  <si>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</si>
  <si>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</si>
  <si>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</si>
  <si>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</si>
  <si>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</si>
  <si>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</si>
  <si>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</si>
  <si>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</si>
  <si>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</si>
  <si>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</si>
  <si>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</si>
  <si>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</si>
  <si>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</si>
  <si>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</si>
  <si>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</si>
  <si>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</si>
  <si>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</si>
  <si>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</si>
  <si>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</si>
  <si>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</si>
  <si>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</si>
  <si>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</si>
  <si>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</si>
  <si>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</si>
  <si>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</si>
  <si>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</si>
  <si>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</si>
  <si>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</si>
  <si>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</si>
  <si>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</si>
  <si>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</si>
  <si>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</si>
  <si>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</si>
  <si>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</si>
  <si>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</si>
  <si>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</si>
  <si>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</si>
  <si>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</si>
  <si>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</si>
  <si>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</si>
  <si>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</si>
  <si>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</si>
  <si>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</si>
  <si>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</si>
  <si>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</si>
  <si>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</si>
  <si>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</si>
  <si>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</si>
  <si>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</si>
  <si>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</si>
  <si>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</si>
  <si>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</si>
  <si>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</si>
  <si>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</si>
  <si>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</si>
  <si>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</si>
  <si>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</si>
  <si>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</si>
  <si>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</si>
  <si>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</si>
  <si>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</si>
  <si>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</si>
  <si>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</si>
  <si>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</si>
  <si>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</si>
  <si>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</si>
  <si>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</si>
  <si>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</si>
  <si>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</si>
  <si>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</si>
  <si>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</si>
  <si>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</si>
  <si>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</si>
  <si>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</si>
  <si>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</si>
  <si>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</si>
  <si>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</si>
  <si>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</si>
  <si>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</si>
  <si>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</si>
  <si>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</si>
  <si>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</si>
  <si>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</si>
  <si>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</si>
  <si>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</si>
  <si>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</si>
  <si>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</si>
  <si>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</si>
  <si>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</si>
  <si>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</si>
  <si>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</si>
  <si>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</si>
  <si>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</si>
  <si>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</si>
  <si>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</si>
  <si>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</si>
  <si>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</si>
  <si>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</si>
  <si>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</si>
  <si>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</si>
  <si>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</si>
  <si>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</si>
  <si>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</si>
  <si>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</si>
  <si>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</si>
  <si>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</si>
  <si>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</si>
  <si>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</si>
  <si>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</si>
  <si>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</si>
  <si>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</si>
  <si>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</si>
  <si>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</si>
  <si>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</si>
  <si>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</si>
  <si>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</si>
  <si>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</si>
  <si>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</si>
  <si>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</si>
  <si>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</si>
  <si>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</si>
  <si>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</si>
  <si>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</si>
  <si>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</si>
  <si>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</si>
  <si>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</si>
  <si>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</si>
  <si>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</si>
  <si>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</si>
  <si>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</si>
  <si>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</si>
  <si>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</si>
  <si>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</si>
  <si>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</si>
  <si>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</si>
  <si>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</si>
  <si>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</si>
  <si>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</si>
  <si>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</si>
  <si>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</si>
  <si>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</si>
  <si>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</si>
  <si>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</si>
  <si>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</si>
  <si>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</si>
  <si>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</si>
  <si>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</si>
  <si>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</si>
  <si>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</si>
  <si>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</si>
  <si>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</si>
  <si>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</si>
  <si>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</si>
  <si>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</si>
  <si>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</si>
  <si>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</si>
  <si>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</si>
  <si>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</si>
  <si>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</si>
  <si>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</si>
  <si>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</si>
  <si>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</si>
  <si>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</si>
  <si>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</si>
  <si>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</si>
  <si>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</si>
  <si>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</si>
  <si>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</si>
  <si>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</si>
  <si>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</si>
  <si>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</si>
  <si>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</si>
  <si>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</si>
  <si>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</si>
  <si>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</si>
  <si>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</si>
  <si>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</si>
  <si>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</si>
  <si>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</si>
  <si>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</si>
  <si>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</si>
  <si>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</si>
  <si>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</si>
  <si>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</si>
  <si>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</si>
  <si>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</si>
  <si>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</si>
  <si>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</si>
  <si>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</si>
  <si>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</si>
  <si>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</si>
  <si>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</si>
  <si>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</si>
  <si>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</si>
  <si>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</si>
  <si>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</si>
  <si>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</si>
  <si>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</si>
  <si>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</si>
  <si>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</si>
  <si>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</si>
  <si>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</si>
  <si>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</si>
  <si>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</si>
  <si>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</si>
  <si>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</si>
  <si>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</si>
  <si>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</si>
  <si>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</si>
  <si>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</si>
  <si>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</si>
  <si>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</si>
  <si>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</si>
  <si>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</si>
  <si>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</si>
  <si>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</si>
  <si>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</si>
  <si>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</si>
  <si>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</si>
  <si>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</si>
  <si>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</si>
  <si>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</si>
  <si>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</si>
  <si>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</si>
  <si>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</si>
  <si>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</si>
  <si>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</si>
  <si>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</si>
  <si>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</si>
  <si>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</si>
  <si>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</si>
  <si>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</si>
  <si>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</si>
  <si>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</si>
  <si>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</si>
  <si>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</si>
  <si>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</si>
  <si>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</si>
  <si>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</si>
  <si>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</si>
  <si>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</si>
  <si>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</si>
  <si>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</si>
  <si>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</si>
  <si>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</si>
  <si>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</si>
  <si>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</si>
  <si>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</si>
  <si>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</si>
  <si>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</si>
  <si>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</si>
  <si>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</si>
  <si>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</si>
  <si>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</si>
  <si>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</si>
  <si>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</si>
  <si>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</si>
  <si>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</si>
  <si>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</si>
  <si>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</si>
  <si>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</si>
  <si>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</si>
  <si>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</si>
  <si>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</si>
  <si>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</si>
  <si>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</si>
  <si>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</si>
  <si>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</si>
  <si>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</si>
  <si>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</si>
  <si>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</si>
  <si>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</si>
  <si>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</si>
  <si>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</si>
  <si>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</si>
  <si>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</si>
  <si>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</si>
  <si>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</si>
  <si>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</si>
  <si>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</si>
  <si>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</si>
  <si>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</si>
  <si>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</si>
  <si>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</si>
  <si>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</si>
  <si>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</si>
  <si>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</si>
  <si>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</si>
  <si>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</si>
  <si>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</si>
  <si>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</si>
  <si>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</si>
  <si>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</si>
  <si>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</si>
  <si>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</si>
  <si>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</si>
  <si>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</si>
  <si>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</si>
  <si>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</si>
  <si>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</si>
  <si>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</si>
  <si>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</si>
  <si>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</si>
  <si>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</si>
  <si>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</si>
  <si>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</si>
  <si>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</si>
  <si>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</si>
  <si>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</si>
  <si>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</si>
  <si>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</si>
  <si>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</si>
  <si>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</si>
  <si>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</si>
  <si>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</si>
  <si>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</si>
  <si>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</si>
  <si>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</si>
  <si>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</si>
  <si>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</si>
  <si>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</si>
  <si>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</si>
  <si>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</si>
  <si>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</si>
  <si>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</si>
  <si>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</si>
  <si>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</si>
  <si>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</si>
  <si>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</si>
  <si>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</si>
  <si>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</si>
  <si>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</si>
  <si>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</si>
  <si>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</si>
  <si>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</si>
  <si>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</si>
  <si>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</si>
  <si>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</si>
  <si>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</si>
  <si>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</si>
  <si>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</si>
  <si>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</si>
  <si>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</si>
  <si>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</si>
  <si>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</si>
  <si>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</si>
  <si>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</si>
  <si>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</si>
  <si>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</si>
  <si>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</si>
  <si>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</si>
  <si>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</si>
  <si>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</si>
  <si>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</si>
  <si>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</si>
  <si>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</si>
  <si>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</si>
  <si>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</si>
  <si>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</si>
  <si>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</si>
  <si>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</si>
  <si>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</si>
  <si>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</si>
  <si>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</si>
  <si>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</si>
  <si>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</si>
  <si>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</si>
  <si>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</si>
  <si>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</si>
  <si>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</si>
  <si>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</si>
  <si>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</si>
  <si>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</si>
  <si>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</si>
  <si>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</si>
  <si>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</si>
  <si>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</si>
  <si>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</si>
  <si>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</si>
  <si>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</si>
  <si>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</si>
  <si>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</si>
  <si>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</si>
  <si>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</si>
  <si>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</si>
  <si>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</si>
  <si>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</si>
  <si>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</si>
  <si>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</si>
  <si>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</si>
  <si>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</si>
  <si>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</si>
  <si>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</si>
  <si>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</si>
  <si>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</si>
  <si>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</si>
  <si>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</si>
  <si>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</si>
  <si>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</si>
  <si>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</si>
  <si>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</si>
  <si>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</si>
  <si>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</si>
  <si>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</si>
  <si>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</si>
  <si>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</si>
  <si>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</si>
  <si>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</si>
  <si>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</si>
  <si>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</si>
  <si>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</si>
  <si>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</si>
  <si>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</si>
  <si>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</si>
  <si>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</si>
  <si>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</si>
  <si>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</si>
  <si>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</si>
  <si>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</si>
  <si>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</si>
  <si>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</si>
  <si>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</si>
  <si>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</si>
  <si>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</si>
  <si>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</si>
  <si>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</si>
  <si>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</si>
  <si>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</si>
  <si>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</si>
  <si>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</si>
  <si>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</si>
  <si>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</si>
  <si>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</si>
  <si>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</si>
  <si>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</si>
  <si>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</si>
  <si>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</si>
  <si>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</si>
  <si>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</si>
  <si>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</si>
  <si>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</si>
  <si>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</si>
  <si>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</si>
  <si>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</si>
  <si>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</si>
  <si>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</si>
  <si>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</si>
  <si>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</si>
  <si>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</si>
  <si>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</si>
  <si>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</si>
  <si>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</si>
  <si>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</si>
  <si>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</si>
  <si>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</si>
  <si>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</si>
  <si>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</si>
  <si>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</si>
  <si>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</si>
  <si>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</si>
  <si>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</si>
  <si>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</si>
  <si>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</si>
  <si>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</si>
  <si>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</si>
  <si>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</si>
  <si>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</si>
  <si>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</si>
  <si>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</si>
  <si>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</si>
  <si>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</si>
  <si>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</si>
  <si>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</si>
  <si>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</si>
  <si>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</si>
  <si>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</si>
  <si>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</si>
  <si>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</si>
  <si>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</si>
  <si>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</si>
  <si>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</si>
  <si>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</si>
  <si>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</si>
  <si>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</si>
  <si>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</si>
  <si>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</si>
  <si>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</si>
  <si>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</si>
  <si>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</si>
  <si>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</si>
  <si>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</si>
  <si>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</si>
  <si>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</si>
  <si>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</si>
  <si>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</si>
  <si>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</si>
  <si>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</si>
  <si>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</si>
  <si>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</si>
  <si>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</si>
  <si>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</si>
  <si>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</si>
  <si>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</si>
  <si>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</si>
  <si>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</si>
  <si>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</si>
  <si>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</si>
  <si>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</si>
  <si>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</si>
  <si>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</si>
  <si>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</si>
  <si>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</si>
  <si>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</si>
  <si>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</si>
  <si>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</si>
  <si>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</si>
  <si>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</si>
  <si>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</si>
  <si>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</si>
  <si>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</si>
  <si>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</si>
  <si>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</si>
  <si>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</si>
  <si>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</si>
  <si>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</si>
  <si>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</si>
  <si>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</si>
  <si>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</si>
  <si>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</si>
  <si>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</si>
  <si>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</si>
  <si>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</si>
  <si>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</si>
  <si>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</si>
  <si>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</si>
  <si>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</si>
  <si>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</si>
  <si>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</si>
  <si>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</si>
  <si>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</si>
  <si>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</si>
  <si>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</si>
  <si>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</si>
  <si>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</si>
  <si>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</si>
  <si>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</si>
  <si>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</si>
  <si>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</si>
  <si>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</si>
  <si>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</si>
  <si>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</si>
  <si>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</si>
  <si>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</si>
  <si>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</si>
  <si>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</si>
  <si>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</si>
  <si>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</si>
  <si>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</si>
  <si>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</si>
  <si>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</si>
  <si>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</si>
  <si>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</si>
  <si>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</si>
  <si>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</si>
  <si>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</si>
  <si>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</si>
  <si>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</si>
  <si>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</si>
  <si>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</si>
  <si>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</si>
  <si>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</si>
  <si>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</si>
  <si>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</si>
  <si>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</si>
  <si>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</si>
  <si>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</si>
  <si>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</si>
  <si>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</si>
  <si>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</si>
  <si>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</si>
  <si>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</si>
  <si>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</si>
  <si>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</si>
  <si>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</si>
  <si>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</si>
  <si>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</si>
  <si>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</si>
  <si>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</si>
  <si>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</si>
  <si>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</si>
  <si>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</si>
  <si>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</si>
  <si>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</si>
  <si>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</si>
  <si>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</si>
  <si>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</si>
  <si>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</si>
  <si>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</si>
  <si>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</si>
  <si>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</si>
  <si>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</si>
  <si>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</si>
  <si>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</si>
  <si>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</si>
  <si>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</si>
  <si>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</si>
  <si>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</si>
  <si>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</si>
  <si>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</si>
  <si>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</si>
  <si>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</si>
  <si>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</si>
  <si>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</si>
  <si>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</si>
  <si>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</si>
  <si>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</si>
  <si>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</si>
  <si>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</si>
  <si>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</si>
  <si>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</si>
  <si>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</si>
  <si>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</si>
  <si>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</si>
  <si>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</si>
  <si>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</si>
  <si>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</si>
  <si>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</si>
  <si>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</si>
  <si>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</si>
  <si>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</si>
  <si>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</si>
  <si>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</si>
  <si>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</si>
  <si>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</si>
  <si>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</si>
  <si>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</si>
  <si>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</si>
  <si>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</si>
  <si>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地方独立行政法人　大阪府立病院機構　大阪急性期・総合医療センター</t>
    <phoneticPr fontId="9"/>
  </si>
  <si>
    <t>06-6692-1201</t>
  </si>
  <si>
    <t>地域がん診療連携拠点病院</t>
  </si>
  <si>
    <t>承認なし</t>
  </si>
  <si>
    <t>ちほうどくりつぎょうせいほうじん　おおさかふりつびょういんきこう　おおさかきゅうせいき・そうごういりょうせんたー</t>
  </si>
  <si>
    <t>558-8558</t>
    <phoneticPr fontId="9" type="Hiragana"/>
  </si>
  <si>
    <t>大阪府</t>
  </si>
  <si>
    <t>大阪市住吉区万代東3-1-56</t>
  </si>
  <si>
    <t>おおさかしすみよしくばんだいひがし</t>
  </si>
  <si>
    <t>06-6606-7000</t>
  </si>
  <si>
    <t>kyuseisogo@opho.jp</t>
  </si>
  <si>
    <t>https://www.gh.opho.jp</t>
  </si>
  <si>
    <t>大阪市</t>
    <rPh sb="0" eb="3">
      <t>おおさかし</t>
    </rPh>
    <phoneticPr fontId="9" type="Hiragana"/>
  </si>
  <si>
    <t>可</t>
  </si>
  <si>
    <t>あり</t>
  </si>
  <si>
    <t>いいえ</t>
  </si>
  <si>
    <t>指定なし</t>
    <rPh sb="0" eb="2">
      <t>してい</t>
    </rPh>
    <phoneticPr fontId="9" type="Hiragana"/>
  </si>
  <si>
    <t>はい</t>
  </si>
  <si>
    <t>なし</t>
    <phoneticPr fontId="9"/>
  </si>
  <si>
    <t>医用原子力技術研究振興財団</t>
    <rPh sb="0" eb="1">
      <t>イ</t>
    </rPh>
    <rPh sb="1" eb="2">
      <t>ヨウ</t>
    </rPh>
    <rPh sb="2" eb="5">
      <t>ゲンシリョク</t>
    </rPh>
    <rPh sb="5" eb="7">
      <t>ギジュツ</t>
    </rPh>
    <rPh sb="7" eb="9">
      <t>ケンキュウ</t>
    </rPh>
    <rPh sb="9" eb="11">
      <t>シンコウ</t>
    </rPh>
    <rPh sb="11" eb="13">
      <t>ザイダン</t>
    </rPh>
    <phoneticPr fontId="9"/>
  </si>
  <si>
    <t>緩和ケア研修会</t>
  </si>
  <si>
    <t>がん看護セミナー</t>
  </si>
  <si>
    <t>日本医療機能評価機構 病院機能評価</t>
  </si>
  <si>
    <t>◎</t>
  </si>
  <si>
    <t>△</t>
  </si>
  <si>
    <t>無</t>
  </si>
  <si>
    <t>脳神経外科</t>
    <rPh sb="0" eb="3">
      <t>ノウシンケイ</t>
    </rPh>
    <rPh sb="3" eb="5">
      <t>ゲカ</t>
    </rPh>
    <phoneticPr fontId="74"/>
  </si>
  <si>
    <t>耳鼻咽喉・頭頸部外科</t>
    <rPh sb="0" eb="2">
      <t>ジビ</t>
    </rPh>
    <rPh sb="2" eb="4">
      <t>インコウ</t>
    </rPh>
    <rPh sb="5" eb="8">
      <t>トウケイブ</t>
    </rPh>
    <rPh sb="8" eb="10">
      <t>ゲカ</t>
    </rPh>
    <phoneticPr fontId="74"/>
  </si>
  <si>
    <t>耳鼻咽喉・頭頸部外科　歯科口腔外科</t>
    <rPh sb="0" eb="2">
      <t>ジビ</t>
    </rPh>
    <rPh sb="2" eb="4">
      <t>インコウ</t>
    </rPh>
    <rPh sb="5" eb="8">
      <t>トウケイブ</t>
    </rPh>
    <rPh sb="8" eb="10">
      <t>ゲカ</t>
    </rPh>
    <rPh sb="11" eb="17">
      <t>シカコウクウゲカ</t>
    </rPh>
    <phoneticPr fontId="74"/>
  </si>
  <si>
    <t>乳腺外科</t>
    <rPh sb="0" eb="2">
      <t>ニュウセン</t>
    </rPh>
    <rPh sb="2" eb="4">
      <t>ゲカ</t>
    </rPh>
    <phoneticPr fontId="74"/>
  </si>
  <si>
    <t>呼吸器内科　呼吸器外科</t>
    <rPh sb="0" eb="3">
      <t>コキュウキ</t>
    </rPh>
    <rPh sb="3" eb="5">
      <t>ナイカ</t>
    </rPh>
    <rPh sb="6" eb="9">
      <t>コキュウキ</t>
    </rPh>
    <rPh sb="9" eb="11">
      <t>ゲカ</t>
    </rPh>
    <phoneticPr fontId="74"/>
  </si>
  <si>
    <t>消化器外科・消化器内科</t>
    <rPh sb="0" eb="3">
      <t>ショウカキ</t>
    </rPh>
    <rPh sb="3" eb="5">
      <t>ゲカ</t>
    </rPh>
    <rPh sb="6" eb="9">
      <t>ショウカキ</t>
    </rPh>
    <rPh sb="9" eb="11">
      <t>ナイカ</t>
    </rPh>
    <phoneticPr fontId="74"/>
  </si>
  <si>
    <t>整形外科</t>
    <rPh sb="0" eb="4">
      <t>セイケイゲカ</t>
    </rPh>
    <phoneticPr fontId="74"/>
  </si>
  <si>
    <t>泌尿器科</t>
    <rPh sb="0" eb="4">
      <t>ヒニョウキカ</t>
    </rPh>
    <phoneticPr fontId="74"/>
  </si>
  <si>
    <t>婦人科</t>
    <rPh sb="0" eb="3">
      <t>フジンカ</t>
    </rPh>
    <phoneticPr fontId="74"/>
  </si>
  <si>
    <t>皮膚・形成外科</t>
    <rPh sb="0" eb="2">
      <t>ヒフ</t>
    </rPh>
    <rPh sb="3" eb="5">
      <t>ケイセイ</t>
    </rPh>
    <rPh sb="5" eb="7">
      <t>ゲカ</t>
    </rPh>
    <phoneticPr fontId="74"/>
  </si>
  <si>
    <t>血液腫瘍内科</t>
    <rPh sb="0" eb="2">
      <t>ケツエキ</t>
    </rPh>
    <rPh sb="2" eb="4">
      <t>シュヨウ</t>
    </rPh>
    <rPh sb="4" eb="6">
      <t>ナイカ</t>
    </rPh>
    <phoneticPr fontId="74"/>
  </si>
  <si>
    <t>小児科</t>
    <rPh sb="0" eb="3">
      <t>ショウニカ</t>
    </rPh>
    <phoneticPr fontId="74"/>
  </si>
  <si>
    <t>小児科・整形外科</t>
    <rPh sb="0" eb="3">
      <t>ショウニカ</t>
    </rPh>
    <rPh sb="4" eb="6">
      <t>セイケイ</t>
    </rPh>
    <rPh sb="6" eb="8">
      <t>ゲカ</t>
    </rPh>
    <phoneticPr fontId="74"/>
  </si>
  <si>
    <t>有</t>
  </si>
  <si>
    <t>「臨床医学倫理審査委員会」に置ける「医の倫理」【医師、看護師、薬剤師等/月１回】</t>
    <phoneticPr fontId="9"/>
  </si>
  <si>
    <t>緩和ケア外来</t>
    <rPh sb="0" eb="2">
      <t>カンワ</t>
    </rPh>
    <rPh sb="4" eb="6">
      <t>ガイライ</t>
    </rPh>
    <phoneticPr fontId="1"/>
  </si>
  <si>
    <t>緩和ケア科</t>
    <rPh sb="0" eb="2">
      <t>カンワ</t>
    </rPh>
    <rPh sb="4" eb="5">
      <t>カ</t>
    </rPh>
    <phoneticPr fontId="1"/>
  </si>
  <si>
    <t>1回/週（毎週水曜日 午後）</t>
    <rPh sb="1" eb="2">
      <t>カイ</t>
    </rPh>
    <rPh sb="3" eb="4">
      <t>シュウ</t>
    </rPh>
    <rPh sb="5" eb="7">
      <t>マイシュウ</t>
    </rPh>
    <rPh sb="7" eb="10">
      <t>スイヨウビ</t>
    </rPh>
    <rPh sb="11" eb="13">
      <t>ゴゴ</t>
    </rPh>
    <phoneticPr fontId="1"/>
  </si>
  <si>
    <t>身体的・精神的・社会的・スピリチュアルな苦痛に対してつらさを和らげる医療やケアをがんの早期からがん治療と並行して行い、患者さんとご家族が自分らしく過ごせるよう、多職種からなるチームで介入し、個々の患者さんに応じた医療やケアを提供している。</t>
  </si>
  <si>
    <t>緩和ケア外来</t>
  </si>
  <si>
    <t>http://www.gh.opho.jp/patient/17/3/5.html</t>
  </si>
  <si>
    <t>がん相談支援センター</t>
    <rPh sb="2" eb="4">
      <t>ソウダン</t>
    </rPh>
    <rPh sb="4" eb="6">
      <t>シエン</t>
    </rPh>
    <phoneticPr fontId="1"/>
  </si>
  <si>
    <t>06-6692-2800</t>
  </si>
  <si>
    <t>3236</t>
    <phoneticPr fontId="9"/>
  </si>
  <si>
    <t>土・日</t>
    <rPh sb="0" eb="1">
      <t>ツチ</t>
    </rPh>
    <rPh sb="2" eb="3">
      <t>ニチ</t>
    </rPh>
    <phoneticPr fontId="1"/>
  </si>
  <si>
    <t>3236</t>
  </si>
  <si>
    <t>病棟がありません</t>
  </si>
  <si>
    <t>大阪大学医学部付属病院 麻酔科ペインクリニックに紹介</t>
    <phoneticPr fontId="9"/>
  </si>
  <si>
    <t>薬剤師</t>
    <rPh sb="0" eb="3">
      <t>ヤクザイシ</t>
    </rPh>
    <phoneticPr fontId="1"/>
  </si>
  <si>
    <t>公認心理士</t>
    <rPh sb="0" eb="2">
      <t>コウニン</t>
    </rPh>
    <rPh sb="2" eb="5">
      <t>シンリシ</t>
    </rPh>
    <phoneticPr fontId="1"/>
  </si>
  <si>
    <t>看護師</t>
    <rPh sb="0" eb="3">
      <t>カンゴシ</t>
    </rPh>
    <phoneticPr fontId="1"/>
  </si>
  <si>
    <t>管理栄養士</t>
    <rPh sb="0" eb="2">
      <t>カンリ</t>
    </rPh>
    <rPh sb="2" eb="5">
      <t>エイヨウシ</t>
    </rPh>
    <phoneticPr fontId="9"/>
  </si>
  <si>
    <t>理学療法士</t>
    <rPh sb="0" eb="5">
      <t>リガクリョウホウシ</t>
    </rPh>
    <phoneticPr fontId="1"/>
  </si>
  <si>
    <t>がん指導薬剤師</t>
    <rPh sb="2" eb="4">
      <t>シドウ</t>
    </rPh>
    <rPh sb="4" eb="7">
      <t>ヤクザイシ</t>
    </rPh>
    <phoneticPr fontId="1"/>
  </si>
  <si>
    <t>緩和薬物療法認定薬剤師</t>
    <rPh sb="0" eb="2">
      <t>カンワ</t>
    </rPh>
    <rPh sb="2" eb="6">
      <t>ヤクブツリョウホウ</t>
    </rPh>
    <rPh sb="6" eb="8">
      <t>ニンテイ</t>
    </rPh>
    <rPh sb="8" eb="11">
      <t>ヤクザイシ</t>
    </rPh>
    <phoneticPr fontId="1"/>
  </si>
  <si>
    <t>がん性疼痛看護認定看護師</t>
    <rPh sb="2" eb="5">
      <t>セイトウツウ</t>
    </rPh>
    <rPh sb="5" eb="7">
      <t>カンゴ</t>
    </rPh>
    <rPh sb="7" eb="12">
      <t>ニンテイカンゴシ</t>
    </rPh>
    <phoneticPr fontId="1"/>
  </si>
  <si>
    <t>緩和ケア認定看護師</t>
    <rPh sb="0" eb="2">
      <t>カンワ</t>
    </rPh>
    <rPh sb="4" eb="9">
      <t>ニンテイカンゴシ</t>
    </rPh>
    <phoneticPr fontId="1"/>
  </si>
  <si>
    <t>がん看護専門看護師</t>
    <rPh sb="2" eb="4">
      <t>カンゴ</t>
    </rPh>
    <rPh sb="4" eb="6">
      <t>センモン</t>
    </rPh>
    <rPh sb="6" eb="9">
      <t>カンゴシ</t>
    </rPh>
    <phoneticPr fontId="1"/>
  </si>
  <si>
    <t>回／週</t>
  </si>
  <si>
    <t>緩和ケアチーム依頼の出ている患者に対しては、専従看護師を中心に、チームメンバーが月～金曜日にかけて定期的にベッドサイドを訪問し、苦痛の把握に努め、早期に苦痛緩和を測るよう取り組んでいる。また、依頼の出ていない患者に対しては、入院時の「身体や気持ちのつらさに関する質問票」で、身体の症状「2」以上、または気持ちのつらさ「６」以上を陽性患者とし、病棟の緩和ケアカンファレンスで介入の必要性について検討している（週1回）。症状緩和に関する助言や指導については、病棟ラウンドやカンファレンス時に相談を受けるほか、直接連絡を受けて相談対応も行っている。</t>
    <phoneticPr fontId="9"/>
  </si>
  <si>
    <t>がんを診療する外来においては、初診時もしくは治療方針のI.C.時、化学療法や放射線療法中に、「身体や気持ちのつらさに関する質問票」を記載してもらい、介入が必要な患者をスクリーニングしている。外来・病棟における支援・強化については、がん診療に関わる病棟と外来には、緩和ケアリンクナースを配置しており、患者・家族と緩和ケアチームの橋渡し役として活動し、院内全体の緩和ケアの普及と質の向上に努めている。</t>
    <phoneticPr fontId="9"/>
  </si>
  <si>
    <t>就労支援、再就職・転職支援に関しては月に1度づつ大阪産業保健総合支援センター、ハローワークの出張面談を受けている。
妊孕性温存療法に関しての助成金などの説明を実施している。</t>
    <phoneticPr fontId="9"/>
  </si>
  <si>
    <t>生殖医療センター内で患者情報を共有し、治療方針を協議している。対象部門の職員について、院内での研修を行うと共に生殖医療学会への参加や各種WEBセミナーを活用した知識の習得等を実施している。またAYA世代のがんについての府民公開講座の実施や、緩和ケア研修会での妊孕性温存療法に関する説明を行うなどにより人材育成を行っている。</t>
    <phoneticPr fontId="9"/>
  </si>
  <si>
    <t>がん患者さんより主治医に対して妊孕性温存に関する相談があった場合、自院の生殖医療センターへ紹介している。</t>
    <phoneticPr fontId="9"/>
  </si>
  <si>
    <t>小児がんについては適切な小児がん拠点病院等へ紹介を行っている。</t>
    <phoneticPr fontId="9"/>
  </si>
  <si>
    <t>大阪産業保健総合支援センター、ハローワークと連携している。
大阪産業保健総合支援センター、ハローワークから月に1回ずつ出張訪問面談の実施、またその他必要時に連携を取り支援している。</t>
    <phoneticPr fontId="9"/>
  </si>
  <si>
    <t>化学療法導入時に、外来化学療法室では予想される副作用から必要とされる患者さんに対して、ウイッグ等のアピアランスケアにおいて必要な情報について説明を実施している。また、個別に相談があれば適切に対応している。がん相談支援センターにて、リーフレット、パンフレットの設置を行い、相談時は随時対応を行っている。</t>
    <phoneticPr fontId="9"/>
  </si>
  <si>
    <t>高齢者総合機能評価（CGA）等のツールは使用していない。がん患者に限らず、入院患者に対して、65歳以上は「認知症自立度評価」、70歳以上は「せん妄スクリーニング」を実施している。</t>
    <phoneticPr fontId="9"/>
  </si>
  <si>
    <t>グルーフケア</t>
    <phoneticPr fontId="9"/>
  </si>
  <si>
    <t>がん相談支援センター</t>
    <phoneticPr fontId="9"/>
  </si>
  <si>
    <t>https://www.gh.opho.jp/patient/3.html</t>
  </si>
  <si>
    <t>2188</t>
  </si>
  <si>
    <t>2188</t>
    <phoneticPr fontId="9"/>
  </si>
  <si>
    <t>実施</t>
  </si>
  <si>
    <t>必要</t>
  </si>
  <si>
    <t>06-6693-4143</t>
  </si>
  <si>
    <t>未実施</t>
  </si>
  <si>
    <t>・外来、病棟にポスター掲示
・外来にリーフレット設置
・がん患者指導管理料イ算定時にリーフレット配布
・がんに関わる外来の初診時、「気持ちのつらさに関する質問票」で「がんと診断されていますか」の設問に「はい」と回答した患者に対し、リーフレットを配布。</t>
    <phoneticPr fontId="9"/>
  </si>
  <si>
    <t>年度末前に、利用者アンケートを実施することでフィードバックを行っている。</t>
    <phoneticPr fontId="9"/>
  </si>
  <si>
    <t>大阪産業保健総合支援センター</t>
    <rPh sb="0" eb="10">
      <t>オオサカサンギョウホケンソウゴウシエン</t>
    </rPh>
    <phoneticPr fontId="9"/>
  </si>
  <si>
    <t>化学療法室、乳腺外科外来、放射線治療科、がん相談支援センター</t>
    <rPh sb="0" eb="5">
      <t>カガクリョウホウシツ</t>
    </rPh>
    <rPh sb="6" eb="10">
      <t>ニュウセンゲカ</t>
    </rPh>
    <rPh sb="10" eb="12">
      <t>ガイライ</t>
    </rPh>
    <rPh sb="13" eb="16">
      <t>ホウシャセン</t>
    </rPh>
    <rPh sb="16" eb="18">
      <t>チリョウ</t>
    </rPh>
    <rPh sb="18" eb="19">
      <t>カ</t>
    </rPh>
    <rPh sb="22" eb="24">
      <t>ソウダン</t>
    </rPh>
    <rPh sb="24" eb="26">
      <t>シエン</t>
    </rPh>
    <phoneticPr fontId="9"/>
  </si>
  <si>
    <t>生殖医療センター</t>
    <rPh sb="0" eb="2">
      <t>セイショク</t>
    </rPh>
    <rPh sb="2" eb="4">
      <t>イリョウ</t>
    </rPh>
    <phoneticPr fontId="9"/>
  </si>
  <si>
    <t>ひまわりの会</t>
    <rPh sb="5" eb="6">
      <t>カイ</t>
    </rPh>
    <phoneticPr fontId="9"/>
  </si>
  <si>
    <t>赤とんぼの会</t>
    <rPh sb="0" eb="1">
      <t>アカ</t>
    </rPh>
    <rPh sb="5" eb="6">
      <t>カイ</t>
    </rPh>
    <phoneticPr fontId="9"/>
  </si>
  <si>
    <t>すべてのがん</t>
  </si>
  <si>
    <t>すべてのがん
患者遺族</t>
    <rPh sb="7" eb="9">
      <t>カンジャ</t>
    </rPh>
    <rPh sb="9" eb="11">
      <t>イゾク</t>
    </rPh>
    <phoneticPr fontId="9"/>
  </si>
  <si>
    <t>患者や家族が共通の悩みを持つ仲間との交流を通じて、治療や療養に関わる不安などを軽減し、共に支え合うことを目的とし、毎月2回相談会を開催（毎月第2.4金曜日　15時～17時）</t>
    <rPh sb="0" eb="2">
      <t>カンジャ</t>
    </rPh>
    <rPh sb="3" eb="5">
      <t>カゾク</t>
    </rPh>
    <rPh sb="6" eb="8">
      <t>キョウツウ</t>
    </rPh>
    <rPh sb="9" eb="10">
      <t>ナヤ</t>
    </rPh>
    <rPh sb="12" eb="13">
      <t>モ</t>
    </rPh>
    <rPh sb="14" eb="16">
      <t>ナカマ</t>
    </rPh>
    <rPh sb="18" eb="20">
      <t>コウリュウ</t>
    </rPh>
    <rPh sb="21" eb="22">
      <t>ツウ</t>
    </rPh>
    <rPh sb="25" eb="27">
      <t>チリョウ</t>
    </rPh>
    <rPh sb="28" eb="30">
      <t>リョウヨウ</t>
    </rPh>
    <rPh sb="31" eb="32">
      <t>カカ</t>
    </rPh>
    <rPh sb="34" eb="36">
      <t>フアン</t>
    </rPh>
    <rPh sb="39" eb="41">
      <t>ケイゲン</t>
    </rPh>
    <rPh sb="43" eb="44">
      <t>トモ</t>
    </rPh>
    <rPh sb="45" eb="46">
      <t>ササ</t>
    </rPh>
    <rPh sb="47" eb="48">
      <t>ア</t>
    </rPh>
    <rPh sb="52" eb="54">
      <t>モクテキ</t>
    </rPh>
    <rPh sb="57" eb="59">
      <t>マイツキ</t>
    </rPh>
    <rPh sb="60" eb="61">
      <t>カイ</t>
    </rPh>
    <rPh sb="61" eb="63">
      <t>ソウダン</t>
    </rPh>
    <rPh sb="63" eb="64">
      <t>カイ</t>
    </rPh>
    <rPh sb="65" eb="67">
      <t>カイサイ</t>
    </rPh>
    <rPh sb="68" eb="70">
      <t>マイツキ</t>
    </rPh>
    <rPh sb="70" eb="71">
      <t>ダイ</t>
    </rPh>
    <rPh sb="74" eb="77">
      <t>キンヨウビ</t>
    </rPh>
    <rPh sb="80" eb="81">
      <t>ジ</t>
    </rPh>
    <rPh sb="84" eb="85">
      <t>ジ</t>
    </rPh>
    <phoneticPr fontId="9"/>
  </si>
  <si>
    <t>患者の家族が大切な思い出を胸に新しい交流を通じて、共に支えあうことも目的とし、毎月2回相談会を開催（毎月第1.3木曜日　14～17時）</t>
    <rPh sb="0" eb="2">
      <t>カンジャ</t>
    </rPh>
    <rPh sb="3" eb="5">
      <t>カゾク</t>
    </rPh>
    <rPh sb="6" eb="8">
      <t>タイセツ</t>
    </rPh>
    <rPh sb="9" eb="10">
      <t>オモ</t>
    </rPh>
    <rPh sb="11" eb="12">
      <t>デ</t>
    </rPh>
    <rPh sb="13" eb="14">
      <t>ムネ</t>
    </rPh>
    <rPh sb="15" eb="16">
      <t>アタラ</t>
    </rPh>
    <rPh sb="18" eb="20">
      <t>コウリュウ</t>
    </rPh>
    <rPh sb="21" eb="22">
      <t>ツウ</t>
    </rPh>
    <rPh sb="25" eb="26">
      <t>トモ</t>
    </rPh>
    <rPh sb="27" eb="28">
      <t>ササ</t>
    </rPh>
    <rPh sb="34" eb="36">
      <t>モクテキ</t>
    </rPh>
    <rPh sb="39" eb="41">
      <t>マイツキ</t>
    </rPh>
    <rPh sb="42" eb="43">
      <t>カイ</t>
    </rPh>
    <rPh sb="43" eb="45">
      <t>ソウダン</t>
    </rPh>
    <rPh sb="45" eb="46">
      <t>カイ</t>
    </rPh>
    <rPh sb="47" eb="49">
      <t>カイサイ</t>
    </rPh>
    <rPh sb="50" eb="52">
      <t>マイツキ</t>
    </rPh>
    <rPh sb="52" eb="53">
      <t>ダイ</t>
    </rPh>
    <rPh sb="56" eb="59">
      <t>モクヨウビ</t>
    </rPh>
    <rPh sb="65" eb="66">
      <t>ジ</t>
    </rPh>
    <phoneticPr fontId="9"/>
  </si>
  <si>
    <t>ストーマ外来</t>
    <rPh sb="4" eb="6">
      <t>ガイライ</t>
    </rPh>
    <phoneticPr fontId="9"/>
  </si>
  <si>
    <t>結腸ストーマ</t>
  </si>
  <si>
    <t>大腸がん、小腸がん、腸閉塞、尿路がん、膀胱がん</t>
    <rPh sb="0" eb="2">
      <t>ダイチョウ</t>
    </rPh>
    <rPh sb="5" eb="7">
      <t>ショウチョウ</t>
    </rPh>
    <rPh sb="10" eb="13">
      <t>チョウヘイソク</t>
    </rPh>
    <rPh sb="14" eb="16">
      <t>ニョウロ</t>
    </rPh>
    <rPh sb="19" eb="21">
      <t>ボウコウ</t>
    </rPh>
    <phoneticPr fontId="9"/>
  </si>
  <si>
    <t>対応していない</t>
  </si>
  <si>
    <t>専従</t>
  </si>
  <si>
    <t>中級認定者</t>
  </si>
  <si>
    <t>担当している診療科が窓口となっている</t>
  </si>
  <si>
    <t>相談支援センターが窓口となっている</t>
  </si>
  <si>
    <t>事務局　医事グループ</t>
  </si>
  <si>
    <t>2181</t>
    <phoneticPr fontId="9"/>
  </si>
  <si>
    <t xml:space="preserve">yamakawaka@opho.jp       </t>
    <phoneticPr fontId="9"/>
  </si>
  <si>
    <t xml:space="preserve"> uemurak@opho.jp</t>
    <phoneticPr fontId="9"/>
  </si>
  <si>
    <t>薬剤師</t>
  </si>
  <si>
    <t>専任（5割以上8割未満）</t>
  </si>
  <si>
    <t>専従（8割以上）</t>
  </si>
  <si>
    <t>その他（5割未満）</t>
  </si>
  <si>
    <t>意思決定支援を考える（ACP）</t>
    <rPh sb="0" eb="4">
      <t>イシケッテイ</t>
    </rPh>
    <rPh sb="4" eb="6">
      <t>シエン</t>
    </rPh>
    <rPh sb="7" eb="8">
      <t>カンガ</t>
    </rPh>
    <phoneticPr fontId="2"/>
  </si>
  <si>
    <t>血糖降下薬に関するインシデント対策</t>
    <rPh sb="0" eb="5">
      <t>ケットウコウカヤク</t>
    </rPh>
    <rPh sb="6" eb="7">
      <t>カン</t>
    </rPh>
    <rPh sb="15" eb="17">
      <t>タイサク</t>
    </rPh>
    <phoneticPr fontId="2"/>
  </si>
  <si>
    <t>Rapid Response System</t>
  </si>
  <si>
    <t>意思決定支援ワーキンググループ</t>
    <rPh sb="0" eb="4">
      <t>イシケッテイ</t>
    </rPh>
    <rPh sb="4" eb="6">
      <t>シエン</t>
    </rPh>
    <phoneticPr fontId="2"/>
  </si>
  <si>
    <t>糖尿病ケアチーム・医療安全管理室</t>
    <rPh sb="0" eb="3">
      <t>トウニョウビョウ</t>
    </rPh>
    <rPh sb="9" eb="11">
      <t>イリョウ</t>
    </rPh>
    <rPh sb="11" eb="13">
      <t>アンゼン</t>
    </rPh>
    <rPh sb="13" eb="16">
      <t>カンリシツ</t>
    </rPh>
    <phoneticPr fontId="2"/>
  </si>
  <si>
    <t>心肺蘇生委員会・医療安全</t>
    <rPh sb="0" eb="4">
      <t>シンパイソセイ</t>
    </rPh>
    <rPh sb="4" eb="7">
      <t>イインカイ</t>
    </rPh>
    <rPh sb="8" eb="10">
      <t>イリョウ</t>
    </rPh>
    <rPh sb="10" eb="12">
      <t>アンゼン</t>
    </rPh>
    <phoneticPr fontId="2"/>
  </si>
  <si>
    <t>令和元年3月13日</t>
  </si>
  <si>
    <t>歯科医師(院内)</t>
  </si>
  <si>
    <t>院内歯科医師が担当</t>
  </si>
  <si>
    <t>院内の歯科医師と連携体制を構築</t>
  </si>
  <si>
    <t>がん患者を診療担当科より歯科口腔外科に院内紹介し、周術期の口腔機能管理を入院中及び前後の外来において診療を行う体制をとっている。
その他、栄養サポートチーム回診時に必要と判断した時や主治医の判断で院内紹介を行っている。</t>
    <phoneticPr fontId="9"/>
  </si>
  <si>
    <t>かかりつけ医から、観血的処置依頼（抜歯や顎骨壊死や口内炎などの管理も含め）で歯科口腔外科へ紹介になることもある。</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</si>
</sst>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62">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2"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55" fontId="49" fillId="18" borderId="1" xfId="0" applyNumberFormat="1" applyFont="1" applyFill="1" applyBorder="1" applyAlignment="1" applyProtection="1">
      <alignment horizontal="center" vertical="center"/>
      <protection locked="0"/>
    </xf>
    <xf numFmtId="14" fontId="16" fillId="5" borderId="1" xfId="0" applyNumberFormat="1" applyFont="1"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vertical="center" wrapTex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35" fillId="0" borderId="0" xfId="9" applyAlignment="1">
      <alignment horizontal="left" vertical="center" wrapText="1" inden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0" fillId="0" borderId="220" xfId="0" applyFont="1" applyBorder="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1"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211"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2" borderId="219"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91"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0"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8" xfId="0" applyFont="1" applyFill="1" applyBorder="1" applyAlignment="1">
      <alignment horizontal="left" vertical="center" wrapText="1"/>
    </xf>
    <xf numFmtId="0" fontId="15" fillId="2" borderId="227" xfId="0" applyFont="1" applyFill="1" applyBorder="1" applyAlignment="1">
      <alignment horizontal="left" vertical="center" wrapText="1"/>
    </xf>
    <xf numFmtId="0" fontId="15" fillId="2" borderId="232"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11"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30"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33"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2" fillId="28" borderId="0" xfId="0" applyFont="1" applyFill="1" applyAlignment="1">
      <alignment horizontal="left" vertical="top" wrapText="1"/>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83" fillId="17" borderId="28" xfId="0" applyFont="1" applyFill="1" applyBorder="1" applyAlignment="1" applyProtection="1">
      <alignment horizontal="left" vertical="top"/>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49" fillId="17" borderId="28" xfId="9" applyFont="1" applyFill="1" applyBorder="1" applyAlignment="1" applyProtection="1">
      <alignment horizontal="left" vertical="top" wrapText="1"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49" fillId="17" borderId="28" xfId="9" applyFont="1" applyFill="1" applyBorder="1" applyAlignment="1" applyProtection="1">
      <alignment horizontal="left" vertical="top"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35" fillId="17" borderId="28" xfId="9" applyFill="1" applyBorder="1" applyAlignment="1" applyProtection="1">
      <alignment horizontal="left" vertical="top" wrapText="1" shrinkToFit="1"/>
      <protection locked="0"/>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0" fillId="17" borderId="69" xfId="0" applyFill="1" applyBorder="1" applyAlignment="1" applyProtection="1">
      <alignment horizontal="left" vertical="center" wrapText="1"/>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27"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04"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92"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13" borderId="0" xfId="0" applyFont="1" applyFill="1" applyAlignment="1">
      <alignment horizontal="left" vertical="center"/>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15" fillId="37" borderId="0" xfId="0" applyFont="1" applyFill="1" applyAlignment="1">
      <alignment vertical="center" wrapText="1"/>
    </xf>
    <xf numFmtId="0" fontId="42"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31"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0" xfId="0" applyFont="1" applyFill="1" applyAlignment="1">
      <alignment horizontal="left" vertical="center" wrapTex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61"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40" fillId="12" borderId="0" xfId="0" applyFont="1" applyFill="1" applyAlignment="1">
      <alignment horizontal="left" vertical="center"/>
    </xf>
    <xf numFmtId="0" fontId="15" fillId="12" borderId="0" xfId="0" applyFont="1" applyFill="1">
      <alignment vertical="center"/>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15" fillId="23"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50" t="s">
        <v>6</v>
      </c>
      <c r="X5" s="1151"/>
      <c r="Y5" s="1151"/>
      <c r="Z5" s="1151"/>
      <c r="AA5" s="1151"/>
      <c r="AB5" s="1151"/>
      <c r="AC5" s="1152"/>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67.5">
      <c r="A7" s="69">
        <f>IFERROR(VLOOKUP($B7,$EI$7:$EJ$53,2,0),0)</f>
        <v>27</v>
      </c>
      <c r="B7" s="70" t="str">
        <f>+'様式4（全般事項）'!H19</f>
        <v>大阪府</v>
      </c>
      <c r="C7" s="70" t="str">
        <f>+'様式4（全般事項）'!H26</f>
        <v>大阪市</v>
      </c>
      <c r="D7" s="70" t="str">
        <f>+'様式4（全般事項）'!H25</f>
        <v>大阪市</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1824</v>
      </c>
      <c r="K7" s="70">
        <f>+IF(H7="地域がん診療病院",'様式４(機能別)'!J503,'様式４(機能別)'!J173)</f>
        <v>1560</v>
      </c>
      <c r="L7" s="70">
        <f>+IF(H7="地域がん診療病院",'様式４(機能別)'!J504,'様式４(機能別)'!J174)</f>
        <v>2217</v>
      </c>
      <c r="M7" s="70">
        <f>+IF(H7="地域がん診療病院",'様式４(機能別)'!J506,'様式４(機能別)'!J176)</f>
        <v>208</v>
      </c>
      <c r="N7" s="70">
        <f>+IF(H7="地域がん診療病院",'様式４(機能別)'!J507,'様式４(機能別)'!J177)</f>
        <v>254</v>
      </c>
      <c r="O7" s="70">
        <f>+IF(H7="地域がん診療病院",'様式４(機能別)'!J501,'様式４(機能別)'!J179)</f>
        <v>5.9</v>
      </c>
      <c r="P7" s="109">
        <f>+IF($H$7="地域がん診療病院",'様式４(機能別)'!J586,'様式４(機能別)'!J265)</f>
        <v>1</v>
      </c>
      <c r="Q7" s="109">
        <f>別紙28都道府県協議会!H11</f>
        <v>0</v>
      </c>
      <c r="R7" s="109">
        <f>別紙28都道府県協議会!H22</f>
        <v>0</v>
      </c>
      <c r="S7" s="109" t="str">
        <f>+IF($H$7="地域がん診療病院",'様式４(機能別)'!J452,'様式４(機能別)'!J116)</f>
        <v>はい</v>
      </c>
      <c r="T7" s="109">
        <f>別紙28都道府県協議会!H30</f>
        <v>0</v>
      </c>
      <c r="U7" s="109">
        <f>+IF($H$7="地域がん診療病院",'様式４(機能別)'!J463,'様式４(機能別)'!J128)</f>
        <v>3</v>
      </c>
      <c r="V7" s="109">
        <f>+IF($H$7="地域がん診療病院",'様式４(機能別)'!J483,'様式４(機能別)'!J151)</f>
        <v>7</v>
      </c>
      <c r="W7" s="111">
        <f>'様式4（全般事項）'!R236/('様式4（全般事項）'!R235+'様式4（全般事項）'!R237)</f>
        <v>1.0497512437810945</v>
      </c>
      <c r="X7" s="111">
        <f>'様式4（全般事項）'!R241/('様式4（全般事項）'!R240+'様式4（全般事項）'!R241)</f>
        <v>0.97101449275362317</v>
      </c>
      <c r="Y7" s="111">
        <f>'様式4（全般事項）'!R245/('様式4（全般事項）'!R244+'様式4（全般事項）'!R245)</f>
        <v>0.56451612903225812</v>
      </c>
      <c r="Z7" s="111">
        <f>'様式4（全般事項）'!R257/('様式4（全般事項）'!R256+'様式4（全般事項）'!R257)</f>
        <v>1</v>
      </c>
      <c r="AA7" s="111">
        <f>'様式4（全般事項）'!R261/('様式4（全般事項）'!R260+'様式4（全般事項）'!R261)</f>
        <v>0.27027027027027029</v>
      </c>
      <c r="AB7" s="111">
        <f>'様式4（全般事項）'!R267/('様式4（全般事項）'!R266+'様式4（全般事項）'!R267)</f>
        <v>0.25</v>
      </c>
      <c r="AC7" s="111">
        <f>'様式4（全般事項）'!R272/('様式4（全般事項）'!R271+'様式4（全般事項）'!R272)</f>
        <v>5.8823529411764705E-2</v>
      </c>
      <c r="AD7" s="109" t="str">
        <f>+IF($H$7="地域がん診療病院",'様式４(機能別)'!J378,'様式４(機能別)'!J39)</f>
        <v>いいえ</v>
      </c>
      <c r="AE7" s="109" t="str">
        <f>'様式４(機能別)'!J40</f>
        <v>はい</v>
      </c>
      <c r="AF7" s="109">
        <f>'様式４(機能別)'!J121</f>
        <v>2</v>
      </c>
      <c r="AG7" s="109">
        <f>'様式４(機能別)'!J131</f>
        <v>3</v>
      </c>
      <c r="AH7" s="109">
        <f>'様式４(機能別)'!J136</f>
        <v>0</v>
      </c>
      <c r="AI7" s="109">
        <f>'様式４(機能別)'!J138</f>
        <v>2</v>
      </c>
      <c r="AJ7" s="109">
        <f>+IF($H$7="地域がん診療病院",'様式４(機能別)'!J457,'様式４(機能別)'!J122)</f>
        <v>1</v>
      </c>
      <c r="AK7" s="109">
        <f>+IF($H$7="地域がん診療病院",'様式４(機能別)'!J474,'様式４(機能別)'!J140)</f>
        <v>1</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6</v>
      </c>
      <c r="AR7" s="109">
        <f>'様式４(機能別)'!J152</f>
        <v>38</v>
      </c>
      <c r="AS7" s="109">
        <f>別紙11相談内容!C23</f>
        <v>3</v>
      </c>
      <c r="AT7" s="109" t="str">
        <f>別紙15専門外来!D22</f>
        <v>いいえ</v>
      </c>
      <c r="AU7" s="109" t="str">
        <f>別紙15専門外来!W15</f>
        <v>はい</v>
      </c>
      <c r="AV7" s="109">
        <f>'様式4（全般事項）'!R295+'様式4（全般事項）'!R296+'様式4（全般事項）'!R297</f>
        <v>402</v>
      </c>
      <c r="AW7" s="109">
        <f>別紙5緩和外来!U22</f>
        <v>15</v>
      </c>
      <c r="AX7" s="109">
        <f>別紙7地域緩和ケア連携体制!H7</f>
        <v>1</v>
      </c>
      <c r="AY7" s="109">
        <f>別紙5緩和外来!U25</f>
        <v>0</v>
      </c>
      <c r="AZ7" s="109" t="str">
        <f>別紙10患者の特性に応じた支援!Q16</f>
        <v>はい</v>
      </c>
      <c r="BA7" s="109">
        <f>別紙11相談内容!C22</f>
        <v>7</v>
      </c>
      <c r="BB7" s="110"/>
      <c r="BC7" s="110"/>
      <c r="BD7" s="110"/>
      <c r="BE7" s="110"/>
      <c r="BF7" s="110"/>
      <c r="BG7" s="110"/>
      <c r="BH7" s="110"/>
      <c r="BI7" s="109">
        <f>別紙28都道府県協議会!H49</f>
        <v>0</v>
      </c>
      <c r="BJ7" s="109" t="str">
        <f>+IF($H$7="地域がん診療病院",'様式４(機能別)'!J447,'様式４(機能別)'!J111)</f>
        <v>いいえ</v>
      </c>
      <c r="BK7" s="109" t="str">
        <f>+IF($H$7="地域がん診療病院",'様式４(機能別)'!J431,'様式４(機能別)'!J95)</f>
        <v>はい</v>
      </c>
      <c r="BL7" s="109" t="str">
        <f>+IF($H$7="地域がん診療病院",'様式４(機能別)'!J450,'様式４(機能別)'!J114)</f>
        <v>はい</v>
      </c>
      <c r="BM7" s="109" t="str">
        <f>別紙17臨床試験・治験!M7</f>
        <v>担当している診療科が窓口となっている</v>
      </c>
      <c r="BN7" s="109">
        <f>別紙11相談内容!C11+別紙11相談内容!C12</f>
        <v>948</v>
      </c>
      <c r="BO7" s="109">
        <f>別紙13相談支援センター体制!G9+別紙13相談支援センター体制!G12</f>
        <v>15</v>
      </c>
      <c r="BP7" s="109">
        <f>別紙13相談支援センター体制!G17</f>
        <v>7</v>
      </c>
      <c r="BQ7" s="109">
        <f>別紙14連携協力体制!E35</f>
        <v>2</v>
      </c>
      <c r="BR7" s="109">
        <f>別紙14連携協力体制!E30+別紙14連携協力体制!E31</f>
        <v>16</v>
      </c>
      <c r="BS7" s="109">
        <f>別紙11相談内容!F21</f>
        <v>24</v>
      </c>
      <c r="BT7" s="109">
        <f>別紙14連携協力体制!E7</f>
        <v>10</v>
      </c>
      <c r="BU7" s="109">
        <f>別紙11相談内容!C23</f>
        <v>3</v>
      </c>
      <c r="BV7" s="109" t="str">
        <f>別紙14連携協力体制!E28</f>
        <v>いいえ</v>
      </c>
      <c r="BW7" s="109" t="str">
        <f>+IF($H$7="地域がん診療病院",'様式４(機能別)'!J541,'様式４(機能別)'!J219)</f>
        <v>いいえ</v>
      </c>
      <c r="BX7" s="109" t="str">
        <f>別紙9インターネット環境!I7</f>
        <v>いいえ</v>
      </c>
      <c r="BY7" s="109" t="str">
        <f>+IF($H$7="地域がん診療病院",'様式４(機能別)'!J439,'様式４(機能別)'!J103)</f>
        <v>はい</v>
      </c>
      <c r="BZ7" s="109" t="str">
        <f>+IF($H$7="地域がん診療病院",'様式４(機能別)'!J492,'様式４(機能別)'!J159)</f>
        <v>いいえ</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8" t="s">
        <v>1347</v>
      </c>
      <c r="B1" s="1229"/>
      <c r="C1" s="1229"/>
      <c r="D1" s="1229"/>
      <c r="E1" s="1229"/>
      <c r="F1" s="1229"/>
      <c r="G1" s="1229"/>
      <c r="I1" s="65"/>
      <c r="J1" s="65"/>
      <c r="K1" s="177"/>
    </row>
    <row r="2" spans="1:11" ht="24.95" customHeight="1" thickTop="1" thickBot="1">
      <c r="A2" s="1231" t="s">
        <v>1348</v>
      </c>
      <c r="B2" s="1231"/>
      <c r="C2" s="1231"/>
      <c r="D2" s="1231"/>
      <c r="E2" s="1231"/>
      <c r="F2" s="1231"/>
      <c r="G2" s="538" t="str">
        <f>IF(COUNTIF(I9,"×")=0,"入力済","未入力あり")</f>
        <v>入力済</v>
      </c>
      <c r="H2" s="1224"/>
      <c r="I2" s="65"/>
      <c r="J2" s="65"/>
      <c r="K2" s="345"/>
    </row>
    <row r="3" spans="1:11" ht="5.0999999999999996" customHeight="1" thickTop="1">
      <c r="H3" s="1224"/>
      <c r="I3" s="599"/>
      <c r="J3" s="599"/>
      <c r="K3" s="600"/>
    </row>
    <row r="4" spans="1:11" ht="20.100000000000001" customHeight="1">
      <c r="E4" s="601" t="s">
        <v>1222</v>
      </c>
      <c r="F4" s="1232" t="str">
        <f>+表紙!E2</f>
        <v>地方独立行政法人　大阪府立病院機構　大阪急性期・総合医療センター</v>
      </c>
      <c r="G4" s="1233"/>
      <c r="H4" s="1224"/>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86" t="s">
        <v>1349</v>
      </c>
      <c r="B6" s="1286"/>
      <c r="C6" s="1286"/>
      <c r="D6" s="1286"/>
      <c r="E6" s="1286"/>
      <c r="F6" s="1286"/>
      <c r="G6" s="1286"/>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77" t="s">
        <v>1958</v>
      </c>
      <c r="B9" s="1278"/>
      <c r="C9" s="1278"/>
      <c r="D9" s="1278"/>
      <c r="E9" s="1278"/>
      <c r="F9" s="1278"/>
      <c r="G9" s="1279"/>
      <c r="I9" s="9" t="str">
        <f>IF(A9&lt;&gt;"","○","×")</f>
        <v>○</v>
      </c>
      <c r="J9" s="9"/>
      <c r="K9" s="178"/>
    </row>
    <row r="10" spans="1:11">
      <c r="A10" s="1280"/>
      <c r="B10" s="1281"/>
      <c r="C10" s="1281"/>
      <c r="D10" s="1281"/>
      <c r="E10" s="1281"/>
      <c r="F10" s="1281"/>
      <c r="G10" s="1282"/>
      <c r="K10" s="178"/>
    </row>
    <row r="11" spans="1:11">
      <c r="A11" s="1280"/>
      <c r="B11" s="1281"/>
      <c r="C11" s="1281"/>
      <c r="D11" s="1281"/>
      <c r="E11" s="1281"/>
      <c r="F11" s="1281"/>
      <c r="G11" s="1282"/>
      <c r="K11" s="178"/>
    </row>
    <row r="12" spans="1:11">
      <c r="A12" s="1280"/>
      <c r="B12" s="1281"/>
      <c r="C12" s="1281"/>
      <c r="D12" s="1281"/>
      <c r="E12" s="1281"/>
      <c r="F12" s="1281"/>
      <c r="G12" s="1282"/>
      <c r="K12" s="178"/>
    </row>
    <row r="13" spans="1:11">
      <c r="A13" s="1280"/>
      <c r="B13" s="1281"/>
      <c r="C13" s="1281"/>
      <c r="D13" s="1281"/>
      <c r="E13" s="1281"/>
      <c r="F13" s="1281"/>
      <c r="G13" s="1282"/>
      <c r="K13" s="178"/>
    </row>
    <row r="14" spans="1:11">
      <c r="A14" s="1280"/>
      <c r="B14" s="1281"/>
      <c r="C14" s="1281"/>
      <c r="D14" s="1281"/>
      <c r="E14" s="1281"/>
      <c r="F14" s="1281"/>
      <c r="G14" s="1282"/>
      <c r="K14" s="178"/>
    </row>
    <row r="15" spans="1:11">
      <c r="A15" s="1280"/>
      <c r="B15" s="1281"/>
      <c r="C15" s="1281"/>
      <c r="D15" s="1281"/>
      <c r="E15" s="1281"/>
      <c r="F15" s="1281"/>
      <c r="G15" s="1282"/>
      <c r="K15" s="178"/>
    </row>
    <row r="16" spans="1:11">
      <c r="A16" s="1280"/>
      <c r="B16" s="1281"/>
      <c r="C16" s="1281"/>
      <c r="D16" s="1281"/>
      <c r="E16" s="1281"/>
      <c r="F16" s="1281"/>
      <c r="G16" s="1282"/>
      <c r="K16" s="178"/>
    </row>
    <row r="17" spans="1:11" ht="14.25" thickBot="1">
      <c r="A17" s="1283"/>
      <c r="B17" s="1284"/>
      <c r="C17" s="1284"/>
      <c r="D17" s="1284"/>
      <c r="E17" s="1284"/>
      <c r="F17" s="1284"/>
      <c r="G17" s="1285"/>
      <c r="K17" s="179"/>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Normal="100" zoomScaleSheetLayoutView="100" workbookViewId="0">
      <selection activeCell="AB23" sqref="AB23"/>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9" t="s">
        <v>1352</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65"/>
      <c r="Z1" s="65"/>
      <c r="AA1" s="65"/>
    </row>
    <row r="2" spans="1:28"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8"/>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289" t="str">
        <f>表紙!E2</f>
        <v>地方独立行政法人　大阪府立病院機構　大阪急性期・総合医療センター</v>
      </c>
      <c r="G4" s="1289"/>
      <c r="H4" s="1289"/>
      <c r="I4" s="1289"/>
      <c r="J4" s="1289"/>
      <c r="K4" s="1289"/>
      <c r="L4" s="1289"/>
      <c r="M4" s="1290"/>
      <c r="N4" s="1290"/>
      <c r="O4" s="1290"/>
      <c r="P4" s="1290"/>
      <c r="Q4" s="1290"/>
      <c r="R4" s="1290"/>
      <c r="S4" s="1290"/>
      <c r="T4" s="1290"/>
      <c r="U4" s="1290"/>
      <c r="V4" s="1290"/>
      <c r="W4" s="1290"/>
      <c r="X4" s="1290"/>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1935</v>
      </c>
      <c r="Z6" s="9" t="str">
        <f>IF(X6&lt;&gt;"","○","×")</f>
        <v>○</v>
      </c>
      <c r="AB6" s="180"/>
    </row>
    <row r="7" spans="1:28" ht="27" customHeight="1" thickBot="1">
      <c r="A7" s="608">
        <v>2</v>
      </c>
      <c r="B7" s="1291" t="s">
        <v>1354</v>
      </c>
      <c r="C7" s="1292"/>
      <c r="D7" s="1292"/>
      <c r="E7" s="1222" t="s">
        <v>1959</v>
      </c>
      <c r="F7" s="1293"/>
      <c r="G7" s="1293"/>
      <c r="H7" s="1293"/>
      <c r="I7" s="1293"/>
      <c r="J7" s="1293"/>
      <c r="K7" s="1293"/>
      <c r="L7" s="1293"/>
      <c r="M7" s="1293"/>
      <c r="N7" s="1293"/>
      <c r="O7" s="1293"/>
      <c r="P7" s="1293"/>
      <c r="Q7" s="1293"/>
      <c r="R7" s="1293"/>
      <c r="S7" s="1293"/>
      <c r="T7" s="1293"/>
      <c r="U7" s="1293"/>
      <c r="V7" s="1293"/>
      <c r="W7" s="1293"/>
      <c r="X7" s="1223"/>
      <c r="Z7" s="9" t="str">
        <f>IF(AND($X$6="はい",E7=""),"×","○")</f>
        <v>○</v>
      </c>
      <c r="AB7" s="90"/>
    </row>
    <row r="8" spans="1:28" ht="27" customHeight="1" thickBot="1">
      <c r="A8" s="608">
        <v>3</v>
      </c>
      <c r="B8" s="1294" t="s">
        <v>1355</v>
      </c>
      <c r="C8" s="1295"/>
      <c r="D8" s="1295"/>
      <c r="E8" s="1222" t="s">
        <v>1960</v>
      </c>
      <c r="F8" s="1293"/>
      <c r="G8" s="1293"/>
      <c r="H8" s="1293"/>
      <c r="I8" s="1293"/>
      <c r="J8" s="1293"/>
      <c r="K8" s="1293"/>
      <c r="L8" s="1293"/>
      <c r="M8" s="1293"/>
      <c r="N8" s="1293"/>
      <c r="O8" s="1293"/>
      <c r="P8" s="1293"/>
      <c r="Q8" s="1293"/>
      <c r="R8" s="1293"/>
      <c r="S8" s="1293"/>
      <c r="T8" s="1293"/>
      <c r="U8" s="1293"/>
      <c r="V8" s="1293"/>
      <c r="W8" s="1293"/>
      <c r="X8" s="1223"/>
      <c r="Z8" s="9" t="str">
        <f>IF(AND($X$6="はい",E8=""),"×","○")</f>
        <v>○</v>
      </c>
      <c r="AB8" s="90"/>
    </row>
    <row r="9" spans="1:28" ht="27" customHeight="1" thickBot="1">
      <c r="A9" s="608">
        <v>4</v>
      </c>
      <c r="B9" s="1296" t="s">
        <v>1356</v>
      </c>
      <c r="C9" s="1297"/>
      <c r="D9" s="1297"/>
      <c r="E9" s="1222" t="s">
        <v>1961</v>
      </c>
      <c r="F9" s="1293"/>
      <c r="G9" s="1293"/>
      <c r="H9" s="1293"/>
      <c r="I9" s="1293"/>
      <c r="J9" s="1293"/>
      <c r="K9" s="1293"/>
      <c r="L9" s="1293"/>
      <c r="M9" s="1293"/>
      <c r="N9" s="1293"/>
      <c r="O9" s="1293"/>
      <c r="P9" s="1293"/>
      <c r="Q9" s="1293"/>
      <c r="R9" s="1293"/>
      <c r="S9" s="1293"/>
      <c r="T9" s="1293"/>
      <c r="U9" s="1293"/>
      <c r="V9" s="1293"/>
      <c r="W9" s="1293"/>
      <c r="X9" s="1223"/>
      <c r="Z9" s="9" t="str">
        <f>IF(AND($X$6="はい",E9=""),"×","○")</f>
        <v>○</v>
      </c>
      <c r="AB9" s="90"/>
    </row>
    <row r="10" spans="1:28" ht="54" customHeight="1" thickBot="1">
      <c r="A10" s="608">
        <v>5</v>
      </c>
      <c r="B10" s="1298" t="s">
        <v>1357</v>
      </c>
      <c r="C10" s="1299"/>
      <c r="D10" s="1299"/>
      <c r="E10" s="1222" t="s">
        <v>1962</v>
      </c>
      <c r="F10" s="1293"/>
      <c r="G10" s="1293"/>
      <c r="H10" s="1293"/>
      <c r="I10" s="1293"/>
      <c r="J10" s="1293"/>
      <c r="K10" s="1293"/>
      <c r="L10" s="1293"/>
      <c r="M10" s="1293"/>
      <c r="N10" s="1293"/>
      <c r="O10" s="1293"/>
      <c r="P10" s="1293"/>
      <c r="Q10" s="1293"/>
      <c r="R10" s="1293"/>
      <c r="S10" s="1293"/>
      <c r="T10" s="1293"/>
      <c r="U10" s="1293"/>
      <c r="V10" s="1293"/>
      <c r="W10" s="1293"/>
      <c r="X10" s="1223"/>
      <c r="Z10" s="9" t="str">
        <f>IF(AND($X$6="はい",E10=""),"×","○")</f>
        <v>○</v>
      </c>
      <c r="AB10" s="90"/>
    </row>
    <row r="11" spans="1:28" ht="26.25" customHeight="1" thickBot="1">
      <c r="A11" s="1300">
        <v>6</v>
      </c>
      <c r="B11" s="1302" t="s">
        <v>1358</v>
      </c>
      <c r="C11" s="1303"/>
      <c r="D11" s="611" t="s">
        <v>1359</v>
      </c>
      <c r="E11" s="1306" t="s">
        <v>1963</v>
      </c>
      <c r="F11" s="1307"/>
      <c r="G11" s="1307"/>
      <c r="H11" s="1307"/>
      <c r="I11" s="1307"/>
      <c r="J11" s="1307"/>
      <c r="K11" s="1307"/>
      <c r="L11" s="1307"/>
      <c r="M11" s="1307"/>
      <c r="N11" s="1307"/>
      <c r="O11" s="1307"/>
      <c r="P11" s="1307"/>
      <c r="Q11" s="1307"/>
      <c r="R11" s="1307"/>
      <c r="S11" s="1307"/>
      <c r="T11" s="1307"/>
      <c r="U11" s="1307"/>
      <c r="V11" s="1307"/>
      <c r="W11" s="1307"/>
      <c r="X11" s="1308"/>
      <c r="AB11" s="90"/>
    </row>
    <row r="12" spans="1:28" ht="54" customHeight="1" thickBot="1">
      <c r="A12" s="1301"/>
      <c r="B12" s="1304"/>
      <c r="C12" s="1305"/>
      <c r="D12" s="612" t="s">
        <v>1360</v>
      </c>
      <c r="E12" s="1222" t="s">
        <v>1964</v>
      </c>
      <c r="F12" s="1293"/>
      <c r="G12" s="1293"/>
      <c r="H12" s="1293"/>
      <c r="I12" s="1293"/>
      <c r="J12" s="1293"/>
      <c r="K12" s="1293"/>
      <c r="L12" s="1293"/>
      <c r="M12" s="1293"/>
      <c r="N12" s="1293"/>
      <c r="O12" s="1293"/>
      <c r="P12" s="1293"/>
      <c r="Q12" s="1293"/>
      <c r="R12" s="1293"/>
      <c r="S12" s="1293"/>
      <c r="T12" s="1293"/>
      <c r="U12" s="1293"/>
      <c r="V12" s="1293"/>
      <c r="W12" s="1293"/>
      <c r="X12" s="1223"/>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1935</v>
      </c>
      <c r="Z13" s="9" t="str">
        <f>IF(AND($X$6="はい",X13=""),"×","○")</f>
        <v>○</v>
      </c>
      <c r="AB13" s="90"/>
    </row>
    <row r="14" spans="1:28" ht="24" customHeight="1" thickBot="1">
      <c r="A14" s="1309">
        <v>8</v>
      </c>
      <c r="B14" s="1312" t="s">
        <v>1362</v>
      </c>
      <c r="C14" s="1313"/>
      <c r="D14" s="1313"/>
      <c r="E14" s="1314"/>
      <c r="F14" s="1314"/>
      <c r="G14" s="1314"/>
      <c r="H14" s="1314"/>
      <c r="I14" s="1314"/>
      <c r="J14" s="1314"/>
      <c r="K14" s="1314"/>
      <c r="L14" s="1314"/>
      <c r="M14" s="1314"/>
      <c r="N14" s="1314"/>
      <c r="O14" s="1314"/>
      <c r="P14" s="1314"/>
      <c r="Q14" s="1314"/>
      <c r="R14" s="1314"/>
      <c r="S14" s="1314"/>
      <c r="T14" s="1314"/>
      <c r="U14" s="1314"/>
      <c r="V14" s="1314"/>
      <c r="W14" s="1314"/>
      <c r="X14" s="42" t="s">
        <v>1935</v>
      </c>
      <c r="Z14" s="9" t="str">
        <f>IF(AND($X$6="はい",X14=""),"×","○")</f>
        <v>○</v>
      </c>
      <c r="AB14" s="90"/>
    </row>
    <row r="15" spans="1:28" ht="24" customHeight="1" thickBot="1">
      <c r="A15" s="1310"/>
      <c r="B15" s="1315" t="s">
        <v>1363</v>
      </c>
      <c r="C15" s="1316"/>
      <c r="D15" s="1316"/>
      <c r="E15" s="1222" t="s">
        <v>1965</v>
      </c>
      <c r="F15" s="1293"/>
      <c r="G15" s="1293"/>
      <c r="H15" s="1293"/>
      <c r="I15" s="1293"/>
      <c r="J15" s="1293"/>
      <c r="K15" s="1293"/>
      <c r="L15" s="1293"/>
      <c r="M15" s="1293"/>
      <c r="N15" s="1293"/>
      <c r="O15" s="1293"/>
      <c r="P15" s="1293"/>
      <c r="Q15" s="1293"/>
      <c r="R15" s="1293"/>
      <c r="S15" s="1293"/>
      <c r="T15" s="1293"/>
      <c r="U15" s="1293"/>
      <c r="V15" s="1293"/>
      <c r="W15" s="1293"/>
      <c r="X15" s="1223"/>
      <c r="Z15" s="9" t="str">
        <f>IF(AND($X$14="はい",E15=""),"×","○")</f>
        <v>○</v>
      </c>
      <c r="AB15" s="90"/>
    </row>
    <row r="16" spans="1:28" ht="24" customHeight="1" thickBot="1">
      <c r="A16" s="1311"/>
      <c r="B16" s="1317" t="s">
        <v>1364</v>
      </c>
      <c r="C16" s="1318"/>
      <c r="D16" s="1319"/>
      <c r="E16" s="1320" t="s">
        <v>1966</v>
      </c>
      <c r="F16" s="1321"/>
      <c r="G16" s="1321"/>
      <c r="H16" s="1321"/>
      <c r="I16" s="1321"/>
      <c r="J16" s="1321"/>
      <c r="K16" s="1321"/>
      <c r="L16" s="1321"/>
      <c r="M16" s="1321"/>
      <c r="N16" s="1322"/>
      <c r="O16" s="1323" t="s">
        <v>1365</v>
      </c>
      <c r="P16" s="1324"/>
      <c r="Q16" s="1325"/>
      <c r="R16" s="1326" t="s">
        <v>1967</v>
      </c>
      <c r="S16" s="1327"/>
      <c r="T16" s="1327"/>
      <c r="U16" s="1327"/>
      <c r="V16" s="1327"/>
      <c r="W16" s="1327"/>
      <c r="X16" s="1328"/>
      <c r="Z16" s="9" t="str">
        <f>IF(AND($X$14="はい",E16=""),"×","○")</f>
        <v>○</v>
      </c>
      <c r="AB16" s="90"/>
    </row>
    <row r="17" spans="1:30" ht="24" customHeight="1" thickBot="1">
      <c r="A17" s="1309">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1935</v>
      </c>
      <c r="Z17" s="9" t="str">
        <f>IF(AND($X$6="はい",X17=""),"×","○")</f>
        <v>○</v>
      </c>
      <c r="AB17" s="90"/>
    </row>
    <row r="18" spans="1:30" ht="24" customHeight="1" thickBot="1">
      <c r="A18" s="1310"/>
      <c r="B18" s="1315" t="s">
        <v>1363</v>
      </c>
      <c r="C18" s="1316"/>
      <c r="D18" s="1329"/>
      <c r="E18" s="1222" t="s">
        <v>1965</v>
      </c>
      <c r="F18" s="1293"/>
      <c r="G18" s="1293"/>
      <c r="H18" s="1293"/>
      <c r="I18" s="1293"/>
      <c r="J18" s="1293"/>
      <c r="K18" s="1293"/>
      <c r="L18" s="1293"/>
      <c r="M18" s="1293"/>
      <c r="N18" s="1293"/>
      <c r="O18" s="1293"/>
      <c r="P18" s="1293"/>
      <c r="Q18" s="1293"/>
      <c r="R18" s="1293"/>
      <c r="S18" s="1293"/>
      <c r="T18" s="1293"/>
      <c r="U18" s="1293"/>
      <c r="V18" s="1293"/>
      <c r="W18" s="1293"/>
      <c r="X18" s="1223"/>
      <c r="Z18" s="9" t="str">
        <f>IF(AND($X$17="はい",E18=""),"×","○")</f>
        <v>○</v>
      </c>
      <c r="AB18" s="90"/>
    </row>
    <row r="19" spans="1:30" ht="24" customHeight="1" thickBot="1">
      <c r="A19" s="1310"/>
      <c r="B19" s="1317" t="s">
        <v>1364</v>
      </c>
      <c r="C19" s="1318"/>
      <c r="D19" s="1319"/>
      <c r="E19" s="1330" t="s">
        <v>1966</v>
      </c>
      <c r="F19" s="1331"/>
      <c r="G19" s="1331"/>
      <c r="H19" s="1331"/>
      <c r="I19" s="1331"/>
      <c r="J19" s="1331"/>
      <c r="K19" s="1331"/>
      <c r="L19" s="1331"/>
      <c r="M19" s="1331"/>
      <c r="N19" s="1332"/>
      <c r="O19" s="1333" t="s">
        <v>1365</v>
      </c>
      <c r="P19" s="1333"/>
      <c r="Q19" s="1333"/>
      <c r="R19" s="1326" t="s">
        <v>1969</v>
      </c>
      <c r="S19" s="1327"/>
      <c r="T19" s="1327"/>
      <c r="U19" s="1327"/>
      <c r="V19" s="1327"/>
      <c r="W19" s="1327"/>
      <c r="X19" s="1328"/>
      <c r="Z19" s="9" t="str">
        <f>IF(AND($X$17="はい",E19=""),"×","○")</f>
        <v>○</v>
      </c>
      <c r="AB19" s="90"/>
    </row>
    <row r="20" spans="1:30" ht="24" customHeight="1" thickBot="1">
      <c r="A20" s="1311"/>
      <c r="B20" s="1334" t="s">
        <v>1367</v>
      </c>
      <c r="C20" s="1335"/>
      <c r="D20" s="1336"/>
      <c r="E20" s="1222" t="s">
        <v>1968</v>
      </c>
      <c r="F20" s="1293"/>
      <c r="G20" s="1293"/>
      <c r="H20" s="1293"/>
      <c r="I20" s="1293"/>
      <c r="J20" s="1293"/>
      <c r="K20" s="1293"/>
      <c r="L20" s="1293"/>
      <c r="M20" s="1293"/>
      <c r="N20" s="1293"/>
      <c r="O20" s="1293"/>
      <c r="P20" s="1293"/>
      <c r="Q20" s="1293"/>
      <c r="R20" s="1293"/>
      <c r="S20" s="1293"/>
      <c r="T20" s="1293"/>
      <c r="U20" s="1293"/>
      <c r="V20" s="1293"/>
      <c r="W20" s="1293"/>
      <c r="X20" s="1223"/>
      <c r="AB20" s="90"/>
    </row>
    <row r="21" spans="1:30" ht="24" customHeight="1">
      <c r="A21" s="1337">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338"/>
      <c r="B22" s="1019"/>
      <c r="C22" s="622"/>
      <c r="D22" s="623"/>
      <c r="E22" s="624" t="s">
        <v>1369</v>
      </c>
      <c r="F22" s="625"/>
      <c r="G22" s="625"/>
      <c r="H22" s="625"/>
      <c r="I22" s="625"/>
      <c r="J22" s="625"/>
      <c r="K22" s="625"/>
      <c r="L22" s="625"/>
      <c r="M22" s="625"/>
      <c r="N22" s="625"/>
      <c r="O22" s="625"/>
      <c r="P22" s="625"/>
      <c r="Q22" s="625"/>
      <c r="R22" s="625"/>
      <c r="S22" s="625"/>
      <c r="T22" s="626"/>
      <c r="U22" s="1340">
        <v>15</v>
      </c>
      <c r="V22" s="1341"/>
      <c r="W22" s="1342"/>
      <c r="X22" s="627" t="s">
        <v>422</v>
      </c>
      <c r="Y22" s="628"/>
      <c r="Z22" s="9" t="str">
        <f>IF(AND($X$6="はい",U22=""),"×","○")</f>
        <v>○</v>
      </c>
      <c r="AB22" s="90"/>
      <c r="AC22" s="629">
        <v>0</v>
      </c>
      <c r="AD22" s="629">
        <v>330</v>
      </c>
    </row>
    <row r="23" spans="1:30" ht="24" customHeight="1" thickBot="1">
      <c r="A23" s="1338"/>
      <c r="B23" s="1019" t="s">
        <v>215</v>
      </c>
      <c r="C23" s="622"/>
      <c r="D23" s="623"/>
      <c r="E23" s="630" t="s">
        <v>1370</v>
      </c>
      <c r="F23" s="631"/>
      <c r="G23" s="631"/>
      <c r="H23" s="631"/>
      <c r="I23" s="631"/>
      <c r="J23" s="631"/>
      <c r="K23" s="631"/>
      <c r="L23" s="631"/>
      <c r="M23" s="631"/>
      <c r="N23" s="631"/>
      <c r="O23" s="631"/>
      <c r="P23" s="631"/>
      <c r="Q23" s="631"/>
      <c r="R23" s="631"/>
      <c r="S23" s="631"/>
      <c r="T23" s="632"/>
      <c r="U23" s="1340">
        <v>128</v>
      </c>
      <c r="V23" s="1341"/>
      <c r="W23" s="1342"/>
      <c r="X23" s="627" t="s">
        <v>422</v>
      </c>
      <c r="Z23" s="9" t="str">
        <f>IF(AND($X$6="はい",U23=""),"×","○")</f>
        <v>○</v>
      </c>
      <c r="AB23" s="90"/>
      <c r="AC23" s="629">
        <v>0</v>
      </c>
      <c r="AD23" s="629">
        <v>2400</v>
      </c>
    </row>
    <row r="24" spans="1:30" ht="24" customHeight="1">
      <c r="A24" s="1338"/>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338"/>
      <c r="B25" s="1019"/>
      <c r="C25" s="622"/>
      <c r="D25" s="623"/>
      <c r="E25" s="634" t="s">
        <v>1372</v>
      </c>
      <c r="F25" s="635"/>
      <c r="G25" s="635"/>
      <c r="H25" s="635"/>
      <c r="I25" s="635"/>
      <c r="J25" s="635"/>
      <c r="K25" s="635"/>
      <c r="L25" s="635"/>
      <c r="M25" s="635"/>
      <c r="N25" s="635"/>
      <c r="O25" s="635"/>
      <c r="P25" s="635"/>
      <c r="Q25" s="635"/>
      <c r="R25" s="635"/>
      <c r="S25" s="635"/>
      <c r="T25" s="636"/>
      <c r="U25" s="1340">
        <v>0</v>
      </c>
      <c r="V25" s="1341"/>
      <c r="W25" s="1342"/>
      <c r="X25" s="627" t="s">
        <v>422</v>
      </c>
      <c r="Z25" s="9" t="str">
        <f t="shared" ref="Z25:Z26" si="0">IF(AND($X$6="はい",U25=""),"×","○")</f>
        <v>○</v>
      </c>
      <c r="AB25" s="90"/>
      <c r="AC25" s="629">
        <v>0</v>
      </c>
      <c r="AD25" s="637">
        <v>500</v>
      </c>
    </row>
    <row r="26" spans="1:30" ht="24" customHeight="1" thickBot="1">
      <c r="A26" s="1339"/>
      <c r="B26" s="638"/>
      <c r="C26" s="639"/>
      <c r="D26" s="640"/>
      <c r="E26" s="630" t="s">
        <v>1373</v>
      </c>
      <c r="F26" s="641"/>
      <c r="G26" s="641"/>
      <c r="H26" s="641"/>
      <c r="I26" s="641"/>
      <c r="J26" s="641"/>
      <c r="K26" s="641"/>
      <c r="L26" s="641"/>
      <c r="M26" s="641"/>
      <c r="N26" s="641"/>
      <c r="O26" s="641"/>
      <c r="P26" s="641"/>
      <c r="Q26" s="641"/>
      <c r="R26" s="641"/>
      <c r="S26" s="641"/>
      <c r="T26" s="642"/>
      <c r="U26" s="1340">
        <v>0</v>
      </c>
      <c r="V26" s="1341"/>
      <c r="W26" s="1342"/>
      <c r="X26" s="643" t="s">
        <v>422</v>
      </c>
      <c r="Z26" s="9" t="str">
        <f t="shared" si="0"/>
        <v>○</v>
      </c>
      <c r="AB26" s="165"/>
      <c r="AC26" s="629">
        <v>0</v>
      </c>
      <c r="AD26" s="6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9" t="s">
        <v>1374</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65"/>
      <c r="AA1" s="113"/>
      <c r="AB1" s="65"/>
      <c r="AC1" s="18"/>
    </row>
    <row r="2" spans="1:31"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7"/>
      <c r="X2" s="1288"/>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343" t="str">
        <f>表紙!E2</f>
        <v>地方独立行政法人　大阪府立病院機構　大阪急性期・総合医療センター</v>
      </c>
      <c r="H4" s="1344"/>
      <c r="I4" s="1344"/>
      <c r="J4" s="1344"/>
      <c r="K4" s="1344"/>
      <c r="L4" s="1344"/>
      <c r="M4" s="1344"/>
      <c r="N4" s="1344"/>
      <c r="O4" s="1344"/>
      <c r="P4" s="1344"/>
      <c r="Q4" s="1344"/>
      <c r="R4" s="1344"/>
      <c r="S4" s="1344"/>
      <c r="T4" s="1344"/>
      <c r="U4" s="1344"/>
      <c r="V4" s="1344"/>
      <c r="W4" s="1344"/>
      <c r="X4" s="1344"/>
      <c r="Y4" s="1345"/>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346" t="s">
        <v>1376</v>
      </c>
      <c r="C7" s="1347"/>
      <c r="D7" s="1347"/>
      <c r="E7" s="1347"/>
      <c r="F7" s="1348" t="s">
        <v>1970</v>
      </c>
      <c r="G7" s="1349"/>
      <c r="H7" s="1349"/>
      <c r="I7" s="1349"/>
      <c r="J7" s="1349"/>
      <c r="K7" s="1349"/>
      <c r="L7" s="1349"/>
      <c r="M7" s="1349"/>
      <c r="N7" s="1349"/>
      <c r="O7" s="1350"/>
      <c r="P7" s="1115"/>
      <c r="Q7" s="1115"/>
      <c r="R7" s="1115"/>
      <c r="S7" s="1115"/>
      <c r="T7" s="1115"/>
      <c r="U7" s="1115"/>
      <c r="V7" s="1115"/>
      <c r="W7" s="1115"/>
      <c r="X7" s="1115"/>
      <c r="Y7" s="1116"/>
      <c r="AA7" s="575" t="str">
        <f>IF($F$7&lt;&gt;"","○","×")</f>
        <v>○</v>
      </c>
      <c r="AB7" s="575"/>
      <c r="AC7" s="181"/>
    </row>
    <row r="8" spans="1:31" ht="18" customHeight="1" thickBot="1">
      <c r="A8" s="647">
        <v>2</v>
      </c>
      <c r="B8" s="1346" t="s">
        <v>1377</v>
      </c>
      <c r="C8" s="1347"/>
      <c r="D8" s="1347"/>
      <c r="E8" s="1347"/>
      <c r="F8" s="1351"/>
      <c r="G8" s="1352"/>
      <c r="H8" s="1352"/>
      <c r="I8" s="1352"/>
      <c r="J8" s="1352"/>
      <c r="K8" s="1352"/>
      <c r="L8" s="1352"/>
      <c r="M8" s="1352"/>
      <c r="N8" s="1352"/>
      <c r="O8" s="1353"/>
      <c r="P8" s="537"/>
      <c r="Q8" s="537"/>
      <c r="R8" s="537"/>
      <c r="S8" s="537"/>
      <c r="T8" s="537"/>
      <c r="U8" s="537"/>
      <c r="V8" s="537"/>
      <c r="W8" s="537"/>
      <c r="X8" s="537"/>
      <c r="Y8" s="648"/>
      <c r="AA8" s="575" t="str">
        <f>IF(AND($F$7="病棟があります",F8=""),"×","○")</f>
        <v>○</v>
      </c>
      <c r="AB8" s="575"/>
      <c r="AC8" s="181"/>
    </row>
    <row r="9" spans="1:31" ht="18" customHeight="1" thickBot="1">
      <c r="A9" s="647">
        <v>3</v>
      </c>
      <c r="B9" s="1346" t="s">
        <v>1378</v>
      </c>
      <c r="C9" s="1347"/>
      <c r="D9" s="1347"/>
      <c r="E9" s="1347"/>
      <c r="F9" s="1348"/>
      <c r="G9" s="1349"/>
      <c r="H9" s="1349"/>
      <c r="I9" s="1349"/>
      <c r="J9" s="1349"/>
      <c r="K9" s="1349"/>
      <c r="L9" s="1349"/>
      <c r="M9" s="1349"/>
      <c r="N9" s="1349"/>
      <c r="O9" s="1350"/>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346" t="s">
        <v>1379</v>
      </c>
      <c r="C10" s="1347"/>
      <c r="D10" s="1347"/>
      <c r="E10" s="1347"/>
      <c r="F10" s="340"/>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354">
        <v>5</v>
      </c>
      <c r="B11" s="1355" t="s">
        <v>1381</v>
      </c>
      <c r="C11" s="1355"/>
      <c r="D11" s="1355"/>
      <c r="E11" s="1355"/>
      <c r="F11" s="1355"/>
      <c r="G11" s="1356"/>
      <c r="H11" s="1355"/>
      <c r="I11" s="1355"/>
      <c r="J11" s="1355"/>
      <c r="K11" s="1355"/>
      <c r="L11" s="1355"/>
      <c r="M11" s="1355"/>
      <c r="N11" s="1355"/>
      <c r="O11" s="1355"/>
      <c r="P11" s="1355"/>
      <c r="Q11" s="1355"/>
      <c r="R11" s="1355"/>
      <c r="S11" s="1355"/>
      <c r="T11" s="1355"/>
      <c r="U11" s="1355"/>
      <c r="V11" s="1357"/>
      <c r="W11" s="1374"/>
      <c r="X11" s="1375"/>
      <c r="Y11" s="627" t="s">
        <v>1382</v>
      </c>
      <c r="Z11" s="650"/>
      <c r="AA11" s="575" t="str">
        <f>IF(AND($F$7="病棟があります",W11=""),"×","○")</f>
        <v>○</v>
      </c>
      <c r="AB11" s="575"/>
      <c r="AC11" s="181"/>
      <c r="AD11" s="651">
        <v>0</v>
      </c>
      <c r="AE11" s="629">
        <v>40</v>
      </c>
    </row>
    <row r="12" spans="1:31" ht="18" customHeight="1" thickBot="1">
      <c r="A12" s="1354"/>
      <c r="B12" s="1355" t="str">
        <f>+"緩和ケア病棟の年間新入院患者数（"&amp;'事務局使用（発出時は非表示にすること）'!B4&amp;"）"</f>
        <v>緩和ケア病棟の年間新入院患者数（令和５年１月１日～12月31日）</v>
      </c>
      <c r="C12" s="1355"/>
      <c r="D12" s="1355"/>
      <c r="E12" s="1355"/>
      <c r="F12" s="1355"/>
      <c r="G12" s="1355"/>
      <c r="H12" s="1355"/>
      <c r="I12" s="1355"/>
      <c r="J12" s="1355"/>
      <c r="K12" s="1355"/>
      <c r="L12" s="1355"/>
      <c r="M12" s="1355"/>
      <c r="N12" s="1355"/>
      <c r="O12" s="1355"/>
      <c r="P12" s="1355"/>
      <c r="Q12" s="1355"/>
      <c r="R12" s="1355"/>
      <c r="S12" s="1355"/>
      <c r="T12" s="1355"/>
      <c r="U12" s="1355"/>
      <c r="V12" s="1357"/>
      <c r="W12" s="1374"/>
      <c r="X12" s="1375"/>
      <c r="Y12" s="627" t="s">
        <v>305</v>
      </c>
      <c r="Z12" s="560"/>
      <c r="AA12" s="575" t="str">
        <f t="shared" ref="AA12:AA13" si="1">IF(AND($F$7="病棟があります",W12=""),"×","○")</f>
        <v>○</v>
      </c>
      <c r="AB12" s="575"/>
      <c r="AC12" s="181"/>
      <c r="AD12" s="651">
        <v>0</v>
      </c>
      <c r="AE12" s="629">
        <v>500</v>
      </c>
    </row>
    <row r="13" spans="1:31" ht="18" customHeight="1" thickBot="1">
      <c r="A13" s="1354"/>
      <c r="B13" s="1355" t="str">
        <f>+"緩和ケア病棟の年間死亡患者数（"&amp;'事務局使用（発出時は非表示にすること）'!B4&amp;"）"</f>
        <v>緩和ケア病棟の年間死亡患者数（令和５年１月１日～12月31日）</v>
      </c>
      <c r="C13" s="1355"/>
      <c r="D13" s="1355"/>
      <c r="E13" s="1355"/>
      <c r="F13" s="1355"/>
      <c r="G13" s="1372"/>
      <c r="H13" s="1372"/>
      <c r="I13" s="1372"/>
      <c r="J13" s="1372"/>
      <c r="K13" s="1372"/>
      <c r="L13" s="1372"/>
      <c r="M13" s="1372"/>
      <c r="N13" s="1372"/>
      <c r="O13" s="1372"/>
      <c r="P13" s="1372"/>
      <c r="Q13" s="1372"/>
      <c r="R13" s="1372"/>
      <c r="S13" s="1372"/>
      <c r="T13" s="1372"/>
      <c r="U13" s="1372"/>
      <c r="V13" s="1373"/>
      <c r="W13" s="1374"/>
      <c r="X13" s="1375"/>
      <c r="Y13" s="652" t="s">
        <v>305</v>
      </c>
      <c r="Z13" s="560"/>
      <c r="AA13" s="575" t="str">
        <f t="shared" si="1"/>
        <v>○</v>
      </c>
      <c r="AB13" s="575"/>
      <c r="AC13" s="181"/>
      <c r="AD13" s="651">
        <v>0</v>
      </c>
      <c r="AE13" s="629">
        <v>400</v>
      </c>
    </row>
    <row r="14" spans="1:31" ht="18" customHeight="1" thickBot="1">
      <c r="A14" s="1358">
        <v>6</v>
      </c>
      <c r="B14" s="1360" t="s">
        <v>1383</v>
      </c>
      <c r="C14" s="1361"/>
      <c r="D14" s="1361"/>
      <c r="E14" s="1362"/>
      <c r="F14" s="653" t="s">
        <v>1359</v>
      </c>
      <c r="G14" s="1366"/>
      <c r="H14" s="1367"/>
      <c r="I14" s="1367"/>
      <c r="J14" s="1367"/>
      <c r="K14" s="1367"/>
      <c r="L14" s="1367"/>
      <c r="M14" s="1367"/>
      <c r="N14" s="1367"/>
      <c r="O14" s="1367"/>
      <c r="P14" s="1367"/>
      <c r="Q14" s="1367"/>
      <c r="R14" s="1367"/>
      <c r="S14" s="1367"/>
      <c r="T14" s="1367"/>
      <c r="U14" s="1367"/>
      <c r="V14" s="1367"/>
      <c r="W14" s="1367"/>
      <c r="X14" s="1367"/>
      <c r="Y14" s="1368"/>
      <c r="Z14" s="585"/>
      <c r="AA14" s="585"/>
      <c r="AB14" s="585"/>
    </row>
    <row r="15" spans="1:31" ht="40.5" customHeight="1" thickBot="1">
      <c r="A15" s="1359"/>
      <c r="B15" s="1363"/>
      <c r="C15" s="1364"/>
      <c r="D15" s="1364"/>
      <c r="E15" s="1365"/>
      <c r="F15" s="654" t="s">
        <v>1384</v>
      </c>
      <c r="G15" s="1369"/>
      <c r="H15" s="1370"/>
      <c r="I15" s="1370"/>
      <c r="J15" s="1370"/>
      <c r="K15" s="1370"/>
      <c r="L15" s="1370"/>
      <c r="M15" s="1370"/>
      <c r="N15" s="1370"/>
      <c r="O15" s="1370"/>
      <c r="P15" s="1370"/>
      <c r="Q15" s="1370"/>
      <c r="R15" s="1370"/>
      <c r="S15" s="1370"/>
      <c r="T15" s="1370"/>
      <c r="U15" s="1370"/>
      <c r="V15" s="1370"/>
      <c r="W15" s="1370"/>
      <c r="X15" s="1370"/>
      <c r="Y15" s="1371"/>
      <c r="Z15" s="585"/>
      <c r="AA15" s="585"/>
      <c r="AB15" s="585"/>
      <c r="AC15" s="181"/>
    </row>
    <row r="16" spans="1:31" ht="18" customHeight="1" thickBot="1">
      <c r="A16" s="1358">
        <v>7</v>
      </c>
      <c r="B16" s="1377" t="s">
        <v>1385</v>
      </c>
      <c r="C16" s="1378"/>
      <c r="D16" s="1381" t="s">
        <v>1386</v>
      </c>
      <c r="E16" s="1382"/>
      <c r="F16" s="1382"/>
      <c r="G16" s="1382"/>
      <c r="H16" s="1382"/>
      <c r="I16" s="1383"/>
      <c r="J16" s="655">
        <v>2</v>
      </c>
      <c r="K16" s="537"/>
      <c r="L16" s="1384" t="s">
        <v>1387</v>
      </c>
      <c r="M16" s="1385"/>
      <c r="N16" s="1385"/>
      <c r="O16" s="1385"/>
      <c r="P16" s="1385"/>
      <c r="Q16" s="1385"/>
      <c r="R16" s="1385"/>
      <c r="S16" s="1385"/>
      <c r="T16" s="1385"/>
      <c r="U16" s="1385"/>
      <c r="V16" s="1385"/>
      <c r="W16" s="1386"/>
      <c r="X16" s="655">
        <v>1</v>
      </c>
      <c r="Y16" s="656"/>
      <c r="AC16" s="181"/>
    </row>
    <row r="17" spans="1:31" ht="18" customHeight="1" thickBot="1">
      <c r="A17" s="1376"/>
      <c r="B17" s="1379"/>
      <c r="C17" s="1380"/>
      <c r="D17" s="1387"/>
      <c r="E17" s="1388"/>
      <c r="F17" s="1388"/>
      <c r="G17" s="1388"/>
      <c r="H17" s="1388"/>
      <c r="I17" s="1389"/>
      <c r="J17" s="340"/>
      <c r="K17" s="537"/>
      <c r="L17" s="1390"/>
      <c r="M17" s="1391"/>
      <c r="N17" s="1391"/>
      <c r="O17" s="1391"/>
      <c r="P17" s="1391"/>
      <c r="Q17" s="1391"/>
      <c r="R17" s="1391"/>
      <c r="S17" s="1391"/>
      <c r="T17" s="1391"/>
      <c r="U17" s="1391"/>
      <c r="V17" s="1391"/>
      <c r="W17" s="1392"/>
      <c r="X17" s="340"/>
      <c r="Y17" s="656"/>
      <c r="AA17" s="575" t="str">
        <f>IF(AND($F$7="病棟があります",OR(D17="",J17="")),"×","○")</f>
        <v>○</v>
      </c>
      <c r="AB17" s="575"/>
      <c r="AC17" s="181"/>
      <c r="AD17" s="629">
        <v>0</v>
      </c>
      <c r="AE17" s="637">
        <v>20</v>
      </c>
    </row>
    <row r="18" spans="1:31" ht="18" customHeight="1" thickBot="1">
      <c r="A18" s="1376"/>
      <c r="B18" s="1379"/>
      <c r="C18" s="1380"/>
      <c r="D18" s="1387"/>
      <c r="E18" s="1388"/>
      <c r="F18" s="1388"/>
      <c r="G18" s="1388"/>
      <c r="H18" s="1388"/>
      <c r="I18" s="1389"/>
      <c r="J18" s="340"/>
      <c r="K18" s="537"/>
      <c r="L18" s="1390"/>
      <c r="M18" s="1391"/>
      <c r="N18" s="1391"/>
      <c r="O18" s="1391"/>
      <c r="P18" s="1391"/>
      <c r="Q18" s="1391"/>
      <c r="R18" s="1391"/>
      <c r="S18" s="1391"/>
      <c r="T18" s="1391"/>
      <c r="U18" s="1391"/>
      <c r="V18" s="1391"/>
      <c r="W18" s="1392"/>
      <c r="X18" s="340"/>
      <c r="Y18" s="656"/>
      <c r="AC18" s="181"/>
      <c r="AD18" s="629">
        <v>0</v>
      </c>
      <c r="AE18" s="637">
        <v>20</v>
      </c>
    </row>
    <row r="19" spans="1:31" ht="18" customHeight="1" thickBot="1">
      <c r="A19" s="1376"/>
      <c r="B19" s="1379"/>
      <c r="C19" s="1380"/>
      <c r="D19" s="1387"/>
      <c r="E19" s="1388"/>
      <c r="F19" s="1388"/>
      <c r="G19" s="1388"/>
      <c r="H19" s="1388"/>
      <c r="I19" s="1389"/>
      <c r="J19" s="340"/>
      <c r="K19" s="537"/>
      <c r="L19" s="1390"/>
      <c r="M19" s="1391"/>
      <c r="N19" s="1391"/>
      <c r="O19" s="1391"/>
      <c r="P19" s="1391"/>
      <c r="Q19" s="1391"/>
      <c r="R19" s="1391"/>
      <c r="S19" s="1391"/>
      <c r="T19" s="1391"/>
      <c r="U19" s="1391"/>
      <c r="V19" s="1391"/>
      <c r="W19" s="1392"/>
      <c r="X19" s="340"/>
      <c r="Y19" s="656"/>
      <c r="AC19" s="181"/>
      <c r="AD19" s="629">
        <v>0</v>
      </c>
      <c r="AE19" s="637">
        <v>20</v>
      </c>
    </row>
    <row r="20" spans="1:31" ht="18" customHeight="1" thickBot="1">
      <c r="A20" s="1376"/>
      <c r="B20" s="1379"/>
      <c r="C20" s="1380"/>
      <c r="D20" s="1387"/>
      <c r="E20" s="1388"/>
      <c r="F20" s="1388"/>
      <c r="G20" s="1388"/>
      <c r="H20" s="1388"/>
      <c r="I20" s="1389"/>
      <c r="J20" s="340"/>
      <c r="K20" s="537"/>
      <c r="L20" s="1390"/>
      <c r="M20" s="1391"/>
      <c r="N20" s="1391"/>
      <c r="O20" s="1391"/>
      <c r="P20" s="1391"/>
      <c r="Q20" s="1391"/>
      <c r="R20" s="1391"/>
      <c r="S20" s="1391"/>
      <c r="T20" s="1391"/>
      <c r="U20" s="1391"/>
      <c r="V20" s="1391"/>
      <c r="W20" s="1392"/>
      <c r="X20" s="340"/>
      <c r="Y20" s="656"/>
      <c r="AC20" s="181"/>
      <c r="AD20" s="629">
        <v>0</v>
      </c>
      <c r="AE20" s="637">
        <v>20</v>
      </c>
    </row>
    <row r="21" spans="1:31" ht="18" customHeight="1" thickBot="1">
      <c r="A21" s="1376"/>
      <c r="B21" s="1379"/>
      <c r="C21" s="1380"/>
      <c r="D21" s="1387"/>
      <c r="E21" s="1388"/>
      <c r="F21" s="1388"/>
      <c r="G21" s="1388"/>
      <c r="H21" s="1388"/>
      <c r="I21" s="1389"/>
      <c r="J21" s="340"/>
      <c r="K21" s="537"/>
      <c r="L21" s="1390"/>
      <c r="M21" s="1391"/>
      <c r="N21" s="1391"/>
      <c r="O21" s="1391"/>
      <c r="P21" s="1391"/>
      <c r="Q21" s="1391"/>
      <c r="R21" s="1391"/>
      <c r="S21" s="1391"/>
      <c r="T21" s="1391"/>
      <c r="U21" s="1391"/>
      <c r="V21" s="1391"/>
      <c r="W21" s="1392"/>
      <c r="X21" s="340"/>
      <c r="Y21" s="656"/>
      <c r="AC21" s="181"/>
      <c r="AD21" s="629">
        <v>0</v>
      </c>
      <c r="AE21" s="637">
        <v>20</v>
      </c>
    </row>
    <row r="22" spans="1:31" ht="18" customHeight="1" thickBot="1">
      <c r="A22" s="1376"/>
      <c r="B22" s="1379"/>
      <c r="C22" s="1380"/>
      <c r="D22" s="1387"/>
      <c r="E22" s="1388"/>
      <c r="F22" s="1388"/>
      <c r="G22" s="1388"/>
      <c r="H22" s="1388"/>
      <c r="I22" s="1389"/>
      <c r="J22" s="340"/>
      <c r="K22" s="537"/>
      <c r="L22" s="1390"/>
      <c r="M22" s="1391"/>
      <c r="N22" s="1391"/>
      <c r="O22" s="1391"/>
      <c r="P22" s="1391"/>
      <c r="Q22" s="1391"/>
      <c r="R22" s="1391"/>
      <c r="S22" s="1391"/>
      <c r="T22" s="1391"/>
      <c r="U22" s="1391"/>
      <c r="V22" s="1391"/>
      <c r="W22" s="1392"/>
      <c r="X22" s="340"/>
      <c r="Y22" s="656"/>
      <c r="AC22" s="181"/>
      <c r="AD22" s="629">
        <v>0</v>
      </c>
      <c r="AE22" s="637">
        <v>20</v>
      </c>
    </row>
    <row r="23" spans="1:31" ht="18" customHeight="1" thickBot="1">
      <c r="A23" s="1376"/>
      <c r="B23" s="1379"/>
      <c r="C23" s="1380"/>
      <c r="D23" s="1387"/>
      <c r="E23" s="1388"/>
      <c r="F23" s="1388"/>
      <c r="G23" s="1388"/>
      <c r="H23" s="1388"/>
      <c r="I23" s="1389"/>
      <c r="J23" s="340"/>
      <c r="K23" s="537"/>
      <c r="L23" s="1390"/>
      <c r="M23" s="1391"/>
      <c r="N23" s="1391"/>
      <c r="O23" s="1391"/>
      <c r="P23" s="1391"/>
      <c r="Q23" s="1391"/>
      <c r="R23" s="1391"/>
      <c r="S23" s="1391"/>
      <c r="T23" s="1391"/>
      <c r="U23" s="1391"/>
      <c r="V23" s="1391"/>
      <c r="W23" s="1392"/>
      <c r="X23" s="340"/>
      <c r="Y23" s="656"/>
      <c r="AC23" s="181"/>
      <c r="AD23" s="629">
        <v>0</v>
      </c>
      <c r="AE23" s="637">
        <v>20</v>
      </c>
    </row>
    <row r="24" spans="1:31" ht="18" customHeight="1" thickBot="1">
      <c r="A24" s="1376"/>
      <c r="B24" s="1379"/>
      <c r="C24" s="1380"/>
      <c r="D24" s="1387"/>
      <c r="E24" s="1388"/>
      <c r="F24" s="1388"/>
      <c r="G24" s="1388"/>
      <c r="H24" s="1388"/>
      <c r="I24" s="1389"/>
      <c r="J24" s="340"/>
      <c r="K24" s="537"/>
      <c r="L24" s="1390"/>
      <c r="M24" s="1391"/>
      <c r="N24" s="1391"/>
      <c r="O24" s="1391"/>
      <c r="P24" s="1391"/>
      <c r="Q24" s="1391"/>
      <c r="R24" s="1391"/>
      <c r="S24" s="1391"/>
      <c r="T24" s="1391"/>
      <c r="U24" s="1391"/>
      <c r="V24" s="1391"/>
      <c r="W24" s="1392"/>
      <c r="X24" s="340"/>
      <c r="Y24" s="656"/>
      <c r="AC24" s="181"/>
      <c r="AD24" s="629">
        <v>0</v>
      </c>
      <c r="AE24" s="637">
        <v>20</v>
      </c>
    </row>
    <row r="25" spans="1:31" ht="18" customHeight="1" thickBot="1">
      <c r="A25" s="1376"/>
      <c r="B25" s="1379"/>
      <c r="C25" s="1380"/>
      <c r="D25" s="1387"/>
      <c r="E25" s="1388"/>
      <c r="F25" s="1388"/>
      <c r="G25" s="1388"/>
      <c r="H25" s="1388"/>
      <c r="I25" s="1389"/>
      <c r="J25" s="340"/>
      <c r="K25" s="537"/>
      <c r="L25" s="1390"/>
      <c r="M25" s="1391"/>
      <c r="N25" s="1391"/>
      <c r="O25" s="1391"/>
      <c r="P25" s="1391"/>
      <c r="Q25" s="1391"/>
      <c r="R25" s="1391"/>
      <c r="S25" s="1391"/>
      <c r="T25" s="1391"/>
      <c r="U25" s="1391"/>
      <c r="V25" s="1391"/>
      <c r="W25" s="1392"/>
      <c r="X25" s="340"/>
      <c r="Y25" s="656"/>
      <c r="AC25" s="181"/>
      <c r="AD25" s="629">
        <v>0</v>
      </c>
      <c r="AE25" s="637">
        <v>20</v>
      </c>
    </row>
    <row r="26" spans="1:31" ht="18" customHeight="1" thickBot="1">
      <c r="A26" s="1359"/>
      <c r="B26" s="1363"/>
      <c r="C26" s="1364"/>
      <c r="D26" s="1387"/>
      <c r="E26" s="1388"/>
      <c r="F26" s="1388"/>
      <c r="G26" s="1388"/>
      <c r="H26" s="1388"/>
      <c r="I26" s="1389"/>
      <c r="J26" s="340"/>
      <c r="K26" s="657"/>
      <c r="L26" s="1393"/>
      <c r="M26" s="1394"/>
      <c r="N26" s="1394"/>
      <c r="O26" s="1394"/>
      <c r="P26" s="1394"/>
      <c r="Q26" s="1394"/>
      <c r="R26" s="1394"/>
      <c r="S26" s="1394"/>
      <c r="T26" s="1394"/>
      <c r="U26" s="1394"/>
      <c r="V26" s="1394"/>
      <c r="W26" s="1395"/>
      <c r="X26" s="340"/>
      <c r="Y26" s="656"/>
      <c r="AC26" s="181"/>
      <c r="AD26" s="629">
        <v>0</v>
      </c>
      <c r="AE26" s="637">
        <v>20</v>
      </c>
    </row>
    <row r="27" spans="1:31" ht="18" customHeight="1" thickBot="1">
      <c r="A27" s="1402">
        <v>8</v>
      </c>
      <c r="B27" s="1403" t="s">
        <v>1362</v>
      </c>
      <c r="C27" s="1404"/>
      <c r="D27" s="1405"/>
      <c r="E27" s="1405"/>
      <c r="F27" s="1380"/>
      <c r="G27" s="1380"/>
      <c r="H27" s="1380"/>
      <c r="I27" s="1380"/>
      <c r="J27" s="1380"/>
      <c r="K27" s="1380"/>
      <c r="L27" s="1380"/>
      <c r="M27" s="1380"/>
      <c r="N27" s="1380"/>
      <c r="O27" s="1380"/>
      <c r="P27" s="1380"/>
      <c r="Q27" s="1380"/>
      <c r="R27" s="1380"/>
      <c r="S27" s="1380"/>
      <c r="T27" s="1380"/>
      <c r="U27" s="1380"/>
      <c r="V27" s="1380"/>
      <c r="W27" s="1380"/>
      <c r="X27" s="1380"/>
      <c r="Y27" s="42"/>
      <c r="AA27" s="575" t="str">
        <f>IF(AND($F$7="病棟があります",Y27=""),"×","○")</f>
        <v>○</v>
      </c>
      <c r="AB27" s="575"/>
      <c r="AC27" s="181"/>
    </row>
    <row r="28" spans="1:31" ht="18" customHeight="1" thickBot="1">
      <c r="A28" s="1310"/>
      <c r="B28" s="1406" t="s">
        <v>1363</v>
      </c>
      <c r="C28" s="1407"/>
      <c r="D28" s="1407"/>
      <c r="E28" s="1407"/>
      <c r="F28" s="1408"/>
      <c r="G28" s="1409"/>
      <c r="H28" s="1409"/>
      <c r="I28" s="1409"/>
      <c r="J28" s="1409"/>
      <c r="K28" s="1409"/>
      <c r="L28" s="1409"/>
      <c r="M28" s="1409"/>
      <c r="N28" s="1409"/>
      <c r="O28" s="1409"/>
      <c r="P28" s="1409"/>
      <c r="Q28" s="1409"/>
      <c r="R28" s="1409"/>
      <c r="S28" s="1409"/>
      <c r="T28" s="1409"/>
      <c r="U28" s="1409"/>
      <c r="V28" s="1409"/>
      <c r="W28" s="1409"/>
      <c r="X28" s="1409"/>
      <c r="Y28" s="1410"/>
      <c r="AA28" s="575" t="str">
        <f>IF(AND($Y$27="はい",F28=""),"×","○")</f>
        <v>○</v>
      </c>
      <c r="AB28" s="575"/>
      <c r="AC28" s="181"/>
    </row>
    <row r="29" spans="1:31" ht="18" customHeight="1" thickBot="1">
      <c r="A29" s="1310"/>
      <c r="B29" s="1406" t="s">
        <v>1364</v>
      </c>
      <c r="C29" s="1411"/>
      <c r="D29" s="1411"/>
      <c r="E29" s="1412"/>
      <c r="F29" s="1408"/>
      <c r="G29" s="1409"/>
      <c r="H29" s="1409"/>
      <c r="I29" s="1409"/>
      <c r="J29" s="1409"/>
      <c r="K29" s="1409"/>
      <c r="L29" s="1409"/>
      <c r="M29" s="1409"/>
      <c r="N29" s="1409"/>
      <c r="O29" s="1410"/>
      <c r="P29" s="1333" t="s">
        <v>1365</v>
      </c>
      <c r="Q29" s="1333"/>
      <c r="R29" s="1333"/>
      <c r="S29" s="1399"/>
      <c r="T29" s="1400"/>
      <c r="U29" s="1400"/>
      <c r="V29" s="1400"/>
      <c r="W29" s="1400"/>
      <c r="X29" s="1400"/>
      <c r="Y29" s="1401"/>
      <c r="AA29" s="575"/>
      <c r="AB29" s="575"/>
      <c r="AC29" s="181"/>
    </row>
    <row r="30" spans="1:31" ht="18" customHeight="1" thickBot="1">
      <c r="A30" s="1310"/>
      <c r="B30" s="1413" t="s">
        <v>1388</v>
      </c>
      <c r="C30" s="1414"/>
      <c r="D30" s="1414"/>
      <c r="E30" s="1415"/>
      <c r="F30" s="653" t="s">
        <v>1359</v>
      </c>
      <c r="G30" s="1396"/>
      <c r="H30" s="1397"/>
      <c r="I30" s="1397"/>
      <c r="J30" s="1397"/>
      <c r="K30" s="1397"/>
      <c r="L30" s="1397"/>
      <c r="M30" s="1397"/>
      <c r="N30" s="1397"/>
      <c r="O30" s="1397"/>
      <c r="P30" s="1397"/>
      <c r="Q30" s="1397"/>
      <c r="R30" s="1397"/>
      <c r="S30" s="1397"/>
      <c r="T30" s="1397"/>
      <c r="U30" s="1397"/>
      <c r="V30" s="1397"/>
      <c r="W30" s="1397"/>
      <c r="X30" s="1397"/>
      <c r="Y30" s="1398"/>
      <c r="AC30" s="181"/>
    </row>
    <row r="31" spans="1:31" ht="18" customHeight="1" thickBot="1">
      <c r="A31" s="1311"/>
      <c r="B31" s="1416"/>
      <c r="C31" s="1417"/>
      <c r="D31" s="1417"/>
      <c r="E31" s="1418"/>
      <c r="F31" s="654" t="s">
        <v>1384</v>
      </c>
      <c r="G31" s="1369"/>
      <c r="H31" s="1370"/>
      <c r="I31" s="1370"/>
      <c r="J31" s="1370"/>
      <c r="K31" s="1370"/>
      <c r="L31" s="1370"/>
      <c r="M31" s="1370"/>
      <c r="N31" s="1370"/>
      <c r="O31" s="1370"/>
      <c r="P31" s="1370"/>
      <c r="Q31" s="1370"/>
      <c r="R31" s="1370"/>
      <c r="S31" s="1370"/>
      <c r="T31" s="1370"/>
      <c r="U31" s="1370"/>
      <c r="V31" s="1370"/>
      <c r="W31" s="1370"/>
      <c r="X31" s="1370"/>
      <c r="Y31" s="1371"/>
      <c r="AC31" s="181"/>
    </row>
    <row r="32" spans="1:31" ht="35.25" customHeight="1" thickBot="1">
      <c r="A32" s="1402">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c r="AA32" s="575" t="str">
        <f>IF(AND($F$7="病棟があります",Y32=""),"×","○")</f>
        <v>○</v>
      </c>
      <c r="AB32" s="575"/>
      <c r="AC32" s="181"/>
    </row>
    <row r="33" spans="1:29" ht="18" customHeight="1" thickBot="1">
      <c r="A33" s="1310"/>
      <c r="B33" s="1406" t="s">
        <v>1363</v>
      </c>
      <c r="C33" s="1407"/>
      <c r="D33" s="1407"/>
      <c r="E33" s="1407"/>
      <c r="F33" s="1408"/>
      <c r="G33" s="1409"/>
      <c r="H33" s="1409"/>
      <c r="I33" s="1409"/>
      <c r="J33" s="1409"/>
      <c r="K33" s="1409"/>
      <c r="L33" s="1409"/>
      <c r="M33" s="1409"/>
      <c r="N33" s="1409"/>
      <c r="O33" s="1409"/>
      <c r="P33" s="1409"/>
      <c r="Q33" s="1409"/>
      <c r="R33" s="1409"/>
      <c r="S33" s="1409"/>
      <c r="T33" s="1409"/>
      <c r="U33" s="1409"/>
      <c r="V33" s="1409"/>
      <c r="W33" s="1409"/>
      <c r="X33" s="1409"/>
      <c r="Y33" s="1437"/>
      <c r="AA33" s="575" t="str">
        <f>IF(AND($Y$32="はい",F33=""),"×","○")</f>
        <v>○</v>
      </c>
      <c r="AB33" s="575"/>
      <c r="AC33" s="181"/>
    </row>
    <row r="34" spans="1:29" ht="18" customHeight="1" thickBot="1">
      <c r="A34" s="1310"/>
      <c r="B34" s="1406" t="s">
        <v>1364</v>
      </c>
      <c r="C34" s="1411"/>
      <c r="D34" s="1411"/>
      <c r="E34" s="1412"/>
      <c r="F34" s="1408"/>
      <c r="G34" s="1409"/>
      <c r="H34" s="1409"/>
      <c r="I34" s="1409"/>
      <c r="J34" s="1409"/>
      <c r="K34" s="1409"/>
      <c r="L34" s="1409"/>
      <c r="M34" s="1409"/>
      <c r="N34" s="1409"/>
      <c r="O34" s="1410"/>
      <c r="P34" s="1333" t="s">
        <v>1365</v>
      </c>
      <c r="Q34" s="1333"/>
      <c r="R34" s="1333"/>
      <c r="S34" s="1399"/>
      <c r="T34" s="1400"/>
      <c r="U34" s="1400"/>
      <c r="V34" s="1400"/>
      <c r="W34" s="1400"/>
      <c r="X34" s="1400"/>
      <c r="Y34" s="1401"/>
      <c r="AC34" s="181"/>
    </row>
    <row r="35" spans="1:29" ht="18" customHeight="1" thickBot="1">
      <c r="A35" s="1310"/>
      <c r="B35" s="1424" t="s">
        <v>1388</v>
      </c>
      <c r="C35" s="1425"/>
      <c r="D35" s="1425"/>
      <c r="E35" s="1426"/>
      <c r="F35" s="653" t="s">
        <v>1359</v>
      </c>
      <c r="G35" s="1430"/>
      <c r="H35" s="1430"/>
      <c r="I35" s="1430"/>
      <c r="J35" s="1430"/>
      <c r="K35" s="1430"/>
      <c r="L35" s="1430"/>
      <c r="M35" s="1430"/>
      <c r="N35" s="1430"/>
      <c r="O35" s="1430"/>
      <c r="P35" s="1430"/>
      <c r="Q35" s="1430"/>
      <c r="R35" s="1430"/>
      <c r="S35" s="1430"/>
      <c r="T35" s="1430"/>
      <c r="U35" s="1430"/>
      <c r="V35" s="1430"/>
      <c r="W35" s="1430"/>
      <c r="X35" s="1430"/>
      <c r="Y35" s="1430"/>
      <c r="AC35" s="181"/>
    </row>
    <row r="36" spans="1:29" ht="18" customHeight="1" thickBot="1">
      <c r="A36" s="1311"/>
      <c r="B36" s="1427"/>
      <c r="C36" s="1428"/>
      <c r="D36" s="1428"/>
      <c r="E36" s="1429"/>
      <c r="F36" s="654" t="s">
        <v>1384</v>
      </c>
      <c r="G36" s="1431"/>
      <c r="H36" s="1431"/>
      <c r="I36" s="1431"/>
      <c r="J36" s="1431"/>
      <c r="K36" s="1431"/>
      <c r="L36" s="1431"/>
      <c r="M36" s="1431"/>
      <c r="N36" s="1431"/>
      <c r="O36" s="1431"/>
      <c r="P36" s="1431"/>
      <c r="Q36" s="1431"/>
      <c r="R36" s="1431"/>
      <c r="S36" s="1431"/>
      <c r="T36" s="1431"/>
      <c r="U36" s="1431"/>
      <c r="V36" s="1431"/>
      <c r="W36" s="1431"/>
      <c r="X36" s="1431"/>
      <c r="Y36" s="1431"/>
      <c r="AC36" s="181"/>
    </row>
    <row r="37" spans="1:29" ht="35.25" customHeight="1" thickBot="1">
      <c r="A37" s="1262">
        <v>10</v>
      </c>
      <c r="B37" s="1360" t="s">
        <v>1389</v>
      </c>
      <c r="C37" s="1361"/>
      <c r="D37" s="1432" t="s">
        <v>1390</v>
      </c>
      <c r="E37" s="1433"/>
      <c r="F37" s="1433"/>
      <c r="G37" s="1434"/>
      <c r="H37" s="1434"/>
      <c r="I37" s="1434"/>
      <c r="J37" s="1434"/>
      <c r="K37" s="1434"/>
      <c r="L37" s="1434"/>
      <c r="M37" s="1434"/>
      <c r="N37" s="1434"/>
      <c r="O37" s="1434"/>
      <c r="P37" s="1434"/>
      <c r="Q37" s="1434"/>
      <c r="R37" s="1434"/>
      <c r="S37" s="1434"/>
      <c r="T37" s="1434"/>
      <c r="U37" s="1434"/>
      <c r="V37" s="1434"/>
      <c r="W37" s="1434"/>
      <c r="X37" s="1434"/>
      <c r="Y37" s="1435"/>
      <c r="AC37" s="181"/>
    </row>
    <row r="38" spans="1:29" ht="24.95" customHeight="1" thickBot="1">
      <c r="A38" s="1262"/>
      <c r="B38" s="1363"/>
      <c r="C38" s="1364"/>
      <c r="D38" s="1436"/>
      <c r="E38" s="1436"/>
      <c r="F38" s="1436"/>
      <c r="G38" s="1436"/>
      <c r="H38" s="1436"/>
      <c r="I38" s="1436"/>
      <c r="J38" s="1436"/>
      <c r="K38" s="1436"/>
      <c r="L38" s="1436"/>
      <c r="M38" s="1436"/>
      <c r="N38" s="1436"/>
      <c r="O38" s="1436"/>
      <c r="P38" s="1436"/>
      <c r="Q38" s="1436"/>
      <c r="R38" s="1436"/>
      <c r="S38" s="1436"/>
      <c r="T38" s="1436"/>
      <c r="U38" s="1436"/>
      <c r="V38" s="1436"/>
      <c r="W38" s="1436"/>
      <c r="X38" s="1436"/>
      <c r="Y38" s="1436"/>
      <c r="AA38" s="575" t="str">
        <f>IF(AND($F$7="病棟があります",D38=""),"×","○")</f>
        <v>○</v>
      </c>
      <c r="AB38" s="575"/>
      <c r="AC38" s="181"/>
    </row>
    <row r="39" spans="1:29" ht="33.75" customHeight="1" thickBot="1">
      <c r="A39" s="1271">
        <v>11</v>
      </c>
      <c r="B39" s="1360" t="s">
        <v>1391</v>
      </c>
      <c r="C39" s="1378"/>
      <c r="D39" s="1420" t="s">
        <v>1392</v>
      </c>
      <c r="E39" s="1421"/>
      <c r="F39" s="1421"/>
      <c r="G39" s="1421"/>
      <c r="H39" s="1421"/>
      <c r="I39" s="1421"/>
      <c r="J39" s="1421"/>
      <c r="K39" s="1421"/>
      <c r="L39" s="1421"/>
      <c r="M39" s="1421"/>
      <c r="N39" s="1421"/>
      <c r="O39" s="1421"/>
      <c r="P39" s="1421"/>
      <c r="Q39" s="1421"/>
      <c r="R39" s="1421"/>
      <c r="S39" s="1421"/>
      <c r="T39" s="1421"/>
      <c r="U39" s="1421"/>
      <c r="V39" s="1421"/>
      <c r="W39" s="1421"/>
      <c r="X39" s="1421"/>
      <c r="Y39" s="1422"/>
      <c r="AC39" s="181"/>
    </row>
    <row r="40" spans="1:29" ht="30" customHeight="1" thickBot="1">
      <c r="A40" s="1419"/>
      <c r="B40" s="1363"/>
      <c r="C40" s="1364"/>
      <c r="D40" s="1423"/>
      <c r="E40" s="1423"/>
      <c r="F40" s="1423"/>
      <c r="G40" s="1423"/>
      <c r="H40" s="1423"/>
      <c r="I40" s="1423"/>
      <c r="J40" s="1423"/>
      <c r="K40" s="1423"/>
      <c r="L40" s="1423"/>
      <c r="M40" s="1423"/>
      <c r="N40" s="1423"/>
      <c r="O40" s="1423"/>
      <c r="P40" s="1423"/>
      <c r="Q40" s="1423"/>
      <c r="R40" s="1423"/>
      <c r="S40" s="1423"/>
      <c r="T40" s="1423"/>
      <c r="U40" s="1423"/>
      <c r="V40" s="1423"/>
      <c r="W40" s="1423"/>
      <c r="X40" s="1423"/>
      <c r="Y40" s="1423"/>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topLeftCell="A5" zoomScaleNormal="100" zoomScaleSheetLayoutView="100" workbookViewId="0">
      <selection activeCell="A18" sqref="A18:I1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51" t="s">
        <v>1394</v>
      </c>
      <c r="B1" s="1451"/>
      <c r="C1" s="1451"/>
      <c r="D1" s="1451"/>
      <c r="E1" s="1451"/>
      <c r="F1" s="1451"/>
      <c r="G1" s="1451"/>
      <c r="H1" s="1451"/>
      <c r="I1" s="1451"/>
      <c r="J1" s="1451"/>
      <c r="M1" s="100"/>
    </row>
    <row r="2" spans="1:16" ht="24.95" customHeight="1" thickTop="1" thickBot="1">
      <c r="A2" s="1287" t="s">
        <v>1348</v>
      </c>
      <c r="B2" s="1287"/>
      <c r="C2" s="1287"/>
      <c r="D2" s="1287"/>
      <c r="E2" s="1287"/>
      <c r="F2" s="1287"/>
      <c r="G2" s="1287"/>
      <c r="H2" s="1287"/>
      <c r="I2" s="1288"/>
      <c r="J2" s="538" t="str">
        <f>IF(COUNTIF(L7:L18,"×")=0,"入力済","未入力あり")</f>
        <v>入力済</v>
      </c>
      <c r="K2" s="1224"/>
      <c r="L2" s="599"/>
      <c r="M2" s="100"/>
    </row>
    <row r="3" spans="1:16" ht="5.0999999999999996" customHeight="1" thickTop="1">
      <c r="K3" s="1224"/>
      <c r="L3" s="599"/>
      <c r="M3" s="100"/>
    </row>
    <row r="4" spans="1:16" ht="20.100000000000001" customHeight="1">
      <c r="F4" s="663" t="s">
        <v>1222</v>
      </c>
      <c r="G4" s="1452" t="str">
        <f>表紙!E2</f>
        <v>地方独立行政法人　大阪府立病院機構　大阪急性期・総合医療センター</v>
      </c>
      <c r="H4" s="1453"/>
      <c r="I4" s="1453"/>
      <c r="J4" s="1454"/>
      <c r="K4" s="1224"/>
      <c r="L4" s="599"/>
      <c r="M4" s="100"/>
      <c r="N4" s="540"/>
    </row>
    <row r="5" spans="1:16" ht="20.100000000000001" customHeight="1">
      <c r="F5" s="663" t="s">
        <v>1395</v>
      </c>
      <c r="G5" t="str">
        <f>+'事務局使用（発出時は非表示にすること）'!B3</f>
        <v>令和６年９月１日時点</v>
      </c>
      <c r="I5" s="664"/>
      <c r="J5" s="664"/>
      <c r="K5" s="1224"/>
      <c r="L5" s="599"/>
      <c r="M5" s="100"/>
      <c r="N5" s="665" t="s">
        <v>268</v>
      </c>
    </row>
    <row r="6" spans="1:16" ht="18" customHeight="1" thickBot="1">
      <c r="A6" s="1455" t="s">
        <v>1396</v>
      </c>
      <c r="B6" s="1456"/>
      <c r="C6" s="1456"/>
      <c r="D6" s="1456"/>
      <c r="E6" s="1456"/>
      <c r="F6" s="1456"/>
      <c r="G6" s="1456"/>
      <c r="H6" s="1456"/>
      <c r="I6" s="1456"/>
      <c r="J6" s="1457"/>
      <c r="K6" s="599"/>
      <c r="L6" s="599"/>
      <c r="M6" s="100"/>
      <c r="N6" s="90"/>
    </row>
    <row r="7" spans="1:16" ht="18" customHeight="1" thickBot="1">
      <c r="A7" t="str">
        <f>+'事務局使用（発出時は非表示にすること）'!B4</f>
        <v>令和５年１月１日～12月31日</v>
      </c>
      <c r="B7" s="9"/>
      <c r="C7" s="9"/>
      <c r="D7" t="s">
        <v>1397</v>
      </c>
      <c r="F7" s="9"/>
      <c r="H7" s="340">
        <v>1</v>
      </c>
      <c r="I7" s="666" t="s">
        <v>1398</v>
      </c>
      <c r="J7" s="667"/>
      <c r="K7" s="208"/>
      <c r="L7" s="668" t="str">
        <f>IF(H7&lt;&gt;"","○","×")</f>
        <v>○</v>
      </c>
      <c r="M7" s="100"/>
      <c r="N7" s="90"/>
      <c r="O7" s="380">
        <v>0</v>
      </c>
      <c r="P7" s="381">
        <v>50</v>
      </c>
    </row>
    <row r="8" spans="1:16" ht="18" customHeight="1" thickBot="1">
      <c r="A8" s="1021"/>
      <c r="B8" s="9"/>
      <c r="C8" s="9"/>
      <c r="D8" t="s">
        <v>1399</v>
      </c>
      <c r="F8" s="9"/>
      <c r="H8" s="340">
        <v>0</v>
      </c>
      <c r="I8" s="666" t="s">
        <v>1398</v>
      </c>
      <c r="J8" s="667"/>
      <c r="K8" s="208"/>
      <c r="L8" s="668" t="str">
        <f>IF(H8&lt;&gt;"","○","×")</f>
        <v>○</v>
      </c>
      <c r="M8" s="100"/>
      <c r="N8" s="90"/>
      <c r="O8" s="380">
        <v>0</v>
      </c>
      <c r="P8" s="381">
        <v>50</v>
      </c>
    </row>
    <row r="9" spans="1:16" ht="29.25" customHeight="1">
      <c r="A9" s="1022" t="s">
        <v>1400</v>
      </c>
      <c r="B9" s="1443" t="s">
        <v>1401</v>
      </c>
      <c r="C9" s="1443"/>
      <c r="D9" s="1443"/>
      <c r="E9" s="1443"/>
      <c r="F9" s="1443"/>
      <c r="G9" s="1443"/>
      <c r="H9" s="1443"/>
      <c r="I9" s="1443"/>
      <c r="J9" s="1444"/>
      <c r="K9" s="599"/>
      <c r="L9" s="669"/>
      <c r="M9" s="100"/>
      <c r="N9" s="90"/>
    </row>
    <row r="10" spans="1:16" ht="18.75" customHeight="1">
      <c r="A10" s="670" t="s">
        <v>1402</v>
      </c>
      <c r="B10" s="1445" t="s">
        <v>1403</v>
      </c>
      <c r="C10" s="1445"/>
      <c r="D10" s="1445"/>
      <c r="E10" s="1445"/>
      <c r="F10" s="1445"/>
      <c r="G10" s="1445"/>
      <c r="H10" s="1445"/>
      <c r="I10" s="1445"/>
      <c r="J10" s="1446"/>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47" t="s">
        <v>1405</v>
      </c>
      <c r="B12" s="1447"/>
      <c r="C12" s="1447"/>
      <c r="D12" s="1447"/>
      <c r="E12" s="1447"/>
      <c r="F12" s="1448"/>
      <c r="G12" s="671"/>
      <c r="H12" s="340">
        <v>0</v>
      </c>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49" t="str">
        <f>+"・緊急緩和ケア病床の入院患者数（"&amp;A7&amp;"）"</f>
        <v>・緊急緩和ケア病床の入院患者数（令和５年１月１日～12月31日）</v>
      </c>
      <c r="B13" s="1449"/>
      <c r="C13" s="1449"/>
      <c r="D13" s="1449"/>
      <c r="E13" s="1449"/>
      <c r="F13" s="1450"/>
      <c r="G13" s="673"/>
      <c r="H13" s="340">
        <v>0</v>
      </c>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47" t="s">
        <v>1407</v>
      </c>
      <c r="B15" s="1447"/>
      <c r="C15" s="1447"/>
      <c r="D15" s="1447"/>
      <c r="E15" s="1447"/>
      <c r="F15" s="1448"/>
      <c r="G15" s="671"/>
      <c r="H15" s="42" t="s">
        <v>1933</v>
      </c>
      <c r="I15" s="672"/>
      <c r="J15" s="667"/>
      <c r="K15" s="208"/>
      <c r="L15" s="668" t="str">
        <f>IF(H15&lt;&gt;"","○","×")</f>
        <v>○</v>
      </c>
      <c r="M15" s="100"/>
      <c r="N15" s="90"/>
    </row>
    <row r="16" spans="1:16" ht="20.100000000000001" customHeight="1" thickBot="1">
      <c r="A16" s="1438" t="str">
        <f>+"・がんの難治性疼痛に対する神経ブロックの提供実施延べ人数（"&amp;'事務局使用（発出時は非表示にすること）'!B4&amp;"）"</f>
        <v>・がんの難治性疼痛に対する神経ブロックの提供実施延べ人数（令和５年１月１日～12月31日）</v>
      </c>
      <c r="B16" s="1438"/>
      <c r="C16" s="1438"/>
      <c r="D16" s="1438"/>
      <c r="E16" s="1438"/>
      <c r="F16" s="1439"/>
      <c r="G16" s="676"/>
      <c r="H16" s="340">
        <v>0</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40" t="s">
        <v>1971</v>
      </c>
      <c r="B18" s="1441"/>
      <c r="C18" s="1441"/>
      <c r="D18" s="1441"/>
      <c r="E18" s="1441"/>
      <c r="F18" s="1441"/>
      <c r="G18" s="1441"/>
      <c r="H18" s="1441"/>
      <c r="I18" s="1442"/>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A46" sqref="A46:F47"/>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58" t="s">
        <v>1409</v>
      </c>
      <c r="B1" s="1458"/>
      <c r="C1" s="1458"/>
      <c r="D1" s="1458"/>
      <c r="E1" s="1458"/>
      <c r="F1" s="1458"/>
      <c r="G1" s="679"/>
      <c r="H1" s="679"/>
      <c r="I1" s="101"/>
      <c r="J1" s="680"/>
    </row>
    <row r="2" spans="1:10" ht="6" customHeight="1" thickBot="1">
      <c r="A2" s="682"/>
      <c r="B2" s="682"/>
      <c r="C2" s="682"/>
      <c r="D2" s="682"/>
      <c r="E2" s="682"/>
      <c r="F2" s="682"/>
      <c r="G2" s="679"/>
      <c r="H2" s="679"/>
      <c r="I2" s="101"/>
      <c r="J2" s="680"/>
    </row>
    <row r="3" spans="1:10" ht="20.25" customHeight="1" thickTop="1" thickBot="1">
      <c r="A3" s="1287" t="s">
        <v>1348</v>
      </c>
      <c r="B3" s="1287"/>
      <c r="C3" s="1287"/>
      <c r="D3" s="1287"/>
      <c r="E3" s="1288"/>
      <c r="F3" s="538" t="str">
        <f>IF(COUNTIF(H13:H47,"×")&gt;=1,"未入力あり","入力済")</f>
        <v>入力済</v>
      </c>
      <c r="G3" s="1463"/>
      <c r="H3" s="683"/>
      <c r="I3" s="101"/>
    </row>
    <row r="4" spans="1:10" ht="19.5" thickTop="1">
      <c r="A4" s="1459"/>
      <c r="B4" s="1459"/>
      <c r="C4" s="1459"/>
      <c r="D4" s="1459"/>
      <c r="E4" s="1459"/>
      <c r="F4" s="1459"/>
      <c r="G4" s="1463"/>
      <c r="H4" s="683"/>
      <c r="I4" s="101"/>
    </row>
    <row r="5" spans="1:10">
      <c r="A5" s="679"/>
      <c r="B5" s="679"/>
      <c r="C5" s="685"/>
      <c r="D5" s="689"/>
      <c r="E5" s="1040" t="s">
        <v>1236</v>
      </c>
      <c r="F5" s="1041" t="str">
        <f>表紙!E2</f>
        <v>地方独立行政法人　大阪府立病院機構　大阪急性期・総合医療センター</v>
      </c>
      <c r="G5" s="1463"/>
      <c r="H5" s="683"/>
      <c r="I5" s="687"/>
      <c r="J5" s="193" t="s">
        <v>1410</v>
      </c>
    </row>
    <row r="6" spans="1:10">
      <c r="A6" s="679"/>
      <c r="B6" s="679"/>
      <c r="C6" s="685"/>
      <c r="D6" s="689"/>
      <c r="E6" s="1040" t="s">
        <v>1411</v>
      </c>
      <c r="F6" s="1053" t="str">
        <f>+'事務局使用（発出時は非表示にすること）'!B3</f>
        <v>令和６年９月１日時点</v>
      </c>
      <c r="G6" s="1463"/>
      <c r="H6" s="683"/>
      <c r="I6" s="688"/>
      <c r="J6" s="184"/>
    </row>
    <row r="7" spans="1:10">
      <c r="A7" s="1039" t="s">
        <v>1412</v>
      </c>
      <c r="B7" s="679"/>
      <c r="C7" s="685"/>
      <c r="D7" s="679"/>
      <c r="E7" s="686"/>
      <c r="F7" s="690"/>
      <c r="G7" s="679"/>
      <c r="H7" s="679"/>
      <c r="I7" s="688"/>
      <c r="J7" s="184"/>
    </row>
    <row r="8" spans="1:10" ht="25.5" customHeight="1">
      <c r="A8" s="691"/>
      <c r="B8" s="1466" t="s">
        <v>1413</v>
      </c>
      <c r="C8" s="1466"/>
      <c r="D8" s="1466"/>
      <c r="E8" s="1466"/>
      <c r="F8" s="1466"/>
      <c r="G8" s="679"/>
      <c r="H8" s="679"/>
      <c r="I8" s="688"/>
      <c r="J8" s="184"/>
    </row>
    <row r="9" spans="1:10" ht="9" customHeight="1">
      <c r="A9" s="691"/>
      <c r="B9" s="692"/>
      <c r="C9" s="692"/>
      <c r="D9" s="692"/>
      <c r="E9" s="692"/>
      <c r="F9" s="692"/>
      <c r="G9" s="679"/>
      <c r="H9" s="679"/>
      <c r="I9" s="688"/>
      <c r="J9" s="184"/>
    </row>
    <row r="10" spans="1:10" ht="19.5" customHeight="1" thickBot="1">
      <c r="A10" s="1461" t="s">
        <v>1414</v>
      </c>
      <c r="B10" s="1462"/>
      <c r="C10" s="1462"/>
      <c r="D10" s="1462"/>
      <c r="E10" s="1462"/>
      <c r="F10" s="1462"/>
      <c r="G10" s="690"/>
      <c r="H10" s="690"/>
      <c r="J10" s="184"/>
    </row>
    <row r="11" spans="1:10" ht="27" customHeight="1" thickBot="1">
      <c r="A11" s="693"/>
      <c r="B11" s="694" t="s">
        <v>1415</v>
      </c>
      <c r="C11" s="694" t="s">
        <v>1416</v>
      </c>
      <c r="D11" s="1464" t="s">
        <v>1417</v>
      </c>
      <c r="E11" s="1464"/>
      <c r="F11" s="1464"/>
      <c r="G11" s="690"/>
      <c r="H11" s="690"/>
      <c r="J11" s="184"/>
    </row>
    <row r="12" spans="1:10" ht="21" customHeight="1" thickBot="1">
      <c r="A12" s="695" t="s">
        <v>1418</v>
      </c>
      <c r="B12" s="696" t="s">
        <v>1419</v>
      </c>
      <c r="C12" s="695" t="s">
        <v>1420</v>
      </c>
      <c r="D12" s="1465" t="s">
        <v>1421</v>
      </c>
      <c r="E12" s="1465"/>
      <c r="F12" s="1465"/>
      <c r="G12" s="690"/>
      <c r="H12" s="690"/>
      <c r="J12" s="184"/>
    </row>
    <row r="13" spans="1:10" ht="21" customHeight="1" thickBot="1">
      <c r="A13" s="697">
        <v>1</v>
      </c>
      <c r="B13" s="117" t="s">
        <v>1972</v>
      </c>
      <c r="C13" s="63" t="s">
        <v>1789</v>
      </c>
      <c r="D13" s="1460" t="s">
        <v>1977</v>
      </c>
      <c r="E13" s="1460"/>
      <c r="F13" s="1460"/>
      <c r="G13" s="690"/>
      <c r="H13" s="681" t="str">
        <f>IF(AND(B13&lt;&gt;"",C13&lt;&gt;""),"○","×")</f>
        <v>○</v>
      </c>
      <c r="J13" s="184"/>
    </row>
    <row r="14" spans="1:10" ht="21" customHeight="1" thickBot="1">
      <c r="A14" s="697">
        <v>2</v>
      </c>
      <c r="B14" s="117" t="s">
        <v>1972</v>
      </c>
      <c r="C14" s="63" t="s">
        <v>1789</v>
      </c>
      <c r="D14" s="1460" t="s">
        <v>1978</v>
      </c>
      <c r="E14" s="1460"/>
      <c r="F14" s="1460"/>
      <c r="G14" s="690"/>
      <c r="H14" s="690"/>
      <c r="J14" s="184"/>
    </row>
    <row r="15" spans="1:10" ht="21" customHeight="1" thickBot="1">
      <c r="A15" s="697">
        <v>3</v>
      </c>
      <c r="B15" s="117" t="s">
        <v>1972</v>
      </c>
      <c r="C15" s="63" t="s">
        <v>1789</v>
      </c>
      <c r="D15" s="1460" t="s">
        <v>1978</v>
      </c>
      <c r="E15" s="1460"/>
      <c r="F15" s="1460"/>
      <c r="G15" s="690"/>
      <c r="H15" s="690"/>
      <c r="J15" s="184"/>
    </row>
    <row r="16" spans="1:10" ht="21" customHeight="1" thickBot="1">
      <c r="A16" s="697">
        <v>4</v>
      </c>
      <c r="B16" s="117" t="s">
        <v>1973</v>
      </c>
      <c r="C16" s="63" t="s">
        <v>1789</v>
      </c>
      <c r="D16" s="1460"/>
      <c r="E16" s="1460"/>
      <c r="F16" s="1460"/>
      <c r="G16" s="690"/>
      <c r="H16" s="690"/>
      <c r="J16" s="184"/>
    </row>
    <row r="17" spans="1:10" ht="21" customHeight="1" thickBot="1">
      <c r="A17" s="697">
        <v>5</v>
      </c>
      <c r="B17" s="117" t="s">
        <v>1974</v>
      </c>
      <c r="C17" s="63" t="s">
        <v>1789</v>
      </c>
      <c r="D17" s="1460" t="s">
        <v>1979</v>
      </c>
      <c r="E17" s="1460"/>
      <c r="F17" s="1460"/>
      <c r="G17" s="690"/>
      <c r="H17" s="690"/>
      <c r="J17" s="184"/>
    </row>
    <row r="18" spans="1:10" ht="21" customHeight="1" thickBot="1">
      <c r="A18" s="697">
        <v>6</v>
      </c>
      <c r="B18" s="117" t="s">
        <v>1974</v>
      </c>
      <c r="C18" s="63" t="s">
        <v>1789</v>
      </c>
      <c r="D18" s="1460" t="s">
        <v>1980</v>
      </c>
      <c r="E18" s="1460"/>
      <c r="F18" s="1460"/>
      <c r="G18" s="690"/>
      <c r="H18" s="690"/>
      <c r="J18" s="184"/>
    </row>
    <row r="19" spans="1:10" ht="21" customHeight="1" thickBot="1">
      <c r="A19" s="697">
        <v>7</v>
      </c>
      <c r="B19" s="117" t="s">
        <v>1974</v>
      </c>
      <c r="C19" s="63" t="s">
        <v>1789</v>
      </c>
      <c r="D19" s="1460" t="s">
        <v>1980</v>
      </c>
      <c r="E19" s="1460"/>
      <c r="F19" s="1460"/>
      <c r="G19" s="690"/>
      <c r="H19" s="690"/>
      <c r="J19" s="184"/>
    </row>
    <row r="20" spans="1:10" ht="21" customHeight="1" thickBot="1">
      <c r="A20" s="697">
        <v>8</v>
      </c>
      <c r="B20" s="117" t="s">
        <v>1974</v>
      </c>
      <c r="C20" s="63" t="s">
        <v>1789</v>
      </c>
      <c r="D20" s="1460" t="s">
        <v>1980</v>
      </c>
      <c r="E20" s="1460"/>
      <c r="F20" s="1460"/>
      <c r="G20" s="690"/>
      <c r="H20" s="690"/>
      <c r="J20" s="184"/>
    </row>
    <row r="21" spans="1:10" ht="21" customHeight="1" thickBot="1">
      <c r="A21" s="697">
        <v>9</v>
      </c>
      <c r="B21" s="117" t="s">
        <v>1974</v>
      </c>
      <c r="C21" s="63" t="s">
        <v>1789</v>
      </c>
      <c r="D21" s="1460" t="s">
        <v>1981</v>
      </c>
      <c r="E21" s="1460"/>
      <c r="F21" s="1460"/>
      <c r="G21" s="690"/>
      <c r="H21" s="690"/>
      <c r="J21" s="184"/>
    </row>
    <row r="22" spans="1:10" ht="21" customHeight="1" thickBot="1">
      <c r="A22" s="697">
        <v>10</v>
      </c>
      <c r="B22" s="117" t="s">
        <v>1975</v>
      </c>
      <c r="C22" s="63" t="s">
        <v>1789</v>
      </c>
      <c r="D22" s="1460"/>
      <c r="E22" s="1460"/>
      <c r="F22" s="1460"/>
      <c r="G22" s="690"/>
      <c r="H22" s="690"/>
      <c r="J22" s="184"/>
    </row>
    <row r="23" spans="1:10" ht="21" customHeight="1" thickBot="1">
      <c r="A23" s="697">
        <v>11</v>
      </c>
      <c r="B23" s="117" t="s">
        <v>1976</v>
      </c>
      <c r="C23" s="63" t="s">
        <v>1789</v>
      </c>
      <c r="D23" s="1460"/>
      <c r="E23" s="1460"/>
      <c r="F23" s="1460"/>
      <c r="G23" s="690"/>
      <c r="H23" s="690"/>
      <c r="J23" s="184"/>
    </row>
    <row r="24" spans="1:10" ht="21" customHeight="1" thickBot="1">
      <c r="A24" s="697">
        <v>12</v>
      </c>
      <c r="B24" s="117"/>
      <c r="C24" s="63"/>
      <c r="D24" s="1460"/>
      <c r="E24" s="1460"/>
      <c r="F24" s="1460"/>
      <c r="G24" s="690"/>
      <c r="H24" s="690"/>
      <c r="J24" s="184"/>
    </row>
    <row r="25" spans="1:10" ht="21" customHeight="1" thickBot="1">
      <c r="A25" s="697">
        <v>13</v>
      </c>
      <c r="B25" s="117"/>
      <c r="C25" s="63"/>
      <c r="D25" s="1460"/>
      <c r="E25" s="1460"/>
      <c r="F25" s="1460"/>
      <c r="G25" s="690"/>
      <c r="H25" s="690"/>
      <c r="J25" s="184"/>
    </row>
    <row r="26" spans="1:10" ht="21" customHeight="1" thickBot="1">
      <c r="A26" s="697">
        <v>14</v>
      </c>
      <c r="B26" s="117"/>
      <c r="C26" s="63"/>
      <c r="D26" s="1460"/>
      <c r="E26" s="1460"/>
      <c r="F26" s="1460"/>
      <c r="G26" s="690"/>
      <c r="H26" s="690"/>
      <c r="J26" s="184"/>
    </row>
    <row r="27" spans="1:10" ht="21" customHeight="1" thickBot="1">
      <c r="A27" s="697">
        <v>15</v>
      </c>
      <c r="B27" s="117"/>
      <c r="C27" s="63"/>
      <c r="D27" s="1460"/>
      <c r="E27" s="1460"/>
      <c r="F27" s="1460"/>
      <c r="G27" s="690"/>
      <c r="H27" s="690"/>
      <c r="J27" s="184"/>
    </row>
    <row r="28" spans="1:10" ht="19.5" thickBot="1">
      <c r="A28" s="697">
        <v>16</v>
      </c>
      <c r="B28" s="117"/>
      <c r="C28" s="63"/>
      <c r="D28" s="1460"/>
      <c r="E28" s="1460"/>
      <c r="F28" s="1460"/>
      <c r="G28" s="698" t="s">
        <v>1422</v>
      </c>
      <c r="H28" s="698"/>
      <c r="I28" s="699"/>
      <c r="J28" s="184"/>
    </row>
    <row r="29" spans="1:10" ht="19.5" thickBot="1">
      <c r="A29" s="697">
        <v>17</v>
      </c>
      <c r="B29" s="117"/>
      <c r="C29" s="63"/>
      <c r="D29" s="1460"/>
      <c r="E29" s="1460"/>
      <c r="F29" s="1460"/>
      <c r="J29" s="989"/>
    </row>
    <row r="30" spans="1:10" ht="19.5" thickBot="1">
      <c r="A30" s="697">
        <v>18</v>
      </c>
      <c r="B30" s="117"/>
      <c r="C30" s="63"/>
      <c r="D30" s="1460"/>
      <c r="E30" s="1460"/>
      <c r="F30" s="1460"/>
      <c r="J30" s="989"/>
    </row>
    <row r="31" spans="1:10" ht="19.5" thickBot="1">
      <c r="A31" s="697">
        <v>19</v>
      </c>
      <c r="B31" s="117"/>
      <c r="C31" s="63"/>
      <c r="D31" s="1460"/>
      <c r="E31" s="1460"/>
      <c r="F31" s="1460"/>
      <c r="J31" s="989"/>
    </row>
    <row r="32" spans="1:10" ht="19.5" thickBot="1">
      <c r="A32" s="697">
        <v>20</v>
      </c>
      <c r="B32" s="117"/>
      <c r="C32" s="63"/>
      <c r="D32" s="1460"/>
      <c r="E32" s="1460"/>
      <c r="F32" s="1460"/>
      <c r="J32" s="184"/>
    </row>
    <row r="33" spans="1:10" ht="6.75" customHeight="1">
      <c r="J33" s="184"/>
    </row>
    <row r="34" spans="1:10" ht="19.5" thickBot="1">
      <c r="A34" s="9" t="s">
        <v>1423</v>
      </c>
      <c r="B34" s="1042"/>
      <c r="C34" s="1043"/>
      <c r="D34" s="1042"/>
      <c r="E34" s="1042"/>
      <c r="F34" s="1042"/>
      <c r="J34" s="184"/>
    </row>
    <row r="35" spans="1:10" ht="19.5" thickBot="1">
      <c r="A35" s="1470" t="s">
        <v>1424</v>
      </c>
      <c r="B35" s="1470"/>
      <c r="C35" s="1470"/>
      <c r="D35" s="1044">
        <v>1</v>
      </c>
      <c r="E35" s="1146" t="s">
        <v>1982</v>
      </c>
      <c r="F35" s="1042"/>
      <c r="H35" s="681" t="str">
        <f>IF(AND(D35&lt;&gt;"",E35&lt;&gt;""),"○","×")</f>
        <v>○</v>
      </c>
      <c r="J35" s="184"/>
    </row>
    <row r="36" spans="1:10" ht="19.5" thickBot="1">
      <c r="A36" s="1470" t="s">
        <v>1425</v>
      </c>
      <c r="B36" s="1470"/>
      <c r="C36" s="1470"/>
      <c r="D36" s="1044">
        <v>1</v>
      </c>
      <c r="E36" s="1146" t="s">
        <v>1982</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71" t="s">
        <v>1427</v>
      </c>
      <c r="B39" s="1472"/>
      <c r="C39" s="1472"/>
      <c r="D39" s="1472"/>
      <c r="E39" s="1472"/>
      <c r="F39" s="1473"/>
      <c r="J39" s="989"/>
    </row>
    <row r="40" spans="1:10" ht="12.75" customHeight="1" thickBot="1">
      <c r="A40" s="1471"/>
      <c r="B40" s="1472"/>
      <c r="C40" s="1472"/>
      <c r="D40" s="1472"/>
      <c r="E40" s="1472"/>
      <c r="F40" s="1473"/>
      <c r="J40" s="989"/>
    </row>
    <row r="41" spans="1:10" ht="19.5" thickBot="1">
      <c r="A41" s="1474" t="s">
        <v>1983</v>
      </c>
      <c r="B41" s="1475"/>
      <c r="C41" s="1475"/>
      <c r="D41" s="1475"/>
      <c r="E41" s="1475"/>
      <c r="F41" s="1476"/>
      <c r="H41" s="9" t="str">
        <f>IF(A41="","×","○")</f>
        <v>○</v>
      </c>
      <c r="J41" s="989"/>
    </row>
    <row r="42" spans="1:10" ht="19.5" thickBot="1">
      <c r="A42" s="1474"/>
      <c r="B42" s="1475"/>
      <c r="C42" s="1475"/>
      <c r="D42" s="1475"/>
      <c r="E42" s="1475"/>
      <c r="F42" s="1476"/>
      <c r="J42" s="184"/>
    </row>
    <row r="43" spans="1:10" ht="19.5" thickBot="1">
      <c r="A43" s="1471" t="s">
        <v>1428</v>
      </c>
      <c r="B43" s="1472"/>
      <c r="C43" s="1472"/>
      <c r="D43" s="1472"/>
      <c r="E43" s="1472"/>
      <c r="F43" s="1473"/>
      <c r="J43" s="184"/>
    </row>
    <row r="44" spans="1:10" ht="9.75" customHeight="1" thickBot="1">
      <c r="A44" s="1471"/>
      <c r="B44" s="1472"/>
      <c r="C44" s="1472"/>
      <c r="D44" s="1472"/>
      <c r="E44" s="1472"/>
      <c r="F44" s="1473"/>
      <c r="J44" s="989"/>
    </row>
    <row r="45" spans="1:10" ht="12" customHeight="1" thickBot="1">
      <c r="A45" s="1471"/>
      <c r="B45" s="1472"/>
      <c r="C45" s="1472"/>
      <c r="D45" s="1472"/>
      <c r="E45" s="1472"/>
      <c r="F45" s="1473"/>
      <c r="H45" s="9"/>
      <c r="J45" s="989"/>
    </row>
    <row r="46" spans="1:10" ht="19.5" thickBot="1">
      <c r="A46" s="1467" t="s">
        <v>1984</v>
      </c>
      <c r="B46" s="1468"/>
      <c r="C46" s="1468"/>
      <c r="D46" s="1468"/>
      <c r="E46" s="1468"/>
      <c r="F46" s="1469"/>
      <c r="H46" s="9" t="str">
        <f>IF(A46="","×","○")</f>
        <v>○</v>
      </c>
      <c r="J46" s="989"/>
    </row>
    <row r="47" spans="1:10" ht="19.5" thickBot="1">
      <c r="A47" s="1467"/>
      <c r="B47" s="1468"/>
      <c r="C47" s="1468"/>
      <c r="D47" s="1468"/>
      <c r="E47" s="1468"/>
      <c r="F47" s="1469"/>
      <c r="J47" s="990"/>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AC8" sqref="AC8"/>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9" t="s">
        <v>1429</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701"/>
      <c r="AA1" s="701"/>
      <c r="AB1" s="100"/>
      <c r="AC1" s="702"/>
    </row>
    <row r="2" spans="1:29"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7"/>
      <c r="X2" s="1288"/>
      <c r="Y2" s="538" t="str">
        <f>IF(COUNTIF(AA7:AA11,"×")&gt;=1,"未入力あり","入力済")</f>
        <v>入力済</v>
      </c>
      <c r="Z2" s="1224"/>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4"/>
      <c r="AA3" s="599"/>
    </row>
    <row r="4" spans="1:29" ht="20.25" customHeight="1">
      <c r="A4" s="586"/>
      <c r="B4" s="586"/>
      <c r="C4" s="586"/>
      <c r="D4" s="586"/>
      <c r="E4" s="586"/>
      <c r="F4" s="541" t="s">
        <v>1222</v>
      </c>
      <c r="G4" s="1343" t="str">
        <f>表紙!E2</f>
        <v>地方独立行政法人　大阪府立病院機構　大阪急性期・総合医療センター</v>
      </c>
      <c r="H4" s="1344"/>
      <c r="I4" s="1344"/>
      <c r="J4" s="1344"/>
      <c r="K4" s="1344"/>
      <c r="L4" s="1344"/>
      <c r="M4" s="1344"/>
      <c r="N4" s="1344"/>
      <c r="O4" s="1344"/>
      <c r="P4" s="1344"/>
      <c r="Q4" s="1344"/>
      <c r="R4" s="1344"/>
      <c r="S4" s="1344"/>
      <c r="T4" s="1344"/>
      <c r="U4" s="1344"/>
      <c r="V4" s="1344"/>
      <c r="W4" s="1344"/>
      <c r="X4" s="1344"/>
      <c r="Y4" s="1345"/>
      <c r="Z4" s="1224"/>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24"/>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358">
        <v>1</v>
      </c>
      <c r="B7" s="1121" t="s">
        <v>1430</v>
      </c>
      <c r="C7" s="1122"/>
      <c r="D7" s="1122"/>
      <c r="E7" s="1122"/>
      <c r="F7" s="1123"/>
      <c r="G7" s="1123"/>
      <c r="H7" s="1124"/>
      <c r="I7" s="1479" t="s">
        <v>1933</v>
      </c>
      <c r="J7" s="1480"/>
      <c r="K7" s="1480"/>
      <c r="L7" s="1480"/>
      <c r="M7" s="1481"/>
      <c r="N7" s="1482" t="s">
        <v>573</v>
      </c>
      <c r="O7" s="1483"/>
      <c r="P7" s="1483"/>
      <c r="Q7" s="1483"/>
      <c r="R7" s="1483"/>
      <c r="S7" s="1483"/>
      <c r="T7" s="1483"/>
      <c r="U7" s="1125"/>
      <c r="V7" s="1053"/>
      <c r="W7" s="1053"/>
      <c r="X7" s="1053"/>
      <c r="Y7" s="1126"/>
      <c r="Z7" s="1023"/>
      <c r="AA7" s="704" t="str">
        <f>IF(I7="","×","○")</f>
        <v>○</v>
      </c>
      <c r="AC7" s="180"/>
    </row>
    <row r="8" spans="1:29" ht="18" customHeight="1" thickBot="1">
      <c r="A8" s="1359"/>
      <c r="B8" s="705" t="s">
        <v>1431</v>
      </c>
      <c r="C8" s="706"/>
      <c r="D8" s="706"/>
      <c r="E8" s="706"/>
      <c r="F8" s="641"/>
      <c r="G8" s="641"/>
      <c r="H8" s="642"/>
      <c r="I8" s="1479"/>
      <c r="J8" s="1480"/>
      <c r="K8" s="1480"/>
      <c r="L8" s="1480"/>
      <c r="M8" s="1481"/>
      <c r="N8" s="1477" t="s">
        <v>573</v>
      </c>
      <c r="O8" s="1478"/>
      <c r="P8" s="1478"/>
      <c r="Q8" s="1478"/>
      <c r="R8" s="1478"/>
      <c r="S8" s="1478"/>
      <c r="T8" s="1478"/>
      <c r="U8" s="62"/>
      <c r="V8" s="60"/>
      <c r="W8" s="60"/>
      <c r="X8" s="60"/>
      <c r="Y8" s="707"/>
      <c r="Z8" s="1023"/>
      <c r="AA8" s="704" t="str">
        <f>IF(AND(I7="はい",I8=""),"×","○")</f>
        <v>○</v>
      </c>
      <c r="AC8" s="180"/>
    </row>
    <row r="9" spans="1:29" ht="31.5" customHeight="1" thickBot="1">
      <c r="A9" s="1337">
        <v>2</v>
      </c>
      <c r="B9" s="1484" t="s">
        <v>1432</v>
      </c>
      <c r="C9" s="1485"/>
      <c r="D9" s="1485"/>
      <c r="E9" s="1485"/>
      <c r="F9" s="1485"/>
      <c r="G9" s="1485"/>
      <c r="H9" s="1486"/>
      <c r="I9" s="1479"/>
      <c r="J9" s="1480"/>
      <c r="K9" s="1480"/>
      <c r="L9" s="1480"/>
      <c r="M9" s="1481"/>
      <c r="N9" s="1477" t="s">
        <v>573</v>
      </c>
      <c r="O9" s="1478"/>
      <c r="P9" s="1478"/>
      <c r="Q9" s="1478"/>
      <c r="R9" s="1478"/>
      <c r="S9" s="1478"/>
      <c r="T9" s="1478"/>
      <c r="V9" s="60"/>
      <c r="W9" s="60"/>
      <c r="X9" s="60"/>
      <c r="Y9" s="707"/>
      <c r="Z9" s="62"/>
      <c r="AA9" s="704" t="str">
        <f>IF(AND(I7="はい",I9=""),"×","○")</f>
        <v>○</v>
      </c>
      <c r="AC9" s="180"/>
    </row>
    <row r="10" spans="1:29" ht="13.5">
      <c r="A10" s="1338"/>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338"/>
      <c r="B11" s="1487"/>
      <c r="C11" s="1488"/>
      <c r="D11" s="1488"/>
      <c r="E11" s="1488"/>
      <c r="F11" s="1488"/>
      <c r="G11" s="1488"/>
      <c r="H11" s="1488"/>
      <c r="I11" s="1488"/>
      <c r="J11" s="1488"/>
      <c r="K11" s="1488"/>
      <c r="L11" s="1488"/>
      <c r="M11" s="1488"/>
      <c r="N11" s="1488"/>
      <c r="O11" s="1488"/>
      <c r="P11" s="1488"/>
      <c r="Q11" s="1488"/>
      <c r="R11" s="1488"/>
      <c r="S11" s="1488"/>
      <c r="T11" s="1488"/>
      <c r="U11" s="1488"/>
      <c r="V11" s="1488"/>
      <c r="W11" s="1488"/>
      <c r="X11" s="1489"/>
      <c r="Y11" s="710"/>
      <c r="Z11" s="62"/>
      <c r="AA11" s="709" t="str">
        <f>IF(AND(I9="はい",B11=""),"×","○")</f>
        <v>○</v>
      </c>
      <c r="AC11" s="90"/>
    </row>
    <row r="12" spans="1:29">
      <c r="A12" s="1338"/>
      <c r="B12" s="1490"/>
      <c r="C12" s="1491"/>
      <c r="D12" s="1491"/>
      <c r="E12" s="1491"/>
      <c r="F12" s="1491"/>
      <c r="G12" s="1491"/>
      <c r="H12" s="1491"/>
      <c r="I12" s="1491"/>
      <c r="J12" s="1491"/>
      <c r="K12" s="1491"/>
      <c r="L12" s="1491"/>
      <c r="M12" s="1491"/>
      <c r="N12" s="1491"/>
      <c r="O12" s="1491"/>
      <c r="P12" s="1491"/>
      <c r="Q12" s="1491"/>
      <c r="R12" s="1491"/>
      <c r="S12" s="1491"/>
      <c r="T12" s="1491"/>
      <c r="U12" s="1491"/>
      <c r="V12" s="1491"/>
      <c r="W12" s="1491"/>
      <c r="X12" s="1492"/>
      <c r="Y12" s="710"/>
      <c r="Z12" s="62"/>
      <c r="AA12" s="62"/>
      <c r="AC12" s="90"/>
    </row>
    <row r="13" spans="1:29">
      <c r="A13" s="1338"/>
      <c r="B13" s="1490"/>
      <c r="C13" s="1491"/>
      <c r="D13" s="1491"/>
      <c r="E13" s="1491"/>
      <c r="F13" s="1491"/>
      <c r="G13" s="1491"/>
      <c r="H13" s="1491"/>
      <c r="I13" s="1491"/>
      <c r="J13" s="1491"/>
      <c r="K13" s="1491"/>
      <c r="L13" s="1491"/>
      <c r="M13" s="1491"/>
      <c r="N13" s="1491"/>
      <c r="O13" s="1491"/>
      <c r="P13" s="1491"/>
      <c r="Q13" s="1491"/>
      <c r="R13" s="1491"/>
      <c r="S13" s="1491"/>
      <c r="T13" s="1491"/>
      <c r="U13" s="1491"/>
      <c r="V13" s="1491"/>
      <c r="W13" s="1491"/>
      <c r="X13" s="1492"/>
      <c r="Y13" s="710"/>
      <c r="Z13" s="62"/>
      <c r="AA13" s="62"/>
      <c r="AC13" s="90"/>
    </row>
    <row r="14" spans="1:29">
      <c r="A14" s="1338"/>
      <c r="B14" s="1490"/>
      <c r="C14" s="1491"/>
      <c r="D14" s="1491"/>
      <c r="E14" s="1491"/>
      <c r="F14" s="1491"/>
      <c r="G14" s="1491"/>
      <c r="H14" s="1491"/>
      <c r="I14" s="1491"/>
      <c r="J14" s="1491"/>
      <c r="K14" s="1491"/>
      <c r="L14" s="1491"/>
      <c r="M14" s="1491"/>
      <c r="N14" s="1491"/>
      <c r="O14" s="1491"/>
      <c r="P14" s="1491"/>
      <c r="Q14" s="1491"/>
      <c r="R14" s="1491"/>
      <c r="S14" s="1491"/>
      <c r="T14" s="1491"/>
      <c r="U14" s="1491"/>
      <c r="V14" s="1491"/>
      <c r="W14" s="1491"/>
      <c r="X14" s="1492"/>
      <c r="Y14" s="710"/>
      <c r="Z14" s="62"/>
      <c r="AA14" s="62"/>
      <c r="AC14" s="90"/>
    </row>
    <row r="15" spans="1:29">
      <c r="A15" s="1339"/>
      <c r="B15" s="1493"/>
      <c r="C15" s="1494"/>
      <c r="D15" s="1494"/>
      <c r="E15" s="1494"/>
      <c r="F15" s="1494"/>
      <c r="G15" s="1494"/>
      <c r="H15" s="1494"/>
      <c r="I15" s="1494"/>
      <c r="J15" s="1494"/>
      <c r="K15" s="1494"/>
      <c r="L15" s="1494"/>
      <c r="M15" s="1494"/>
      <c r="N15" s="1494"/>
      <c r="O15" s="1494"/>
      <c r="P15" s="1494"/>
      <c r="Q15" s="1494"/>
      <c r="R15" s="1494"/>
      <c r="S15" s="1494"/>
      <c r="T15" s="1494"/>
      <c r="U15" s="1494"/>
      <c r="V15" s="1494"/>
      <c r="W15" s="1494"/>
      <c r="X15" s="1495"/>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9" t="s">
        <v>1434</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701"/>
      <c r="AA1" s="701"/>
      <c r="AB1" s="100"/>
      <c r="AC1" s="702"/>
    </row>
    <row r="2" spans="1:29"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7"/>
      <c r="X2" s="1288"/>
      <c r="Y2" s="538" t="str">
        <f>IF(COUNTIF(AA6:AA28,"×")&gt;=1,"未入力あり","入力済")</f>
        <v>入力済</v>
      </c>
      <c r="Z2" s="1224"/>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4"/>
      <c r="AA3" s="599"/>
    </row>
    <row r="4" spans="1:29" ht="20.25" customHeight="1">
      <c r="A4" s="586"/>
      <c r="B4" s="586"/>
      <c r="C4" s="586"/>
      <c r="D4" s="586"/>
      <c r="E4" s="586"/>
      <c r="F4" s="541" t="s">
        <v>1222</v>
      </c>
      <c r="G4" s="1343" t="str">
        <f>表紙!E2</f>
        <v>地方独立行政法人　大阪府立病院機構　大阪急性期・総合医療センター</v>
      </c>
      <c r="H4" s="1344"/>
      <c r="I4" s="1344"/>
      <c r="J4" s="1344"/>
      <c r="K4" s="1344"/>
      <c r="L4" s="1344"/>
      <c r="M4" s="1344"/>
      <c r="N4" s="1344"/>
      <c r="O4" s="1344"/>
      <c r="P4" s="1344"/>
      <c r="Q4" s="1344"/>
      <c r="R4" s="1344"/>
      <c r="S4" s="1344"/>
      <c r="T4" s="1344"/>
      <c r="U4" s="1344"/>
      <c r="V4" s="1344"/>
      <c r="W4" s="1344"/>
      <c r="X4" s="1344"/>
      <c r="Y4" s="1345"/>
      <c r="Z4" s="1224"/>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24"/>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61">
        <v>1</v>
      </c>
      <c r="B7" s="1121" t="s">
        <v>1435</v>
      </c>
      <c r="C7" s="1122"/>
      <c r="D7" s="1122"/>
      <c r="E7" s="1122"/>
      <c r="F7" s="1123"/>
      <c r="G7" s="1123"/>
      <c r="H7" s="1123"/>
      <c r="I7" s="1122"/>
      <c r="J7" s="1122"/>
      <c r="K7" s="1122"/>
      <c r="L7" s="1122"/>
      <c r="M7" s="1122"/>
      <c r="N7" s="1122"/>
      <c r="O7" s="1122"/>
      <c r="P7" s="713"/>
      <c r="Q7" s="1479" t="s">
        <v>1935</v>
      </c>
      <c r="R7" s="1480"/>
      <c r="S7" s="1480"/>
      <c r="T7" s="1480"/>
      <c r="U7" s="1481"/>
      <c r="V7" s="1115" t="s">
        <v>1436</v>
      </c>
      <c r="W7" s="1115"/>
      <c r="X7" s="1115"/>
      <c r="Y7" s="1116"/>
      <c r="Z7" s="1024"/>
      <c r="AA7" s="9" t="str">
        <f>IF(Q7="","×","○")</f>
        <v>○</v>
      </c>
      <c r="AC7" s="90"/>
    </row>
    <row r="8" spans="1:29" ht="18" customHeight="1">
      <c r="A8" s="1262"/>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2"/>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2"/>
      <c r="B10" s="1508" t="s">
        <v>1985</v>
      </c>
      <c r="C10" s="1503"/>
      <c r="D10" s="1503"/>
      <c r="E10" s="1503"/>
      <c r="F10" s="1503"/>
      <c r="G10" s="1503"/>
      <c r="H10" s="1503"/>
      <c r="I10" s="1503"/>
      <c r="J10" s="1503"/>
      <c r="K10" s="1503"/>
      <c r="L10" s="1503"/>
      <c r="M10" s="1503"/>
      <c r="N10" s="1503"/>
      <c r="O10" s="1503"/>
      <c r="P10" s="1503"/>
      <c r="Q10" s="1503"/>
      <c r="R10" s="1503"/>
      <c r="S10" s="1503"/>
      <c r="T10" s="1503"/>
      <c r="U10" s="1503"/>
      <c r="V10" s="1503"/>
      <c r="W10" s="1503"/>
      <c r="X10" s="1503"/>
      <c r="Y10" s="1504"/>
      <c r="Z10" s="554"/>
      <c r="AA10" s="677" t="str">
        <f>IF(AND(Q7="はい",B10=""),"×","○")</f>
        <v>○</v>
      </c>
      <c r="AC10" s="90"/>
    </row>
    <row r="11" spans="1:29" ht="18" customHeight="1" thickBot="1">
      <c r="A11" s="1262"/>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496"/>
      <c r="B12" s="1502"/>
      <c r="C12" s="1503"/>
      <c r="D12" s="1503"/>
      <c r="E12" s="1503"/>
      <c r="F12" s="1503"/>
      <c r="G12" s="1503"/>
      <c r="H12" s="1503"/>
      <c r="I12" s="1503"/>
      <c r="J12" s="1503"/>
      <c r="K12" s="1503"/>
      <c r="L12" s="1503"/>
      <c r="M12" s="1503"/>
      <c r="N12" s="1503"/>
      <c r="O12" s="1503"/>
      <c r="P12" s="1503"/>
      <c r="Q12" s="1503"/>
      <c r="R12" s="1503"/>
      <c r="S12" s="1503"/>
      <c r="T12" s="1503"/>
      <c r="U12" s="1503"/>
      <c r="V12" s="1503"/>
      <c r="W12" s="1503"/>
      <c r="X12" s="1503"/>
      <c r="Y12" s="1504"/>
      <c r="Z12" s="554"/>
      <c r="AA12" s="677" t="str">
        <f>IF(AND(Q7="いいえ",B12=""),"×","○")</f>
        <v>○</v>
      </c>
      <c r="AC12" s="90"/>
    </row>
    <row r="13" spans="1:29" ht="18" customHeight="1" thickBot="1">
      <c r="A13" s="1497">
        <v>2</v>
      </c>
      <c r="B13" s="1025" t="s">
        <v>1441</v>
      </c>
      <c r="C13" s="718"/>
      <c r="D13" s="718"/>
      <c r="E13" s="718"/>
      <c r="F13" s="625"/>
      <c r="G13" s="625"/>
      <c r="H13" s="625"/>
      <c r="I13" s="718"/>
      <c r="J13" s="718"/>
      <c r="K13" s="718"/>
      <c r="L13" s="718"/>
      <c r="M13" s="718"/>
      <c r="N13" s="718"/>
      <c r="O13" s="718"/>
      <c r="P13" s="718"/>
      <c r="Q13" s="1479" t="s">
        <v>1933</v>
      </c>
      <c r="R13" s="1480"/>
      <c r="S13" s="1480"/>
      <c r="T13" s="1480"/>
      <c r="U13" s="1481"/>
      <c r="V13" s="537" t="s">
        <v>1436</v>
      </c>
      <c r="W13" s="537"/>
      <c r="X13" s="537"/>
      <c r="Y13" s="648"/>
      <c r="Z13" s="1024"/>
      <c r="AA13" s="9" t="str">
        <f>IF(Q13="","×","○")</f>
        <v>○</v>
      </c>
      <c r="AC13" s="90"/>
    </row>
    <row r="14" spans="1:29" ht="18" customHeight="1" thickBot="1">
      <c r="A14" s="1497"/>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498"/>
      <c r="B15" s="1502"/>
      <c r="C15" s="1503"/>
      <c r="D15" s="1503"/>
      <c r="E15" s="1503"/>
      <c r="F15" s="1503"/>
      <c r="G15" s="1503"/>
      <c r="H15" s="1503"/>
      <c r="I15" s="1503"/>
      <c r="J15" s="1503"/>
      <c r="K15" s="1503"/>
      <c r="L15" s="1503"/>
      <c r="M15" s="1503"/>
      <c r="N15" s="1503"/>
      <c r="O15" s="1503"/>
      <c r="P15" s="1503"/>
      <c r="Q15" s="1503"/>
      <c r="R15" s="1503"/>
      <c r="S15" s="1503"/>
      <c r="T15" s="1503"/>
      <c r="U15" s="1503"/>
      <c r="V15" s="1503"/>
      <c r="W15" s="1503"/>
      <c r="X15" s="1503"/>
      <c r="Y15" s="1504"/>
      <c r="Z15" s="554"/>
      <c r="AA15" s="677" t="str">
        <f>IF(AND(Q13="はい",B15=""),"×","○")</f>
        <v>○</v>
      </c>
      <c r="AC15" s="90"/>
    </row>
    <row r="16" spans="1:29" ht="18" customHeight="1" thickBot="1">
      <c r="A16" s="1497">
        <v>3</v>
      </c>
      <c r="B16" s="1025" t="s">
        <v>1443</v>
      </c>
      <c r="C16" s="718"/>
      <c r="D16" s="718"/>
      <c r="E16" s="718"/>
      <c r="F16" s="625"/>
      <c r="G16" s="625"/>
      <c r="H16" s="625"/>
      <c r="I16" s="718"/>
      <c r="J16" s="718"/>
      <c r="K16" s="718"/>
      <c r="L16" s="718"/>
      <c r="M16" s="718"/>
      <c r="N16" s="718"/>
      <c r="O16" s="718"/>
      <c r="P16" s="718"/>
      <c r="Q16" s="1479" t="s">
        <v>1935</v>
      </c>
      <c r="R16" s="1480"/>
      <c r="S16" s="1480"/>
      <c r="T16" s="1480"/>
      <c r="U16" s="1481"/>
      <c r="V16" s="1509" t="s">
        <v>1436</v>
      </c>
      <c r="W16" s="1509"/>
      <c r="X16" s="1509"/>
      <c r="Y16" s="1510"/>
      <c r="Z16" s="1024"/>
      <c r="AA16" s="9" t="str">
        <f>IF(Q16="","×","○")</f>
        <v>○</v>
      </c>
      <c r="AC16" s="90"/>
    </row>
    <row r="17" spans="1:29" ht="18" customHeight="1" thickBot="1">
      <c r="A17" s="1497"/>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498"/>
      <c r="B18" s="1502" t="s">
        <v>1986</v>
      </c>
      <c r="C18" s="1503"/>
      <c r="D18" s="1503"/>
      <c r="E18" s="1503"/>
      <c r="F18" s="1503"/>
      <c r="G18" s="1503"/>
      <c r="H18" s="1503"/>
      <c r="I18" s="1503"/>
      <c r="J18" s="1503"/>
      <c r="K18" s="1503"/>
      <c r="L18" s="1503"/>
      <c r="M18" s="1503"/>
      <c r="N18" s="1503"/>
      <c r="O18" s="1503"/>
      <c r="P18" s="1503"/>
      <c r="Q18" s="1503"/>
      <c r="R18" s="1503"/>
      <c r="S18" s="1503"/>
      <c r="T18" s="1503"/>
      <c r="U18" s="1503"/>
      <c r="V18" s="1503"/>
      <c r="W18" s="1503"/>
      <c r="X18" s="1503"/>
      <c r="Y18" s="1504"/>
      <c r="Z18" s="554"/>
      <c r="AA18" s="677" t="str">
        <f>IF(AND(Q16="はい",B18=""),"×","○")</f>
        <v>○</v>
      </c>
      <c r="AC18" s="90"/>
    </row>
    <row r="19" spans="1:29" ht="18" customHeight="1" thickBot="1">
      <c r="A19" s="1261">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496"/>
      <c r="B20" s="1502" t="s">
        <v>1987</v>
      </c>
      <c r="C20" s="1503"/>
      <c r="D20" s="1503"/>
      <c r="E20" s="1503"/>
      <c r="F20" s="1503"/>
      <c r="G20" s="1503"/>
      <c r="H20" s="1503"/>
      <c r="I20" s="1503"/>
      <c r="J20" s="1503"/>
      <c r="K20" s="1503"/>
      <c r="L20" s="1503"/>
      <c r="M20" s="1503"/>
      <c r="N20" s="1503"/>
      <c r="O20" s="1503"/>
      <c r="P20" s="1503"/>
      <c r="Q20" s="1503"/>
      <c r="R20" s="1503"/>
      <c r="S20" s="1503"/>
      <c r="T20" s="1503"/>
      <c r="U20" s="1503"/>
      <c r="V20" s="1503"/>
      <c r="W20" s="1503"/>
      <c r="X20" s="1503"/>
      <c r="Y20" s="1504"/>
      <c r="Z20" s="554"/>
      <c r="AC20" s="90"/>
    </row>
    <row r="21" spans="1:29" ht="18" customHeight="1" thickBot="1">
      <c r="A21" s="1261">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496"/>
      <c r="B22" s="1505" t="s">
        <v>1988</v>
      </c>
      <c r="C22" s="1500"/>
      <c r="D22" s="1500"/>
      <c r="E22" s="1500"/>
      <c r="F22" s="1500"/>
      <c r="G22" s="1500"/>
      <c r="H22" s="1500"/>
      <c r="I22" s="1500"/>
      <c r="J22" s="1500"/>
      <c r="K22" s="1500"/>
      <c r="L22" s="1500"/>
      <c r="M22" s="1500"/>
      <c r="N22" s="1500"/>
      <c r="O22" s="1500"/>
      <c r="P22" s="1500"/>
      <c r="Q22" s="1500"/>
      <c r="R22" s="1500"/>
      <c r="S22" s="1500"/>
      <c r="T22" s="1500"/>
      <c r="U22" s="1500"/>
      <c r="V22" s="1500"/>
      <c r="W22" s="1500"/>
      <c r="X22" s="1500"/>
      <c r="Y22" s="1501"/>
      <c r="Z22" s="554"/>
      <c r="AC22" s="90"/>
    </row>
    <row r="23" spans="1:29" ht="18" customHeight="1" thickBot="1">
      <c r="A23" s="1261">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496"/>
      <c r="B24" s="1499" t="s">
        <v>1989</v>
      </c>
      <c r="C24" s="1500"/>
      <c r="D24" s="1500"/>
      <c r="E24" s="1500"/>
      <c r="F24" s="1500"/>
      <c r="G24" s="1500"/>
      <c r="H24" s="1500"/>
      <c r="I24" s="1500"/>
      <c r="J24" s="1500"/>
      <c r="K24" s="1500"/>
      <c r="L24" s="1500"/>
      <c r="M24" s="1500"/>
      <c r="N24" s="1500"/>
      <c r="O24" s="1500"/>
      <c r="P24" s="1500"/>
      <c r="Q24" s="1500"/>
      <c r="R24" s="1500"/>
      <c r="S24" s="1500"/>
      <c r="T24" s="1500"/>
      <c r="U24" s="1500"/>
      <c r="V24" s="1500"/>
      <c r="W24" s="1500"/>
      <c r="X24" s="1500"/>
      <c r="Y24" s="1501"/>
      <c r="Z24" s="554"/>
      <c r="AC24" s="90"/>
    </row>
    <row r="25" spans="1:29" ht="18" customHeight="1" thickBot="1">
      <c r="A25" s="1261">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496"/>
      <c r="B26" s="1502" t="s">
        <v>1990</v>
      </c>
      <c r="C26" s="1503"/>
      <c r="D26" s="1503"/>
      <c r="E26" s="1503"/>
      <c r="F26" s="1503"/>
      <c r="G26" s="1503"/>
      <c r="H26" s="1503"/>
      <c r="I26" s="1503"/>
      <c r="J26" s="1503"/>
      <c r="K26" s="1503"/>
      <c r="L26" s="1503"/>
      <c r="M26" s="1503"/>
      <c r="N26" s="1503"/>
      <c r="O26" s="1503"/>
      <c r="P26" s="1503"/>
      <c r="Q26" s="1503"/>
      <c r="R26" s="1503"/>
      <c r="S26" s="1503"/>
      <c r="T26" s="1503"/>
      <c r="U26" s="1503"/>
      <c r="V26" s="1503"/>
      <c r="W26" s="1503"/>
      <c r="X26" s="1503"/>
      <c r="Y26" s="1504"/>
      <c r="Z26" s="554"/>
      <c r="AC26" s="90"/>
    </row>
    <row r="27" spans="1:29" ht="35.25" customHeight="1" thickBot="1">
      <c r="A27" s="1497">
        <v>8</v>
      </c>
      <c r="B27" s="1506" t="s">
        <v>1449</v>
      </c>
      <c r="C27" s="1472"/>
      <c r="D27" s="1472"/>
      <c r="E27" s="1472"/>
      <c r="F27" s="1472"/>
      <c r="G27" s="1472"/>
      <c r="H27" s="1472"/>
      <c r="I27" s="1472"/>
      <c r="J27" s="1472"/>
      <c r="K27" s="1472"/>
      <c r="L27" s="1472"/>
      <c r="M27" s="1472"/>
      <c r="N27" s="1472"/>
      <c r="O27" s="1472"/>
      <c r="P27" s="1472"/>
      <c r="Q27" s="1472"/>
      <c r="R27" s="1472"/>
      <c r="S27" s="1472"/>
      <c r="T27" s="1472"/>
      <c r="U27" s="1472"/>
      <c r="V27" s="1472"/>
      <c r="W27" s="1472"/>
      <c r="X27" s="1472"/>
      <c r="Y27" s="1507"/>
      <c r="Z27" s="1024"/>
      <c r="AA27" s="554"/>
      <c r="AC27" s="90"/>
    </row>
    <row r="28" spans="1:29" ht="53.25" customHeight="1" thickBot="1">
      <c r="A28" s="1498"/>
      <c r="B28" s="1502" t="s">
        <v>1991</v>
      </c>
      <c r="C28" s="1503"/>
      <c r="D28" s="1503"/>
      <c r="E28" s="1503"/>
      <c r="F28" s="1503"/>
      <c r="G28" s="1503"/>
      <c r="H28" s="1503"/>
      <c r="I28" s="1503"/>
      <c r="J28" s="1503"/>
      <c r="K28" s="1503"/>
      <c r="L28" s="1503"/>
      <c r="M28" s="1503"/>
      <c r="N28" s="1503"/>
      <c r="O28" s="1503"/>
      <c r="P28" s="1503"/>
      <c r="Q28" s="1503"/>
      <c r="R28" s="1503"/>
      <c r="S28" s="1503"/>
      <c r="T28" s="1503"/>
      <c r="U28" s="1503"/>
      <c r="V28" s="1503"/>
      <c r="W28" s="1503"/>
      <c r="X28" s="1503"/>
      <c r="Y28" s="1504"/>
      <c r="Z28" s="554"/>
      <c r="AA28" s="9" t="str">
        <f>IF(B28="","×","○")</f>
        <v>○</v>
      </c>
      <c r="AC28" s="165"/>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topLeftCell="A25" zoomScaleNormal="100" zoomScaleSheetLayoutView="100" workbookViewId="0">
      <selection activeCell="L24" sqref="L24"/>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18" t="s">
        <v>1450</v>
      </c>
      <c r="B1" s="1518"/>
      <c r="C1" s="1518"/>
      <c r="D1" s="1518"/>
      <c r="E1" s="1518"/>
      <c r="F1" s="1518"/>
      <c r="G1" s="1518"/>
      <c r="H1" s="722"/>
      <c r="I1" s="722"/>
      <c r="K1" s="100"/>
      <c r="L1" s="724"/>
    </row>
    <row r="2" spans="1:14" s="723" customFormat="1" ht="24.95" customHeight="1" thickTop="1" thickBot="1">
      <c r="A2" s="1231" t="s">
        <v>1348</v>
      </c>
      <c r="B2" s="1231"/>
      <c r="C2" s="1231"/>
      <c r="D2" s="1231"/>
      <c r="E2" s="1231"/>
      <c r="F2" s="1250"/>
      <c r="G2" s="538" t="str">
        <f>IF(COUNTIF(I8:J36,"×")&gt;=1,"未入力あり","入力済")</f>
        <v>入力済</v>
      </c>
      <c r="H2" s="725"/>
      <c r="I2" s="726"/>
      <c r="J2" s="1517"/>
      <c r="K2" s="100"/>
      <c r="L2" s="724"/>
    </row>
    <row r="3" spans="1:14" s="723" customFormat="1" ht="5.0999999999999996" customHeight="1" thickTop="1">
      <c r="A3" s="727"/>
      <c r="B3" s="727"/>
      <c r="C3" s="727"/>
      <c r="D3" s="727"/>
      <c r="E3" s="727"/>
      <c r="F3" s="727"/>
      <c r="G3" s="728"/>
      <c r="H3" s="728"/>
      <c r="I3" s="728"/>
      <c r="J3" s="1517"/>
      <c r="K3" s="62"/>
      <c r="L3" s="724"/>
    </row>
    <row r="4" spans="1:14" s="723" customFormat="1" ht="20.25" customHeight="1">
      <c r="A4" s="727"/>
      <c r="B4" s="727"/>
      <c r="C4" s="727"/>
      <c r="D4" s="729" t="s">
        <v>1451</v>
      </c>
      <c r="E4" s="1521" t="str">
        <f>表紙!E2</f>
        <v>地方独立行政法人　大阪府立病院機構　大阪急性期・総合医療センター</v>
      </c>
      <c r="F4" s="1522"/>
      <c r="G4" s="1523"/>
      <c r="H4" s="730"/>
      <c r="I4" s="730"/>
      <c r="J4" s="1517"/>
      <c r="K4" s="100"/>
      <c r="L4" s="724"/>
    </row>
    <row r="5" spans="1:14" s="723" customFormat="1" ht="20.25" customHeight="1">
      <c r="A5" s="727"/>
      <c r="B5" s="727"/>
      <c r="C5" s="727"/>
      <c r="D5" s="1231" t="str">
        <f>+"期間："&amp;'事務局使用（発出時は非表示にすること）'!B4</f>
        <v>期間：令和５年１月１日～12月31日</v>
      </c>
      <c r="E5" s="1231"/>
      <c r="F5" s="1130"/>
      <c r="J5" s="731"/>
      <c r="K5" s="100"/>
      <c r="L5" s="724"/>
    </row>
    <row r="6" spans="1:14" s="723" customFormat="1" ht="22.5" customHeight="1">
      <c r="A6" s="1519"/>
      <c r="B6" s="1519"/>
      <c r="C6" s="1519"/>
      <c r="D6" s="1519"/>
      <c r="E6" s="1519"/>
      <c r="F6" s="1519"/>
      <c r="G6" s="1519"/>
      <c r="H6" s="732"/>
      <c r="I6" s="732"/>
      <c r="J6" s="733"/>
      <c r="K6" s="734"/>
      <c r="L6" s="735" t="s">
        <v>268</v>
      </c>
    </row>
    <row r="7" spans="1:14" s="723" customFormat="1" ht="69.95" customHeight="1" thickBot="1">
      <c r="A7" s="1524" t="s">
        <v>1452</v>
      </c>
      <c r="B7" s="1524"/>
      <c r="C7" s="1524"/>
      <c r="D7" s="1524"/>
      <c r="E7" s="1524"/>
      <c r="F7" s="1524"/>
      <c r="G7" s="1524"/>
      <c r="H7" s="732"/>
      <c r="I7" s="732"/>
      <c r="J7" s="733"/>
      <c r="K7" s="734"/>
      <c r="L7" s="185"/>
    </row>
    <row r="8" spans="1:14" s="723" customFormat="1" ht="20.100000000000001" customHeight="1" thickBot="1">
      <c r="A8" s="1" t="s">
        <v>1453</v>
      </c>
      <c r="C8" s="340">
        <v>968</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913</v>
      </c>
      <c r="D11" s="738"/>
      <c r="E11" s="738"/>
      <c r="F11" s="738"/>
      <c r="I11" s="723" t="str">
        <f>IF(C11="","×","○")</f>
        <v>○</v>
      </c>
      <c r="L11" s="185"/>
      <c r="M11" s="742">
        <v>0</v>
      </c>
      <c r="N11" s="743">
        <v>10000</v>
      </c>
    </row>
    <row r="12" spans="1:14" s="723" customFormat="1" ht="20.25" customHeight="1" thickBot="1">
      <c r="A12" s="739">
        <v>2</v>
      </c>
      <c r="B12" s="740" t="s">
        <v>1458</v>
      </c>
      <c r="C12" s="340">
        <v>35</v>
      </c>
      <c r="D12" s="738"/>
      <c r="E12" s="738"/>
      <c r="F12" s="738"/>
      <c r="I12" s="723" t="str">
        <f>IF(C12="","×","○")</f>
        <v>○</v>
      </c>
      <c r="K12" s="744"/>
      <c r="L12" s="185"/>
      <c r="M12" s="737">
        <v>0</v>
      </c>
      <c r="N12" s="745">
        <v>2000</v>
      </c>
    </row>
    <row r="13" spans="1:14" s="723" customFormat="1" ht="20.25" customHeight="1" thickBot="1">
      <c r="A13" s="739">
        <v>3</v>
      </c>
      <c r="B13" s="740" t="s">
        <v>1459</v>
      </c>
      <c r="C13" s="340">
        <v>0</v>
      </c>
      <c r="D13" s="738"/>
      <c r="E13" s="738"/>
      <c r="F13" s="738"/>
      <c r="I13" s="723" t="str">
        <f>IF(C13="","×","○")</f>
        <v>○</v>
      </c>
      <c r="J13" s="746"/>
      <c r="K13" s="747"/>
      <c r="L13" s="185"/>
      <c r="M13" s="737">
        <v>0</v>
      </c>
      <c r="N13" s="745">
        <v>1500</v>
      </c>
    </row>
    <row r="14" spans="1:14" s="723" customFormat="1" ht="20.25" customHeight="1">
      <c r="A14" s="748"/>
      <c r="B14" s="749" t="s">
        <v>1460</v>
      </c>
      <c r="C14" s="750">
        <f>SUM(C11:C13)</f>
        <v>948</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20" t="s">
        <v>1462</v>
      </c>
      <c r="B16" s="1520"/>
      <c r="C16" s="1520"/>
      <c r="D16" s="1520"/>
      <c r="E16" s="1520"/>
      <c r="F16" s="1520"/>
      <c r="G16" s="1520"/>
      <c r="H16" s="983"/>
      <c r="I16" s="752"/>
      <c r="J16" s="746"/>
      <c r="K16" s="747"/>
      <c r="L16" s="186"/>
    </row>
    <row r="17" spans="1:14">
      <c r="J17" s="746" t="s">
        <v>1463</v>
      </c>
      <c r="K17" s="747"/>
      <c r="L17" s="186"/>
    </row>
    <row r="18" spans="1:14" s="723" customFormat="1" ht="20.25" customHeight="1" thickBot="1">
      <c r="A18" s="753"/>
      <c r="B18" s="754" t="s">
        <v>1464</v>
      </c>
      <c r="C18" s="755" t="s">
        <v>1465</v>
      </c>
      <c r="D18" s="1515" t="s">
        <v>1464</v>
      </c>
      <c r="E18" s="1516"/>
      <c r="F18" s="755" t="s">
        <v>1465</v>
      </c>
      <c r="J18" s="746"/>
      <c r="K18" s="747"/>
      <c r="L18" s="186"/>
    </row>
    <row r="19" spans="1:14" s="723" customFormat="1" ht="21" customHeight="1" thickBot="1">
      <c r="A19" s="756"/>
      <c r="B19" s="757" t="s">
        <v>1466</v>
      </c>
      <c r="C19" s="340">
        <v>1231</v>
      </c>
      <c r="D19" s="757" t="s">
        <v>1467</v>
      </c>
      <c r="E19" s="757"/>
      <c r="F19" s="340">
        <v>12</v>
      </c>
      <c r="I19" s="723" t="str">
        <f t="shared" ref="I19:I25" si="0">IF(C19="","×","○")</f>
        <v>○</v>
      </c>
      <c r="J19" s="723" t="str">
        <f>IF(F19="","×","○")</f>
        <v>○</v>
      </c>
      <c r="K19" s="747"/>
      <c r="L19" s="186"/>
      <c r="M19" s="737">
        <v>0</v>
      </c>
      <c r="N19" s="745">
        <v>3000</v>
      </c>
    </row>
    <row r="20" spans="1:14" s="723" customFormat="1" ht="20.25" customHeight="1" thickBot="1">
      <c r="A20" s="756"/>
      <c r="B20" s="757" t="s">
        <v>1468</v>
      </c>
      <c r="C20" s="340">
        <v>9</v>
      </c>
      <c r="D20" s="757" t="s">
        <v>1469</v>
      </c>
      <c r="E20" s="757"/>
      <c r="F20" s="340">
        <v>88</v>
      </c>
      <c r="I20" s="723" t="str">
        <f t="shared" si="0"/>
        <v>○</v>
      </c>
      <c r="J20" s="723" t="str">
        <f t="shared" ref="J20:J33" si="1">IF(F20="","×","○")</f>
        <v>○</v>
      </c>
      <c r="K20" s="747"/>
      <c r="L20" s="186"/>
      <c r="M20" s="737">
        <v>0</v>
      </c>
      <c r="N20" s="745">
        <v>3000</v>
      </c>
    </row>
    <row r="21" spans="1:14" s="723" customFormat="1" ht="20.25" customHeight="1" thickBot="1">
      <c r="A21" s="756"/>
      <c r="B21" s="757" t="s">
        <v>1470</v>
      </c>
      <c r="C21" s="340">
        <v>796</v>
      </c>
      <c r="D21" s="1513" t="s">
        <v>1471</v>
      </c>
      <c r="E21" s="1514"/>
      <c r="F21" s="340">
        <v>24</v>
      </c>
      <c r="I21" s="723" t="str">
        <f t="shared" si="0"/>
        <v>○</v>
      </c>
      <c r="J21" s="723" t="str">
        <f t="shared" si="1"/>
        <v>○</v>
      </c>
      <c r="K21" s="747"/>
      <c r="L21" s="186"/>
      <c r="M21" s="737">
        <v>0</v>
      </c>
      <c r="N21" s="745">
        <v>3000</v>
      </c>
    </row>
    <row r="22" spans="1:14" s="723" customFormat="1" ht="20.25" customHeight="1" thickBot="1">
      <c r="A22" s="756"/>
      <c r="B22" s="758" t="s">
        <v>1472</v>
      </c>
      <c r="C22" s="340">
        <v>7</v>
      </c>
      <c r="D22" s="1513" t="s">
        <v>1473</v>
      </c>
      <c r="E22" s="1514"/>
      <c r="F22" s="340">
        <v>0</v>
      </c>
      <c r="I22" s="723" t="str">
        <f t="shared" si="0"/>
        <v>○</v>
      </c>
      <c r="J22" s="723" t="str">
        <f t="shared" si="1"/>
        <v>○</v>
      </c>
      <c r="K22" s="747"/>
      <c r="L22" s="186"/>
      <c r="M22" s="737">
        <v>0</v>
      </c>
      <c r="N22" s="745">
        <v>3000</v>
      </c>
    </row>
    <row r="23" spans="1:14" s="723" customFormat="1" ht="20.25" customHeight="1" thickBot="1">
      <c r="A23" s="756"/>
      <c r="B23" s="758" t="s">
        <v>1474</v>
      </c>
      <c r="C23" s="340">
        <v>3</v>
      </c>
      <c r="D23" s="759" t="s">
        <v>1475</v>
      </c>
      <c r="E23" s="760"/>
      <c r="F23" s="340">
        <v>67</v>
      </c>
      <c r="I23" s="723" t="str">
        <f t="shared" si="0"/>
        <v>○</v>
      </c>
      <c r="J23" s="723" t="str">
        <f t="shared" si="1"/>
        <v>○</v>
      </c>
      <c r="K23" s="747"/>
      <c r="L23" s="187"/>
      <c r="M23" s="737">
        <v>0</v>
      </c>
      <c r="N23" s="745">
        <v>3000</v>
      </c>
    </row>
    <row r="24" spans="1:14" s="723" customFormat="1" ht="20.25" customHeight="1" thickBot="1">
      <c r="A24" s="756"/>
      <c r="B24" s="758" t="s">
        <v>1476</v>
      </c>
      <c r="C24" s="340">
        <v>1</v>
      </c>
      <c r="D24" s="759" t="s">
        <v>1477</v>
      </c>
      <c r="E24" s="760"/>
      <c r="F24" s="340">
        <v>3</v>
      </c>
      <c r="I24" s="723" t="str">
        <f t="shared" si="0"/>
        <v>○</v>
      </c>
      <c r="J24" s="723" t="str">
        <f t="shared" si="1"/>
        <v>○</v>
      </c>
      <c r="K24" s="747"/>
      <c r="L24" s="186"/>
      <c r="M24" s="737">
        <v>0</v>
      </c>
      <c r="N24" s="745">
        <v>3000</v>
      </c>
    </row>
    <row r="25" spans="1:14" s="723" customFormat="1" ht="24" customHeight="1" thickBot="1">
      <c r="A25" s="756"/>
      <c r="B25" s="758" t="s">
        <v>1478</v>
      </c>
      <c r="C25" s="340">
        <v>776</v>
      </c>
      <c r="D25" s="759" t="s">
        <v>1479</v>
      </c>
      <c r="E25" s="757"/>
      <c r="F25" s="340">
        <v>757</v>
      </c>
      <c r="I25" s="723" t="str">
        <f t="shared" si="0"/>
        <v>○</v>
      </c>
      <c r="J25" s="723" t="str">
        <f t="shared" si="1"/>
        <v>○</v>
      </c>
      <c r="K25" s="747"/>
      <c r="L25" s="186"/>
      <c r="M25" s="737">
        <v>0</v>
      </c>
      <c r="N25" s="745">
        <v>3000</v>
      </c>
    </row>
    <row r="26" spans="1:14" s="723" customFormat="1" ht="24" customHeight="1" thickBot="1">
      <c r="A26" s="756"/>
      <c r="B26" s="757" t="s">
        <v>1480</v>
      </c>
      <c r="C26" s="340">
        <v>7</v>
      </c>
      <c r="D26" s="759" t="s">
        <v>1481</v>
      </c>
      <c r="E26" s="757"/>
      <c r="F26" s="340">
        <v>780</v>
      </c>
      <c r="I26" s="723" t="str">
        <f t="shared" ref="I26:I36" si="2">IF(C26="","×","○")</f>
        <v>○</v>
      </c>
      <c r="J26" s="723" t="str">
        <f t="shared" si="1"/>
        <v>○</v>
      </c>
      <c r="K26" s="747"/>
      <c r="L26" s="186"/>
      <c r="M26" s="737">
        <v>0</v>
      </c>
      <c r="N26" s="745">
        <v>3000</v>
      </c>
    </row>
    <row r="27" spans="1:14" s="723" customFormat="1" ht="24" customHeight="1" thickBot="1">
      <c r="A27" s="756"/>
      <c r="B27" s="757" t="s">
        <v>1482</v>
      </c>
      <c r="C27" s="340">
        <v>2</v>
      </c>
      <c r="D27" s="759" t="s">
        <v>1483</v>
      </c>
      <c r="E27" s="757"/>
      <c r="F27" s="340">
        <v>34</v>
      </c>
      <c r="I27" s="723" t="str">
        <f t="shared" si="2"/>
        <v>○</v>
      </c>
      <c r="J27" s="723" t="str">
        <f t="shared" si="1"/>
        <v>○</v>
      </c>
      <c r="K27" s="747"/>
      <c r="L27" s="186"/>
      <c r="M27" s="737">
        <v>0</v>
      </c>
      <c r="N27" s="745">
        <v>3000</v>
      </c>
    </row>
    <row r="28" spans="1:14" s="723" customFormat="1" ht="24" customHeight="1" thickBot="1">
      <c r="A28" s="756"/>
      <c r="B28" s="757" t="s">
        <v>1484</v>
      </c>
      <c r="C28" s="340">
        <v>6</v>
      </c>
      <c r="D28" s="759" t="s">
        <v>1485</v>
      </c>
      <c r="E28" s="757"/>
      <c r="F28" s="340">
        <v>17</v>
      </c>
      <c r="I28" s="723" t="str">
        <f t="shared" si="2"/>
        <v>○</v>
      </c>
      <c r="J28" s="723" t="str">
        <f t="shared" si="1"/>
        <v>○</v>
      </c>
      <c r="K28" s="747"/>
      <c r="L28" s="186"/>
      <c r="M28" s="737">
        <v>0</v>
      </c>
      <c r="N28" s="745">
        <v>3000</v>
      </c>
    </row>
    <row r="29" spans="1:14" s="723" customFormat="1" ht="24" customHeight="1" thickBot="1">
      <c r="A29" s="756"/>
      <c r="B29" s="757" t="s">
        <v>1486</v>
      </c>
      <c r="C29" s="340">
        <v>2</v>
      </c>
      <c r="D29" s="759" t="s">
        <v>1487</v>
      </c>
      <c r="E29" s="757"/>
      <c r="F29" s="340">
        <v>62</v>
      </c>
      <c r="I29" s="723" t="str">
        <f t="shared" si="2"/>
        <v>○</v>
      </c>
      <c r="J29" s="723" t="str">
        <f t="shared" si="1"/>
        <v>○</v>
      </c>
      <c r="K29" s="747"/>
      <c r="L29" s="186"/>
      <c r="M29" s="737">
        <v>0</v>
      </c>
      <c r="N29" s="745">
        <v>3000</v>
      </c>
    </row>
    <row r="30" spans="1:14" s="723" customFormat="1" ht="24" customHeight="1" thickBot="1">
      <c r="A30" s="756"/>
      <c r="B30" s="757" t="s">
        <v>1488</v>
      </c>
      <c r="C30" s="340">
        <v>2</v>
      </c>
      <c r="D30" s="759" t="s">
        <v>1489</v>
      </c>
      <c r="E30" s="757"/>
      <c r="F30" s="340">
        <v>7</v>
      </c>
      <c r="I30" s="723" t="str">
        <f t="shared" si="2"/>
        <v>○</v>
      </c>
      <c r="J30" s="723" t="str">
        <f t="shared" si="1"/>
        <v>○</v>
      </c>
      <c r="K30" s="747"/>
      <c r="L30" s="186"/>
      <c r="M30" s="737">
        <v>0</v>
      </c>
      <c r="N30" s="745">
        <v>3000</v>
      </c>
    </row>
    <row r="31" spans="1:14" s="723" customFormat="1" ht="24" customHeight="1" thickBot="1">
      <c r="A31" s="756"/>
      <c r="B31" s="757" t="s">
        <v>1490</v>
      </c>
      <c r="C31" s="340">
        <v>3</v>
      </c>
      <c r="D31" s="759" t="s">
        <v>1491</v>
      </c>
      <c r="E31" s="757"/>
      <c r="F31" s="340">
        <v>3</v>
      </c>
      <c r="I31" s="723" t="str">
        <f t="shared" si="2"/>
        <v>○</v>
      </c>
      <c r="J31" s="723" t="str">
        <f t="shared" si="1"/>
        <v>○</v>
      </c>
      <c r="K31" s="747"/>
      <c r="L31" s="186"/>
      <c r="M31" s="737">
        <v>0</v>
      </c>
      <c r="N31" s="745">
        <v>3000</v>
      </c>
    </row>
    <row r="32" spans="1:14" s="723" customFormat="1" ht="24" customHeight="1" thickBot="1">
      <c r="A32" s="756"/>
      <c r="B32" s="757" t="s">
        <v>1492</v>
      </c>
      <c r="C32" s="340">
        <v>440</v>
      </c>
      <c r="D32" s="759" t="s">
        <v>1493</v>
      </c>
      <c r="E32" s="757"/>
      <c r="F32" s="340">
        <v>2</v>
      </c>
      <c r="I32" s="723" t="str">
        <f t="shared" si="2"/>
        <v>○</v>
      </c>
      <c r="J32" s="723" t="str">
        <f t="shared" si="1"/>
        <v>○</v>
      </c>
      <c r="K32" s="744"/>
      <c r="L32" s="186"/>
      <c r="M32" s="737">
        <v>0</v>
      </c>
      <c r="N32" s="745">
        <v>3000</v>
      </c>
    </row>
    <row r="33" spans="1:14" s="723" customFormat="1" ht="24" customHeight="1" thickBot="1">
      <c r="A33" s="756"/>
      <c r="B33" s="757" t="s">
        <v>1494</v>
      </c>
      <c r="C33" s="340">
        <v>13</v>
      </c>
      <c r="D33" s="759" t="s">
        <v>1495</v>
      </c>
      <c r="E33" s="757"/>
      <c r="F33" s="340">
        <v>7</v>
      </c>
      <c r="I33" s="723" t="str">
        <f t="shared" si="2"/>
        <v>○</v>
      </c>
      <c r="J33" s="723" t="str">
        <f t="shared" si="1"/>
        <v>○</v>
      </c>
      <c r="K33" s="744"/>
      <c r="L33" s="186"/>
      <c r="M33" s="737">
        <v>0</v>
      </c>
      <c r="N33" s="745">
        <v>3000</v>
      </c>
    </row>
    <row r="34" spans="1:14" s="723" customFormat="1" ht="24" customHeight="1" thickBot="1">
      <c r="A34" s="756"/>
      <c r="B34" s="757" t="s">
        <v>1496</v>
      </c>
      <c r="C34" s="340">
        <v>1</v>
      </c>
      <c r="D34" s="1511" t="s">
        <v>1992</v>
      </c>
      <c r="E34" s="1512"/>
      <c r="F34" s="340">
        <v>7</v>
      </c>
      <c r="I34" s="723" t="str">
        <f t="shared" si="2"/>
        <v>○</v>
      </c>
      <c r="K34" s="744"/>
      <c r="L34" s="186"/>
      <c r="M34" s="737">
        <v>0</v>
      </c>
      <c r="N34" s="745">
        <v>3000</v>
      </c>
    </row>
    <row r="35" spans="1:14" s="723" customFormat="1" ht="24" customHeight="1" thickBot="1">
      <c r="A35" s="756"/>
      <c r="B35" s="757" t="s">
        <v>1497</v>
      </c>
      <c r="C35" s="340">
        <v>114</v>
      </c>
      <c r="D35" s="1511"/>
      <c r="E35" s="1512"/>
      <c r="F35" s="340"/>
      <c r="I35" s="723" t="str">
        <f t="shared" si="2"/>
        <v>○</v>
      </c>
      <c r="K35" s="744"/>
      <c r="L35" s="186"/>
      <c r="M35" s="737">
        <v>0</v>
      </c>
      <c r="N35" s="745">
        <v>3000</v>
      </c>
    </row>
    <row r="36" spans="1:14" s="738" customFormat="1" ht="24" customHeight="1" thickBot="1">
      <c r="A36" s="756"/>
      <c r="B36" s="757" t="s">
        <v>1498</v>
      </c>
      <c r="C36" s="340">
        <v>160</v>
      </c>
      <c r="D36" s="1511"/>
      <c r="E36" s="1512"/>
      <c r="F36" s="340"/>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AA19" sqref="AA19"/>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25" t="s">
        <v>1525</v>
      </c>
      <c r="B1" s="1525"/>
      <c r="C1" s="1525"/>
      <c r="D1" s="1525"/>
      <c r="E1" s="1525"/>
      <c r="F1" s="1525"/>
      <c r="G1" s="1525"/>
      <c r="H1" s="1525"/>
      <c r="I1" s="1525"/>
      <c r="J1" s="1525"/>
      <c r="K1" s="1525"/>
      <c r="L1" s="1525"/>
      <c r="M1" s="1525"/>
      <c r="N1" s="1525"/>
      <c r="O1" s="1525"/>
      <c r="P1" s="1525"/>
      <c r="Q1" s="1525"/>
      <c r="R1" s="1525"/>
      <c r="S1" s="1525"/>
      <c r="T1" s="1525"/>
      <c r="U1" s="1525"/>
      <c r="V1" s="1525"/>
      <c r="W1" s="1525"/>
      <c r="Z1" s="100"/>
      <c r="AA1" s="724"/>
      <c r="AB1" s="766"/>
      <c r="AC1" s="767"/>
      <c r="AD1" s="768"/>
      <c r="AE1" s="768"/>
      <c r="AF1" s="768"/>
      <c r="AG1" s="768"/>
      <c r="AH1" s="768"/>
      <c r="AI1" s="768"/>
      <c r="AJ1" s="768"/>
      <c r="AK1" s="768"/>
    </row>
    <row r="2" spans="1:38" s="765" customFormat="1" ht="24.95" customHeight="1" thickTop="1" thickBot="1">
      <c r="A2" s="1231" t="s">
        <v>1348</v>
      </c>
      <c r="B2" s="1231"/>
      <c r="C2" s="1231"/>
      <c r="D2" s="1231"/>
      <c r="E2" s="1231"/>
      <c r="F2" s="1231"/>
      <c r="G2" s="1231"/>
      <c r="H2" s="1231"/>
      <c r="I2" s="1231"/>
      <c r="J2" s="1231"/>
      <c r="K2" s="1231"/>
      <c r="L2" s="1231"/>
      <c r="M2" s="1231"/>
      <c r="N2" s="1231"/>
      <c r="O2" s="1231"/>
      <c r="P2" s="1231"/>
      <c r="Q2" s="1231"/>
      <c r="R2" s="1231"/>
      <c r="S2" s="1231"/>
      <c r="T2" s="1231"/>
      <c r="U2" s="1231"/>
      <c r="V2" s="1250"/>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36"/>
      <c r="AG3" s="1536"/>
      <c r="AH3" s="1536"/>
      <c r="AI3" s="1536"/>
      <c r="AJ3" s="1536"/>
      <c r="AK3" s="1536"/>
      <c r="AL3" s="1536"/>
    </row>
    <row r="4" spans="1:38" ht="20.25" customHeight="1">
      <c r="D4" s="601" t="s">
        <v>1222</v>
      </c>
      <c r="E4" s="1232" t="str">
        <f>表紙!E2</f>
        <v>地方独立行政法人　大阪府立病院機構　大阪急性期・総合医療センター</v>
      </c>
      <c r="F4" s="1537"/>
      <c r="G4" s="1537"/>
      <c r="H4" s="1537"/>
      <c r="I4" s="1537"/>
      <c r="J4" s="1537"/>
      <c r="K4" s="1537"/>
      <c r="L4" s="1537"/>
      <c r="M4" s="1537"/>
      <c r="N4" s="1537"/>
      <c r="O4" s="1537"/>
      <c r="P4" s="1537"/>
      <c r="Q4" s="1537"/>
      <c r="R4" s="1537"/>
      <c r="S4" s="1537"/>
      <c r="T4" s="1537"/>
      <c r="U4" s="1537"/>
      <c r="V4" s="1537"/>
      <c r="W4" s="1233"/>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408" t="s">
        <v>1993</v>
      </c>
      <c r="D6" s="1409"/>
      <c r="E6" s="1409"/>
      <c r="F6" s="1409"/>
      <c r="G6" s="1409"/>
      <c r="H6" s="1409"/>
      <c r="I6" s="1409"/>
      <c r="J6" s="1409"/>
      <c r="K6" s="1409"/>
      <c r="L6" s="1409"/>
      <c r="M6" s="1409"/>
      <c r="N6" s="1409"/>
      <c r="O6" s="1409"/>
      <c r="P6" s="1409"/>
      <c r="Q6" s="1409"/>
      <c r="R6" s="1409"/>
      <c r="S6" s="1409"/>
      <c r="T6" s="1409"/>
      <c r="U6" s="1409"/>
      <c r="V6" s="1409"/>
      <c r="W6" s="1410"/>
      <c r="X6" s="733"/>
      <c r="Y6" s="733" t="str">
        <f>IF(C6="","×","○")</f>
        <v>○</v>
      </c>
      <c r="Z6" s="775"/>
      <c r="AA6" s="180"/>
      <c r="AB6" s="776"/>
    </row>
    <row r="7" spans="1:38" ht="25.5" customHeight="1" thickBot="1">
      <c r="A7" s="1358">
        <v>2</v>
      </c>
      <c r="B7" s="1538" t="s">
        <v>1527</v>
      </c>
      <c r="C7" s="1539"/>
      <c r="D7" s="1526" t="s">
        <v>1966</v>
      </c>
      <c r="E7" s="1527"/>
      <c r="F7" s="1527"/>
      <c r="G7" s="1527"/>
      <c r="H7" s="1527"/>
      <c r="I7" s="1527"/>
      <c r="J7" s="1527"/>
      <c r="K7" s="1527"/>
      <c r="L7" s="1527"/>
      <c r="M7" s="1528"/>
      <c r="N7" s="1333" t="s">
        <v>1365</v>
      </c>
      <c r="O7" s="1333"/>
      <c r="P7" s="1333"/>
      <c r="Q7" s="1326" t="s">
        <v>1996</v>
      </c>
      <c r="R7" s="1327"/>
      <c r="S7" s="1327"/>
      <c r="T7" s="1327"/>
      <c r="U7" s="1327"/>
      <c r="V7" s="1327"/>
      <c r="W7" s="1328"/>
      <c r="X7" s="723"/>
      <c r="Y7" s="733" t="str">
        <f>IF(D7="","×","○")</f>
        <v>○</v>
      </c>
      <c r="AA7" s="180"/>
      <c r="AB7" s="776"/>
    </row>
    <row r="8" spans="1:38" ht="25.5" customHeight="1" thickBot="1">
      <c r="A8" s="1359"/>
      <c r="B8" s="1533" t="s">
        <v>1528</v>
      </c>
      <c r="C8" s="1534"/>
      <c r="D8" s="1535" t="s">
        <v>1994</v>
      </c>
      <c r="E8" s="1527"/>
      <c r="F8" s="1527"/>
      <c r="G8" s="1527"/>
      <c r="H8" s="1527"/>
      <c r="I8" s="1527"/>
      <c r="J8" s="1527"/>
      <c r="K8" s="1527"/>
      <c r="L8" s="1527"/>
      <c r="M8" s="1527"/>
      <c r="N8" s="1527"/>
      <c r="O8" s="1527"/>
      <c r="P8" s="1527"/>
      <c r="Q8" s="1527"/>
      <c r="R8" s="1527"/>
      <c r="S8" s="1527"/>
      <c r="T8" s="1527"/>
      <c r="U8" s="1527"/>
      <c r="V8" s="1527"/>
      <c r="W8" s="1528"/>
      <c r="Y8" s="733" t="str">
        <f>IF(D8="","×","○")</f>
        <v>○</v>
      </c>
      <c r="AA8" s="189"/>
      <c r="AB8" s="606"/>
    </row>
    <row r="9" spans="1:38" ht="25.5" customHeight="1" thickBot="1">
      <c r="A9" s="1497">
        <v>3</v>
      </c>
      <c r="B9" s="1131" t="s">
        <v>1529</v>
      </c>
      <c r="C9" s="40" t="s">
        <v>1997</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497"/>
      <c r="B10" s="780" t="s">
        <v>1530</v>
      </c>
      <c r="C10" s="40" t="s">
        <v>1998</v>
      </c>
      <c r="D10" s="781"/>
      <c r="W10" s="656"/>
      <c r="X10" s="723"/>
      <c r="Y10" s="733" t="str">
        <f>IF(AND(C9="実施",C10=""),"×","○")</f>
        <v>○</v>
      </c>
      <c r="AA10" s="189"/>
      <c r="AB10" s="606"/>
    </row>
    <row r="11" spans="1:38" ht="25.5" customHeight="1" thickBot="1">
      <c r="A11" s="1497">
        <v>4</v>
      </c>
      <c r="B11" s="782" t="s">
        <v>1531</v>
      </c>
      <c r="C11" s="40" t="s">
        <v>1997</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497"/>
      <c r="B12" s="1529" t="s">
        <v>1532</v>
      </c>
      <c r="C12" s="1530"/>
      <c r="D12" s="1526" t="s">
        <v>1966</v>
      </c>
      <c r="E12" s="1527"/>
      <c r="F12" s="1527"/>
      <c r="G12" s="1527"/>
      <c r="H12" s="1527"/>
      <c r="I12" s="1527"/>
      <c r="J12" s="1527"/>
      <c r="K12" s="1527"/>
      <c r="L12" s="1527"/>
      <c r="M12" s="1528"/>
      <c r="N12" s="1323" t="s">
        <v>1365</v>
      </c>
      <c r="O12" s="1324"/>
      <c r="P12" s="1325"/>
      <c r="Q12" s="1326" t="s">
        <v>1995</v>
      </c>
      <c r="R12" s="1327"/>
      <c r="S12" s="1327"/>
      <c r="T12" s="1327"/>
      <c r="U12" s="1327"/>
      <c r="V12" s="1327"/>
      <c r="W12" s="1328"/>
      <c r="Y12" s="733" t="str">
        <f>IF(AND(C11="実施",D12=""),"×","○")</f>
        <v>○</v>
      </c>
      <c r="AA12" s="189"/>
      <c r="AB12" s="776"/>
    </row>
    <row r="13" spans="1:38" ht="25.5" customHeight="1" thickBot="1">
      <c r="A13" s="1497"/>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497"/>
      <c r="B14" s="788" t="s">
        <v>1534</v>
      </c>
      <c r="C14" s="40" t="s">
        <v>1997</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497"/>
      <c r="B15" s="1529" t="s">
        <v>1535</v>
      </c>
      <c r="C15" s="1530"/>
      <c r="D15" s="1526" t="s">
        <v>1999</v>
      </c>
      <c r="E15" s="1527"/>
      <c r="F15" s="1527"/>
      <c r="G15" s="1527"/>
      <c r="H15" s="1527"/>
      <c r="I15" s="1527"/>
      <c r="J15" s="1527"/>
      <c r="K15" s="1527"/>
      <c r="L15" s="1527"/>
      <c r="M15" s="1527"/>
      <c r="N15" s="1527"/>
      <c r="O15" s="1527"/>
      <c r="P15" s="1527"/>
      <c r="Q15" s="1527"/>
      <c r="R15" s="1527"/>
      <c r="S15" s="1527"/>
      <c r="T15" s="1527"/>
      <c r="U15" s="1527"/>
      <c r="V15" s="1527"/>
      <c r="W15" s="1528"/>
      <c r="Y15" s="733" t="str">
        <f>IF(AND(C14="実施",D15=""),"×","○")</f>
        <v>○</v>
      </c>
      <c r="AA15" s="189"/>
      <c r="AB15" s="606"/>
    </row>
    <row r="16" spans="1:38" ht="25.5" customHeight="1" thickBot="1">
      <c r="A16" s="1497"/>
      <c r="B16" s="792" t="s">
        <v>1536</v>
      </c>
      <c r="C16" s="40" t="s">
        <v>2000</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497"/>
      <c r="B17" s="1531" t="s">
        <v>1537</v>
      </c>
      <c r="C17" s="1532"/>
      <c r="D17" s="1408"/>
      <c r="E17" s="1409"/>
      <c r="F17" s="1409"/>
      <c r="G17" s="1409"/>
      <c r="H17" s="1409"/>
      <c r="I17" s="1409"/>
      <c r="J17" s="1409"/>
      <c r="K17" s="1409"/>
      <c r="L17" s="1409"/>
      <c r="M17" s="1409"/>
      <c r="N17" s="1409"/>
      <c r="O17" s="1409"/>
      <c r="P17" s="1409"/>
      <c r="Q17" s="1409"/>
      <c r="R17" s="1409"/>
      <c r="S17" s="1409"/>
      <c r="T17" s="1409"/>
      <c r="U17" s="1409"/>
      <c r="V17" s="1409"/>
      <c r="W17" s="1410"/>
      <c r="Y17" s="733" t="str">
        <f>IF(AND(C16="実施",D17=""),"×","○")</f>
        <v>○</v>
      </c>
      <c r="AA17" s="189"/>
      <c r="AB17" s="776"/>
    </row>
    <row r="18" spans="1:28" ht="25.5" customHeight="1" thickBot="1">
      <c r="A18" s="1497"/>
      <c r="B18" s="795" t="s">
        <v>1538</v>
      </c>
      <c r="C18" s="40" t="s">
        <v>2000</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Normal="100" zoomScaleSheetLayoutView="100" workbookViewId="0">
      <selection activeCell="A58" sqref="A58:H61"/>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9" t="s">
        <v>1539</v>
      </c>
      <c r="B1" s="1229"/>
      <c r="C1" s="1229"/>
      <c r="D1" s="1229"/>
      <c r="E1" s="1229"/>
      <c r="F1" s="1229"/>
      <c r="G1" s="1229"/>
      <c r="H1" s="1229"/>
      <c r="I1" s="1229"/>
      <c r="L1" s="100"/>
      <c r="M1" s="202"/>
    </row>
    <row r="2" spans="1:15" s="796" customFormat="1" ht="24.95" customHeight="1" thickTop="1" thickBot="1">
      <c r="A2" s="1287" t="s">
        <v>1348</v>
      </c>
      <c r="B2" s="1287"/>
      <c r="C2" s="1287"/>
      <c r="D2" s="1287"/>
      <c r="E2" s="1287"/>
      <c r="F2" s="1287"/>
      <c r="G2" s="1287"/>
      <c r="H2" s="1288"/>
      <c r="I2" s="538" t="str">
        <f>IF(COUNTIF(K:K,"×")&gt;=1,"未入力あり","入力済")</f>
        <v>入力済</v>
      </c>
      <c r="J2" s="1224"/>
      <c r="K2" s="599"/>
      <c r="L2" s="100"/>
      <c r="M2" s="202"/>
    </row>
    <row r="3" spans="1:15" ht="4.7" customHeight="1" thickTop="1">
      <c r="F3" s="797"/>
      <c r="G3" s="797"/>
      <c r="H3" s="797"/>
      <c r="J3" s="1224"/>
      <c r="K3" s="599"/>
      <c r="L3" s="62"/>
    </row>
    <row r="4" spans="1:15" ht="20.100000000000001" customHeight="1">
      <c r="E4" s="601" t="s">
        <v>1222</v>
      </c>
      <c r="F4" s="1571" t="str">
        <f>表紙!E2</f>
        <v>地方独立行政法人　大阪府立病院機構　大阪急性期・総合医療センター</v>
      </c>
      <c r="G4" s="1572"/>
      <c r="H4" s="1572"/>
      <c r="I4" s="1573"/>
      <c r="J4" s="1224"/>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58" t="s">
        <v>1540</v>
      </c>
      <c r="B6" s="1558"/>
      <c r="C6" s="1558"/>
      <c r="D6" s="1558"/>
      <c r="E6" s="1558"/>
      <c r="F6" s="1558"/>
      <c r="G6" s="1558"/>
      <c r="H6" s="1558"/>
      <c r="I6" s="1558"/>
      <c r="J6" s="799"/>
      <c r="K6" s="799"/>
      <c r="M6" s="90"/>
    </row>
    <row r="7" spans="1:15" ht="23.25" customHeight="1">
      <c r="A7" s="800" t="s">
        <v>1541</v>
      </c>
      <c r="B7" s="800"/>
      <c r="C7" s="800"/>
      <c r="D7" s="800"/>
      <c r="E7" s="800"/>
      <c r="F7" s="800"/>
      <c r="G7" s="800"/>
      <c r="H7" s="799"/>
      <c r="I7" s="799"/>
      <c r="J7" s="799"/>
      <c r="K7" s="799"/>
      <c r="M7" s="90"/>
    </row>
    <row r="8" spans="1:15" ht="18.75" customHeight="1" thickBot="1">
      <c r="A8" s="1574" t="s">
        <v>1542</v>
      </c>
      <c r="B8" s="1575"/>
      <c r="C8" s="1575"/>
      <c r="D8" s="1575"/>
      <c r="E8" s="1575"/>
      <c r="F8" s="1576"/>
      <c r="G8" s="1132" t="s">
        <v>1543</v>
      </c>
      <c r="H8" s="799"/>
      <c r="I8" s="799"/>
      <c r="J8" s="799"/>
      <c r="K8" s="799"/>
      <c r="M8" s="90"/>
    </row>
    <row r="9" spans="1:15" ht="19.5" customHeight="1" thickBot="1">
      <c r="A9" s="1556" t="s">
        <v>1544</v>
      </c>
      <c r="B9" s="1557"/>
      <c r="C9" s="1557"/>
      <c r="D9" s="1557"/>
      <c r="E9" s="1557"/>
      <c r="F9" s="1557"/>
      <c r="G9" s="340">
        <v>8</v>
      </c>
      <c r="H9" s="801"/>
      <c r="I9" s="799"/>
      <c r="J9" s="799"/>
      <c r="K9" s="537" t="str">
        <f>IF(G9="","×","○")</f>
        <v>○</v>
      </c>
      <c r="M9" s="90"/>
      <c r="N9" s="737">
        <v>0</v>
      </c>
      <c r="O9" s="737">
        <v>20</v>
      </c>
    </row>
    <row r="10" spans="1:15" ht="19.5" customHeight="1">
      <c r="A10" s="1026"/>
      <c r="B10" s="1546" t="s">
        <v>1545</v>
      </c>
      <c r="C10" s="1547"/>
      <c r="D10" s="1547"/>
      <c r="E10" s="1547"/>
      <c r="F10" s="1547"/>
      <c r="G10" s="340">
        <v>6</v>
      </c>
      <c r="H10" s="799"/>
      <c r="I10" s="799"/>
      <c r="J10" s="799"/>
      <c r="K10" s="537" t="str">
        <f t="shared" ref="K10:K14" si="0">IF(G10="","×","○")</f>
        <v>○</v>
      </c>
      <c r="M10" s="90"/>
      <c r="N10" s="737">
        <v>0</v>
      </c>
      <c r="O10" s="737">
        <v>20</v>
      </c>
    </row>
    <row r="11" spans="1:15" ht="19.5" customHeight="1">
      <c r="A11" s="802"/>
      <c r="B11" s="1143" t="s">
        <v>1546</v>
      </c>
      <c r="C11" s="803"/>
      <c r="D11" s="803"/>
      <c r="E11" s="803"/>
      <c r="F11" s="803"/>
      <c r="G11" s="340">
        <v>2</v>
      </c>
      <c r="H11" s="799"/>
      <c r="I11" s="799"/>
      <c r="J11" s="799"/>
      <c r="K11" s="537" t="str">
        <f t="shared" si="0"/>
        <v>○</v>
      </c>
      <c r="M11" s="90"/>
      <c r="N11" s="737">
        <v>0</v>
      </c>
      <c r="O11" s="737">
        <v>20</v>
      </c>
    </row>
    <row r="12" spans="1:15" ht="19.5" customHeight="1" thickBot="1">
      <c r="A12" s="1556" t="s">
        <v>1547</v>
      </c>
      <c r="B12" s="1557"/>
      <c r="C12" s="1557"/>
      <c r="D12" s="1557"/>
      <c r="E12" s="1557"/>
      <c r="F12" s="1557"/>
      <c r="G12" s="340">
        <v>7</v>
      </c>
      <c r="H12" s="799"/>
      <c r="I12" s="799"/>
      <c r="J12" s="799"/>
      <c r="K12" s="537" t="str">
        <f t="shared" si="0"/>
        <v>○</v>
      </c>
      <c r="M12" s="90"/>
      <c r="N12" s="737">
        <v>0</v>
      </c>
      <c r="O12" s="737">
        <v>20</v>
      </c>
    </row>
    <row r="13" spans="1:15" ht="19.5" customHeight="1">
      <c r="A13" s="1026"/>
      <c r="B13" s="1546" t="s">
        <v>1548</v>
      </c>
      <c r="C13" s="1547"/>
      <c r="D13" s="1547"/>
      <c r="E13" s="1547"/>
      <c r="F13" s="1547"/>
      <c r="G13" s="340">
        <v>7</v>
      </c>
      <c r="H13" s="799"/>
      <c r="I13" s="799"/>
      <c r="J13" s="799"/>
      <c r="K13" s="537" t="str">
        <f t="shared" si="0"/>
        <v>○</v>
      </c>
      <c r="M13" s="90"/>
      <c r="N13" s="737">
        <v>0</v>
      </c>
      <c r="O13" s="737">
        <v>20</v>
      </c>
    </row>
    <row r="14" spans="1:15" ht="19.5" customHeight="1">
      <c r="A14" s="802"/>
      <c r="B14" s="1143" t="s">
        <v>1546</v>
      </c>
      <c r="C14" s="803"/>
      <c r="D14" s="803"/>
      <c r="E14" s="803"/>
      <c r="F14" s="803"/>
      <c r="G14" s="340">
        <v>0</v>
      </c>
      <c r="H14" s="799"/>
      <c r="I14" s="799"/>
      <c r="J14" s="799"/>
      <c r="K14" s="537" t="str">
        <f t="shared" si="0"/>
        <v>○</v>
      </c>
      <c r="M14" s="90"/>
      <c r="N14" s="737">
        <v>0</v>
      </c>
      <c r="O14" s="737">
        <v>20</v>
      </c>
    </row>
    <row r="15" spans="1:15" ht="29.25" customHeight="1">
      <c r="A15" s="1551" t="s">
        <v>1549</v>
      </c>
      <c r="B15" s="1551"/>
      <c r="C15" s="1551"/>
      <c r="D15" s="1551"/>
      <c r="E15" s="1551"/>
      <c r="F15" s="1551"/>
      <c r="G15" s="1551"/>
      <c r="H15" s="799"/>
      <c r="I15" s="799"/>
      <c r="J15" s="799"/>
      <c r="M15" s="90"/>
    </row>
    <row r="16" spans="1:15" ht="19.5" customHeight="1" thickBot="1">
      <c r="A16" s="1574" t="s">
        <v>1542</v>
      </c>
      <c r="B16" s="1575"/>
      <c r="C16" s="1575"/>
      <c r="D16" s="1575"/>
      <c r="E16" s="1575"/>
      <c r="F16" s="1576"/>
      <c r="G16" s="1132" t="s">
        <v>1543</v>
      </c>
      <c r="H16" s="799"/>
      <c r="I16" s="799"/>
      <c r="J16" s="799"/>
      <c r="M16" s="90"/>
    </row>
    <row r="17" spans="1:15" ht="30.75" customHeight="1" thickBot="1">
      <c r="A17" s="1548" t="s">
        <v>1550</v>
      </c>
      <c r="B17" s="1549"/>
      <c r="C17" s="1549"/>
      <c r="D17" s="1549"/>
      <c r="E17" s="1549"/>
      <c r="F17" s="1550"/>
      <c r="G17" s="340">
        <v>7</v>
      </c>
      <c r="H17" s="799"/>
      <c r="I17" s="799"/>
      <c r="J17" s="799"/>
      <c r="K17" s="537" t="str">
        <f>IF(G17="","×","○")</f>
        <v>○</v>
      </c>
      <c r="M17" s="90"/>
      <c r="N17" s="737">
        <v>0</v>
      </c>
      <c r="O17" s="737">
        <v>20</v>
      </c>
    </row>
    <row r="18" spans="1:15" ht="19.5" customHeight="1" thickBot="1">
      <c r="A18" s="1027" t="s">
        <v>1551</v>
      </c>
      <c r="B18" s="804"/>
      <c r="C18" s="804"/>
      <c r="D18" s="804"/>
      <c r="E18" s="804"/>
      <c r="F18" s="804"/>
      <c r="G18" s="340">
        <v>0</v>
      </c>
      <c r="H18" s="799"/>
      <c r="I18" s="799"/>
      <c r="J18" s="799"/>
      <c r="K18" s="537" t="str">
        <f t="shared" ref="K18" si="1">IF(G18="","×","○")</f>
        <v>○</v>
      </c>
      <c r="M18" s="90"/>
      <c r="N18" s="737">
        <v>0</v>
      </c>
      <c r="O18" s="737">
        <v>20</v>
      </c>
    </row>
    <row r="19" spans="1:15" ht="19.5" customHeight="1" thickBot="1">
      <c r="A19" s="805" t="s">
        <v>1552</v>
      </c>
      <c r="B19" s="806"/>
      <c r="C19" s="1577"/>
      <c r="D19" s="1578"/>
      <c r="E19" s="1578"/>
      <c r="F19" s="1578"/>
      <c r="G19" s="1579"/>
      <c r="H19" s="799"/>
      <c r="I19" s="799"/>
      <c r="J19" s="799"/>
      <c r="K19" s="733" t="str">
        <f>IF(AND(G18&gt;0,C19=""),"×","〇")</f>
        <v>〇</v>
      </c>
      <c r="M19" s="90"/>
    </row>
    <row r="20" spans="1:15" ht="19.5" customHeight="1">
      <c r="A20" s="1555" t="s">
        <v>1553</v>
      </c>
      <c r="B20" s="1555"/>
      <c r="C20" s="1555"/>
      <c r="D20" s="1555"/>
      <c r="E20" s="1555"/>
      <c r="F20" s="1555"/>
      <c r="G20" s="1555"/>
      <c r="H20" s="799"/>
      <c r="I20" s="799"/>
      <c r="J20" s="799"/>
      <c r="K20" s="733"/>
      <c r="M20" s="90"/>
    </row>
    <row r="21" spans="1:15" ht="72.75" customHeight="1">
      <c r="A21" s="1552" t="s">
        <v>1554</v>
      </c>
      <c r="B21" s="1552"/>
      <c r="C21" s="1552"/>
      <c r="D21" s="1552"/>
      <c r="E21" s="1552"/>
      <c r="F21" s="1552"/>
      <c r="G21" s="1552"/>
      <c r="H21" s="1551"/>
      <c r="I21" s="799"/>
      <c r="J21" s="799"/>
      <c r="M21" s="90"/>
    </row>
    <row r="22" spans="1:15" ht="42.75" customHeight="1">
      <c r="A22" s="807"/>
      <c r="B22" s="1142" t="s">
        <v>1555</v>
      </c>
      <c r="C22" s="1553" t="s">
        <v>1556</v>
      </c>
      <c r="D22" s="1554"/>
      <c r="E22" s="808" t="s">
        <v>1543</v>
      </c>
      <c r="F22" s="1542" t="s">
        <v>1557</v>
      </c>
      <c r="G22" s="1543"/>
      <c r="H22" s="808" t="s">
        <v>1558</v>
      </c>
      <c r="M22" s="183"/>
    </row>
    <row r="23" spans="1:15" s="812" customFormat="1" ht="15" customHeight="1">
      <c r="A23" s="809" t="s">
        <v>1559</v>
      </c>
      <c r="B23" s="810" t="s">
        <v>1560</v>
      </c>
      <c r="C23" s="1540" t="s">
        <v>1561</v>
      </c>
      <c r="D23" s="1541"/>
      <c r="E23" s="811">
        <v>3</v>
      </c>
      <c r="F23" s="1544">
        <v>2</v>
      </c>
      <c r="G23" s="1545"/>
      <c r="H23" s="811">
        <v>3</v>
      </c>
      <c r="K23" s="537"/>
      <c r="L23" s="813"/>
      <c r="M23" s="90"/>
    </row>
    <row r="24" spans="1:15" s="812" customFormat="1" ht="15" customHeight="1" thickBot="1">
      <c r="A24" s="814" t="s">
        <v>1559</v>
      </c>
      <c r="B24" s="815" t="s">
        <v>1562</v>
      </c>
      <c r="C24" s="1540" t="s">
        <v>1563</v>
      </c>
      <c r="D24" s="1541"/>
      <c r="E24" s="811">
        <v>2</v>
      </c>
      <c r="F24" s="1544">
        <v>1</v>
      </c>
      <c r="G24" s="1545"/>
      <c r="H24" s="811">
        <v>2</v>
      </c>
      <c r="K24" s="537"/>
      <c r="L24" s="813"/>
      <c r="M24" s="90"/>
    </row>
    <row r="25" spans="1:15" ht="22.5" customHeight="1" thickBot="1">
      <c r="A25" s="647">
        <v>1</v>
      </c>
      <c r="B25" s="816" t="s">
        <v>1564</v>
      </c>
      <c r="C25" s="1584" t="s">
        <v>1561</v>
      </c>
      <c r="D25" s="1588"/>
      <c r="E25" s="66">
        <v>1</v>
      </c>
      <c r="F25" s="1586">
        <v>1</v>
      </c>
      <c r="G25" s="1587"/>
      <c r="H25" s="66">
        <v>1</v>
      </c>
      <c r="K25" s="537" t="str">
        <f>IF(AND(E25&lt;&gt;"",F25&lt;&gt;"",H25&lt;&gt;""),"○","×")</f>
        <v>○</v>
      </c>
      <c r="M25" s="90"/>
    </row>
    <row r="26" spans="1:15" ht="22.5" customHeight="1" thickBot="1">
      <c r="A26" s="647">
        <v>2</v>
      </c>
      <c r="B26" s="816" t="s">
        <v>1564</v>
      </c>
      <c r="C26" s="1584" t="s">
        <v>1563</v>
      </c>
      <c r="D26" s="1588"/>
      <c r="E26" s="66">
        <v>0</v>
      </c>
      <c r="F26" s="1586">
        <v>0</v>
      </c>
      <c r="G26" s="1587"/>
      <c r="H26" s="66">
        <v>0</v>
      </c>
      <c r="K26" s="537" t="str">
        <f t="shared" ref="K26:K33" si="2">IF(AND(E26&lt;&gt;"",F26&lt;&gt;"",H26&lt;&gt;""),"○","×")</f>
        <v>○</v>
      </c>
      <c r="M26" s="90"/>
    </row>
    <row r="27" spans="1:15" ht="22.5" customHeight="1" thickBot="1">
      <c r="A27" s="647">
        <v>3</v>
      </c>
      <c r="B27" s="816" t="s">
        <v>1564</v>
      </c>
      <c r="C27" s="1584" t="s">
        <v>1565</v>
      </c>
      <c r="D27" s="1588"/>
      <c r="E27" s="66">
        <v>11</v>
      </c>
      <c r="F27" s="1586">
        <v>11</v>
      </c>
      <c r="G27" s="1587"/>
      <c r="H27" s="66">
        <v>3</v>
      </c>
      <c r="K27" s="537" t="str">
        <f t="shared" si="2"/>
        <v>○</v>
      </c>
      <c r="M27" s="90"/>
    </row>
    <row r="28" spans="1:15" ht="22.5" customHeight="1" thickBot="1">
      <c r="A28" s="647">
        <v>4</v>
      </c>
      <c r="B28" s="816" t="s">
        <v>1566</v>
      </c>
      <c r="C28" s="1584" t="s">
        <v>1561</v>
      </c>
      <c r="D28" s="1588"/>
      <c r="E28" s="66">
        <v>0</v>
      </c>
      <c r="F28" s="1586">
        <v>0</v>
      </c>
      <c r="G28" s="1587"/>
      <c r="H28" s="66">
        <v>0</v>
      </c>
      <c r="K28" s="537" t="str">
        <f t="shared" si="2"/>
        <v>○</v>
      </c>
      <c r="M28" s="90"/>
    </row>
    <row r="29" spans="1:15" ht="22.5" customHeight="1" thickBot="1">
      <c r="A29" s="647">
        <v>5</v>
      </c>
      <c r="B29" s="816" t="s">
        <v>1566</v>
      </c>
      <c r="C29" s="1584" t="s">
        <v>1563</v>
      </c>
      <c r="D29" s="1588"/>
      <c r="E29" s="66">
        <v>0</v>
      </c>
      <c r="F29" s="1586">
        <v>0</v>
      </c>
      <c r="G29" s="1587"/>
      <c r="H29" s="66">
        <v>0</v>
      </c>
      <c r="K29" s="537" t="str">
        <f t="shared" si="2"/>
        <v>○</v>
      </c>
      <c r="M29" s="90"/>
    </row>
    <row r="30" spans="1:15" ht="22.5" customHeight="1" thickBot="1">
      <c r="A30" s="647">
        <v>6</v>
      </c>
      <c r="B30" s="816" t="s">
        <v>1566</v>
      </c>
      <c r="C30" s="1584" t="s">
        <v>1565</v>
      </c>
      <c r="D30" s="1588"/>
      <c r="E30" s="66">
        <v>0</v>
      </c>
      <c r="F30" s="1586">
        <v>0</v>
      </c>
      <c r="G30" s="1587"/>
      <c r="H30" s="66">
        <v>0</v>
      </c>
      <c r="K30" s="537" t="str">
        <f t="shared" si="2"/>
        <v>○</v>
      </c>
      <c r="M30" s="90"/>
    </row>
    <row r="31" spans="1:15" ht="22.5" customHeight="1" thickBot="1">
      <c r="A31" s="647">
        <v>7</v>
      </c>
      <c r="B31" s="816" t="s">
        <v>1567</v>
      </c>
      <c r="C31" s="1584" t="s">
        <v>1561</v>
      </c>
      <c r="D31" s="1588"/>
      <c r="E31" s="66">
        <v>1</v>
      </c>
      <c r="F31" s="1586">
        <v>1</v>
      </c>
      <c r="G31" s="1587"/>
      <c r="H31" s="66">
        <v>0</v>
      </c>
      <c r="K31" s="537" t="str">
        <f>IF(AND(E31&lt;&gt;"",F31&lt;&gt;"",H31&lt;&gt;""),"○","×")</f>
        <v>○</v>
      </c>
      <c r="M31" s="90"/>
    </row>
    <row r="32" spans="1:15" ht="22.5" customHeight="1" thickBot="1">
      <c r="A32" s="647">
        <v>8</v>
      </c>
      <c r="B32" s="1133" t="s">
        <v>1567</v>
      </c>
      <c r="C32" s="1584" t="s">
        <v>1563</v>
      </c>
      <c r="D32" s="1588"/>
      <c r="E32" s="66">
        <v>0</v>
      </c>
      <c r="F32" s="1586">
        <v>0</v>
      </c>
      <c r="G32" s="1587"/>
      <c r="H32" s="66">
        <v>0</v>
      </c>
      <c r="K32" s="537" t="str">
        <f t="shared" si="2"/>
        <v>○</v>
      </c>
      <c r="M32" s="90"/>
    </row>
    <row r="33" spans="1:13" ht="22.5" customHeight="1" thickBot="1">
      <c r="A33" s="647">
        <v>9</v>
      </c>
      <c r="B33" s="1133" t="s">
        <v>1567</v>
      </c>
      <c r="C33" s="1584" t="s">
        <v>1565</v>
      </c>
      <c r="D33" s="1585"/>
      <c r="E33" s="66">
        <v>3</v>
      </c>
      <c r="F33" s="1586">
        <v>3</v>
      </c>
      <c r="G33" s="1587"/>
      <c r="H33" s="66">
        <v>0</v>
      </c>
      <c r="K33" s="537" t="str">
        <f t="shared" si="2"/>
        <v>○</v>
      </c>
      <c r="M33" s="90"/>
    </row>
    <row r="34" spans="1:13" ht="22.5" customHeight="1" thickBot="1">
      <c r="A34" s="647">
        <v>10</v>
      </c>
      <c r="B34" s="816" t="s">
        <v>1568</v>
      </c>
      <c r="C34" s="1589" t="s">
        <v>1561</v>
      </c>
      <c r="D34" s="1590"/>
      <c r="E34" s="66">
        <v>0</v>
      </c>
      <c r="F34" s="1586">
        <v>0</v>
      </c>
      <c r="G34" s="1587"/>
      <c r="H34" s="66">
        <v>0</v>
      </c>
      <c r="K34" s="537" t="str">
        <f t="shared" ref="K34:K36" si="3">IF(AND(E34&lt;&gt;"",F34&lt;&gt;"",H34&lt;&gt;""),"○","×")</f>
        <v>○</v>
      </c>
      <c r="M34" s="90"/>
    </row>
    <row r="35" spans="1:13" ht="22.5" customHeight="1" thickBot="1">
      <c r="A35" s="647">
        <v>11</v>
      </c>
      <c r="B35" s="1133" t="s">
        <v>1568</v>
      </c>
      <c r="C35" s="1584" t="s">
        <v>1563</v>
      </c>
      <c r="D35" s="1588"/>
      <c r="E35" s="66">
        <v>0</v>
      </c>
      <c r="F35" s="1586">
        <v>0</v>
      </c>
      <c r="G35" s="1587"/>
      <c r="H35" s="66">
        <v>0</v>
      </c>
      <c r="K35" s="537" t="str">
        <f>IF(AND(E35&lt;&gt;"",F35&lt;&gt;"",H35&lt;&gt;""),"○","×")</f>
        <v>○</v>
      </c>
      <c r="M35" s="90"/>
    </row>
    <row r="36" spans="1:13" ht="22.5" customHeight="1" thickBot="1">
      <c r="A36" s="647">
        <v>12</v>
      </c>
      <c r="B36" s="1133" t="s">
        <v>1568</v>
      </c>
      <c r="C36" s="1584" t="s">
        <v>1565</v>
      </c>
      <c r="D36" s="1588"/>
      <c r="E36" s="66">
        <v>0</v>
      </c>
      <c r="F36" s="1586">
        <v>0</v>
      </c>
      <c r="G36" s="1587"/>
      <c r="H36" s="66">
        <v>0</v>
      </c>
      <c r="K36" s="537" t="str">
        <f t="shared" si="3"/>
        <v>○</v>
      </c>
      <c r="M36" s="90"/>
    </row>
    <row r="37" spans="1:13" ht="22.5" customHeight="1" thickBot="1">
      <c r="A37" s="647">
        <v>13</v>
      </c>
      <c r="B37" s="118"/>
      <c r="C37" s="1582"/>
      <c r="D37" s="1583"/>
      <c r="E37" s="66"/>
      <c r="F37" s="1586"/>
      <c r="G37" s="1587"/>
      <c r="H37" s="66"/>
      <c r="M37" s="90"/>
    </row>
    <row r="38" spans="1:13" ht="22.5" customHeight="1" thickBot="1">
      <c r="A38" s="647">
        <v>14</v>
      </c>
      <c r="B38" s="118"/>
      <c r="C38" s="1582"/>
      <c r="D38" s="1583"/>
      <c r="E38" s="66"/>
      <c r="F38" s="1586"/>
      <c r="G38" s="1587"/>
      <c r="H38" s="66"/>
      <c r="M38" s="90"/>
    </row>
    <row r="39" spans="1:13" ht="22.5" customHeight="1" thickBot="1">
      <c r="A39" s="647">
        <v>15</v>
      </c>
      <c r="B39" s="118"/>
      <c r="C39" s="1582"/>
      <c r="D39" s="1583"/>
      <c r="E39" s="66"/>
      <c r="F39" s="1586"/>
      <c r="G39" s="1587"/>
      <c r="H39" s="66"/>
      <c r="M39" s="90"/>
    </row>
    <row r="40" spans="1:13" ht="22.5" customHeight="1" thickBot="1">
      <c r="A40" s="647">
        <v>16</v>
      </c>
      <c r="B40" s="118"/>
      <c r="C40" s="1582"/>
      <c r="D40" s="1583"/>
      <c r="E40" s="66"/>
      <c r="F40" s="1586"/>
      <c r="G40" s="1587"/>
      <c r="H40" s="66"/>
      <c r="M40" s="90"/>
    </row>
    <row r="41" spans="1:13" ht="22.5" customHeight="1" thickBot="1">
      <c r="A41" s="647">
        <v>17</v>
      </c>
      <c r="B41" s="118"/>
      <c r="C41" s="1582"/>
      <c r="D41" s="1583"/>
      <c r="E41" s="66"/>
      <c r="F41" s="1586"/>
      <c r="G41" s="1587"/>
      <c r="H41" s="66"/>
      <c r="M41" s="90"/>
    </row>
    <row r="42" spans="1:13" ht="22.5" customHeight="1" thickBot="1">
      <c r="A42" s="647">
        <v>18</v>
      </c>
      <c r="B42" s="118"/>
      <c r="C42" s="1582"/>
      <c r="D42" s="1583"/>
      <c r="E42" s="66"/>
      <c r="F42" s="1586"/>
      <c r="G42" s="1587"/>
      <c r="H42" s="66"/>
      <c r="M42" s="90"/>
    </row>
    <row r="43" spans="1:13" ht="22.5" customHeight="1" thickBot="1">
      <c r="A43" s="647">
        <v>19</v>
      </c>
      <c r="B43" s="118"/>
      <c r="C43" s="1582"/>
      <c r="D43" s="1583"/>
      <c r="E43" s="66"/>
      <c r="F43" s="1586"/>
      <c r="G43" s="1587"/>
      <c r="H43" s="66"/>
      <c r="M43" s="90"/>
    </row>
    <row r="44" spans="1:13" ht="22.5" customHeight="1" thickBot="1">
      <c r="A44" s="647">
        <v>20</v>
      </c>
      <c r="B44" s="118"/>
      <c r="C44" s="1582"/>
      <c r="D44" s="1583"/>
      <c r="E44" s="66"/>
      <c r="F44" s="1586"/>
      <c r="G44" s="1587"/>
      <c r="H44" s="66"/>
      <c r="M44" s="90"/>
    </row>
    <row r="45" spans="1:13" ht="22.5" customHeight="1" thickBot="1">
      <c r="A45" s="647">
        <v>21</v>
      </c>
      <c r="B45" s="118"/>
      <c r="C45" s="1582"/>
      <c r="D45" s="1583"/>
      <c r="E45" s="66"/>
      <c r="F45" s="1586"/>
      <c r="G45" s="1587"/>
      <c r="H45" s="66"/>
      <c r="M45" s="90"/>
    </row>
    <row r="46" spans="1:13" ht="22.5" customHeight="1" thickBot="1">
      <c r="A46" s="647">
        <v>22</v>
      </c>
      <c r="B46" s="118"/>
      <c r="C46" s="1582"/>
      <c r="D46" s="1583"/>
      <c r="E46" s="66"/>
      <c r="F46" s="1586"/>
      <c r="G46" s="1587"/>
      <c r="H46" s="66"/>
      <c r="M46" s="90"/>
    </row>
    <row r="47" spans="1:13" ht="22.5" customHeight="1" thickBot="1">
      <c r="A47" s="647">
        <v>23</v>
      </c>
      <c r="B47" s="118"/>
      <c r="C47" s="1582"/>
      <c r="D47" s="1583"/>
      <c r="E47" s="66"/>
      <c r="F47" s="1586"/>
      <c r="G47" s="1587"/>
      <c r="H47" s="66"/>
      <c r="M47" s="180"/>
    </row>
    <row r="48" spans="1:13" ht="33" customHeight="1">
      <c r="A48" s="1581" t="s">
        <v>1569</v>
      </c>
      <c r="B48" s="1581"/>
      <c r="C48" s="1581"/>
      <c r="D48" s="1581"/>
      <c r="E48" s="1581"/>
      <c r="F48" s="1581"/>
      <c r="G48" s="1581"/>
      <c r="H48" s="1581"/>
      <c r="I48" s="1581"/>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59" t="s">
        <v>1573</v>
      </c>
      <c r="B51" s="1560"/>
      <c r="C51" s="1560"/>
      <c r="D51" s="1560"/>
      <c r="E51" s="1560"/>
      <c r="F51" s="1560"/>
      <c r="G51" s="1560"/>
      <c r="H51" s="1561"/>
      <c r="M51" s="90"/>
    </row>
    <row r="52" spans="1:13" ht="20.100000000000001" customHeight="1">
      <c r="A52" s="1580" t="s">
        <v>2001</v>
      </c>
      <c r="B52" s="1563"/>
      <c r="C52" s="1563"/>
      <c r="D52" s="1563"/>
      <c r="E52" s="1563"/>
      <c r="F52" s="1563"/>
      <c r="G52" s="1563"/>
      <c r="H52" s="1564"/>
      <c r="K52" s="537" t="str">
        <f>IF(A52="","×","○")</f>
        <v>○</v>
      </c>
      <c r="M52" s="90"/>
    </row>
    <row r="53" spans="1:13" ht="20.100000000000001" customHeight="1">
      <c r="A53" s="1565"/>
      <c r="B53" s="1566"/>
      <c r="C53" s="1566"/>
      <c r="D53" s="1566"/>
      <c r="E53" s="1566"/>
      <c r="F53" s="1566"/>
      <c r="G53" s="1566"/>
      <c r="H53" s="1567"/>
      <c r="M53" s="90"/>
    </row>
    <row r="54" spans="1:13" ht="20.100000000000001" customHeight="1">
      <c r="A54" s="1565"/>
      <c r="B54" s="1566"/>
      <c r="C54" s="1566"/>
      <c r="D54" s="1566"/>
      <c r="E54" s="1566"/>
      <c r="F54" s="1566"/>
      <c r="G54" s="1566"/>
      <c r="H54" s="1567"/>
      <c r="M54" s="90"/>
    </row>
    <row r="55" spans="1:13" ht="20.100000000000001" customHeight="1" thickBot="1">
      <c r="A55" s="1568"/>
      <c r="B55" s="1569"/>
      <c r="C55" s="1569"/>
      <c r="D55" s="1569"/>
      <c r="E55" s="1569"/>
      <c r="F55" s="1569"/>
      <c r="G55" s="1569"/>
      <c r="H55" s="1570"/>
      <c r="M55" s="90"/>
    </row>
    <row r="56" spans="1:13" ht="24" customHeight="1">
      <c r="A56" s="1581" t="s">
        <v>1574</v>
      </c>
      <c r="B56" s="1581"/>
      <c r="C56" s="1581"/>
      <c r="D56" s="1581"/>
      <c r="E56" s="1581"/>
      <c r="F56" s="1581"/>
      <c r="G56" s="1581"/>
      <c r="H56" s="1581"/>
      <c r="I56" s="1581"/>
      <c r="J56" s="817"/>
      <c r="L56" s="555" t="s">
        <v>1570</v>
      </c>
      <c r="M56" s="90"/>
    </row>
    <row r="57" spans="1:13" ht="20.100000000000001" customHeight="1" thickBot="1">
      <c r="A57" s="1559" t="s">
        <v>1575</v>
      </c>
      <c r="B57" s="1560"/>
      <c r="C57" s="1560"/>
      <c r="D57" s="1560"/>
      <c r="E57" s="1560"/>
      <c r="F57" s="1560"/>
      <c r="G57" s="1560"/>
      <c r="H57" s="1561"/>
      <c r="M57" s="90"/>
    </row>
    <row r="58" spans="1:13" ht="20.100000000000001" customHeight="1">
      <c r="A58" s="1562" t="s">
        <v>2002</v>
      </c>
      <c r="B58" s="1563"/>
      <c r="C58" s="1563"/>
      <c r="D58" s="1563"/>
      <c r="E58" s="1563"/>
      <c r="F58" s="1563"/>
      <c r="G58" s="1563"/>
      <c r="H58" s="1564"/>
      <c r="K58" s="537" t="str">
        <f>IF(A58="","×","○")</f>
        <v>○</v>
      </c>
      <c r="M58" s="90"/>
    </row>
    <row r="59" spans="1:13" ht="20.100000000000001" customHeight="1">
      <c r="A59" s="1565"/>
      <c r="B59" s="1566"/>
      <c r="C59" s="1566"/>
      <c r="D59" s="1566"/>
      <c r="E59" s="1566"/>
      <c r="F59" s="1566"/>
      <c r="G59" s="1566"/>
      <c r="H59" s="1567"/>
      <c r="M59" s="90"/>
    </row>
    <row r="60" spans="1:13" ht="20.100000000000001" customHeight="1">
      <c r="A60" s="1565"/>
      <c r="B60" s="1566"/>
      <c r="C60" s="1566"/>
      <c r="D60" s="1566"/>
      <c r="E60" s="1566"/>
      <c r="F60" s="1566"/>
      <c r="G60" s="1566"/>
      <c r="H60" s="1567"/>
      <c r="M60" s="90"/>
    </row>
    <row r="61" spans="1:13" ht="20.100000000000001" customHeight="1" thickBot="1">
      <c r="A61" s="1568"/>
      <c r="B61" s="1569"/>
      <c r="C61" s="1569"/>
      <c r="D61" s="1569"/>
      <c r="E61" s="1569"/>
      <c r="F61" s="1569"/>
      <c r="G61" s="1569"/>
      <c r="H61" s="1570"/>
      <c r="M61" s="165"/>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7"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54" t="s">
        <v>150</v>
      </c>
      <c r="B1" s="1155"/>
      <c r="C1" s="1155"/>
      <c r="D1" s="1155"/>
      <c r="E1" s="1155"/>
      <c r="F1" s="1155"/>
      <c r="G1" s="1155"/>
      <c r="H1" s="1156"/>
      <c r="I1" s="129"/>
    </row>
    <row r="2" spans="1:9" ht="60" customHeight="1" thickBot="1">
      <c r="A2" s="131"/>
      <c r="B2" s="1157" t="s">
        <v>151</v>
      </c>
      <c r="C2" s="1157"/>
      <c r="D2" s="1157"/>
      <c r="E2" s="1157"/>
      <c r="F2" s="1157"/>
      <c r="G2" s="1157"/>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58" t="s">
        <v>158</v>
      </c>
      <c r="D8" s="1158"/>
      <c r="E8" s="1158"/>
      <c r="F8" s="1158"/>
      <c r="G8" s="1158"/>
      <c r="H8" s="139"/>
      <c r="I8" s="129"/>
    </row>
    <row r="9" spans="1:9" s="140" customFormat="1" ht="20.100000000000001" customHeight="1" thickBot="1">
      <c r="A9" s="1005"/>
      <c r="B9" s="142"/>
      <c r="C9" s="1159" t="s">
        <v>159</v>
      </c>
      <c r="D9" s="1160"/>
      <c r="E9" s="1160"/>
      <c r="F9" s="1160"/>
      <c r="G9" s="1160"/>
      <c r="H9" s="143"/>
      <c r="I9" s="1005"/>
    </row>
    <row r="10" spans="1:9" ht="39.950000000000003" customHeight="1" thickBot="1">
      <c r="A10" s="1004"/>
      <c r="B10" s="144"/>
      <c r="C10" s="1161" t="s">
        <v>160</v>
      </c>
      <c r="D10" s="1162"/>
      <c r="E10" s="1162"/>
      <c r="F10" s="1162"/>
      <c r="G10" s="1163"/>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64" t="s">
        <v>165</v>
      </c>
      <c r="D15" s="1164"/>
      <c r="E15" s="1164"/>
      <c r="F15" s="1164"/>
      <c r="G15" s="1164"/>
      <c r="H15" s="139"/>
      <c r="I15" s="129"/>
    </row>
    <row r="16" spans="1:9" ht="39.950000000000003" customHeight="1">
      <c r="A16" s="1004"/>
      <c r="B16" s="137"/>
      <c r="C16" s="1153" t="s">
        <v>166</v>
      </c>
      <c r="D16" s="1153"/>
      <c r="E16" s="1153"/>
      <c r="F16" s="1153"/>
      <c r="G16" s="1153"/>
      <c r="H16" s="139"/>
    </row>
    <row r="17" spans="1:8" ht="66.75" customHeight="1">
      <c r="A17" s="1004"/>
      <c r="B17" s="137"/>
      <c r="C17" s="1153" t="s">
        <v>167</v>
      </c>
      <c r="D17" s="1153"/>
      <c r="E17" s="1153"/>
      <c r="F17" s="1153"/>
      <c r="G17" s="1153"/>
      <c r="H17" s="139"/>
    </row>
    <row r="18" spans="1:8" ht="20.100000000000001" customHeight="1">
      <c r="A18" s="1008"/>
      <c r="B18" s="150" t="s">
        <v>163</v>
      </c>
      <c r="C18" s="154" t="s">
        <v>168</v>
      </c>
      <c r="D18" s="152"/>
      <c r="E18" s="152"/>
      <c r="F18" s="152"/>
      <c r="G18" s="152"/>
      <c r="H18" s="153"/>
    </row>
    <row r="19" spans="1:8" ht="39.950000000000003" customHeight="1">
      <c r="A19" s="1004"/>
      <c r="B19" s="137"/>
      <c r="C19" s="1166" t="s">
        <v>169</v>
      </c>
      <c r="D19" s="1166"/>
      <c r="E19" s="1166"/>
      <c r="F19" s="1166"/>
      <c r="G19" s="1166"/>
      <c r="H19" s="139"/>
    </row>
    <row r="20" spans="1:8" ht="39.950000000000003" customHeight="1" thickBot="1">
      <c r="A20" s="1004"/>
      <c r="B20" s="137"/>
      <c r="C20" s="1153" t="s">
        <v>170</v>
      </c>
      <c r="D20" s="1153"/>
      <c r="E20" s="1153"/>
      <c r="F20" s="1153"/>
      <c r="G20" s="1153"/>
      <c r="H20" s="139"/>
    </row>
    <row r="21" spans="1:8" ht="39.950000000000003" customHeight="1" thickBot="1">
      <c r="A21" s="1004"/>
      <c r="B21" s="137"/>
      <c r="C21" s="1167" t="s">
        <v>171</v>
      </c>
      <c r="D21" s="1168"/>
      <c r="E21" s="1168"/>
      <c r="F21" s="1168"/>
      <c r="G21" s="1169"/>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3" t="s">
        <v>173</v>
      </c>
      <c r="D24" s="1153"/>
      <c r="E24" s="1153"/>
      <c r="F24" s="1153"/>
      <c r="G24" s="1153"/>
      <c r="H24" s="139"/>
    </row>
    <row r="25" spans="1:8" ht="39.950000000000003" customHeight="1">
      <c r="A25" s="1004"/>
      <c r="B25" s="137"/>
      <c r="C25" s="1166" t="s">
        <v>174</v>
      </c>
      <c r="D25" s="1166"/>
      <c r="E25" s="1166"/>
      <c r="F25" s="1166"/>
      <c r="G25" s="1166"/>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3" t="s">
        <v>179</v>
      </c>
      <c r="D29" s="1153"/>
      <c r="E29" s="1153"/>
      <c r="F29" s="1153"/>
      <c r="G29" s="1153"/>
      <c r="H29" s="139"/>
    </row>
    <row r="30" spans="1:8" ht="39.950000000000003" customHeight="1" thickBot="1">
      <c r="A30" s="1004"/>
      <c r="B30" s="137"/>
      <c r="C30" s="1167" t="s">
        <v>180</v>
      </c>
      <c r="D30" s="1168"/>
      <c r="E30" s="1168"/>
      <c r="F30" s="1168"/>
      <c r="G30" s="1169"/>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65" t="s">
        <v>183</v>
      </c>
      <c r="D34" s="1165"/>
      <c r="E34" s="1165"/>
      <c r="F34" s="1165"/>
      <c r="G34" s="1165"/>
      <c r="H34" s="139"/>
    </row>
    <row r="35" spans="1:9" ht="39.950000000000003" customHeight="1">
      <c r="A35" s="1004"/>
      <c r="B35" s="144"/>
      <c r="C35" s="1153" t="s">
        <v>184</v>
      </c>
      <c r="D35" s="1153"/>
      <c r="E35" s="1153"/>
      <c r="F35" s="1153"/>
      <c r="G35" s="1153"/>
      <c r="H35" s="139"/>
    </row>
    <row r="36" spans="1:9" ht="5.0999999999999996" customHeight="1">
      <c r="A36" s="1004"/>
      <c r="B36" s="137"/>
      <c r="C36" s="155"/>
      <c r="D36" s="155"/>
      <c r="E36" s="155"/>
      <c r="F36" s="155"/>
      <c r="G36" s="155"/>
      <c r="H36" s="139"/>
    </row>
    <row r="37" spans="1:9">
      <c r="I37" s="163"/>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Normal="85" zoomScaleSheetLayoutView="100" workbookViewId="0">
      <selection activeCell="D48" sqref="D48:G48"/>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8" t="s">
        <v>1576</v>
      </c>
      <c r="B1" s="1228"/>
      <c r="C1" s="1228"/>
      <c r="D1" s="1228"/>
      <c r="E1" s="1228"/>
      <c r="F1" s="1228"/>
      <c r="G1" s="1228"/>
      <c r="H1" s="1228"/>
      <c r="K1" s="65"/>
    </row>
    <row r="2" spans="1:15" ht="31.5" customHeight="1" thickTop="1" thickBot="1">
      <c r="A2" s="1231" t="s">
        <v>1348</v>
      </c>
      <c r="B2" s="1231"/>
      <c r="C2" s="1231"/>
      <c r="D2" s="1231"/>
      <c r="E2" s="1231"/>
      <c r="F2" s="1231"/>
      <c r="G2" s="1250"/>
      <c r="H2" s="538" t="str">
        <f>IF(COUNTIF(J7:J46,"×")&gt;=1,"未入力あり","入力済")</f>
        <v>入力済</v>
      </c>
      <c r="I2" s="1598"/>
      <c r="J2" s="822"/>
      <c r="K2" s="65"/>
      <c r="M2" s="102"/>
    </row>
    <row r="3" spans="1:15" ht="5.0999999999999996" customHeight="1" thickTop="1">
      <c r="I3" s="1598"/>
      <c r="J3" s="822"/>
      <c r="K3" s="9"/>
    </row>
    <row r="4" spans="1:15" ht="20.100000000000001" customHeight="1">
      <c r="D4" s="601" t="s">
        <v>1222</v>
      </c>
      <c r="E4" s="1571" t="str">
        <f>表紙!$E$2</f>
        <v>地方独立行政法人　大阪府立病院機構　大阪急性期・総合医療センター</v>
      </c>
      <c r="F4" s="1572"/>
      <c r="G4" s="1572"/>
      <c r="H4" s="1573"/>
      <c r="I4" s="1598"/>
      <c r="J4" s="822"/>
      <c r="K4" s="65"/>
    </row>
    <row r="5" spans="1:15" ht="20.100000000000001" customHeight="1">
      <c r="D5" s="541" t="s">
        <v>1223</v>
      </c>
      <c r="E5" s="1" t="str">
        <f>+'事務局使用（発出時は非表示にすること）'!B3</f>
        <v>令和６年９月１日時点</v>
      </c>
      <c r="F5" s="541"/>
      <c r="I5" s="1598"/>
      <c r="J5" s="822"/>
      <c r="M5" s="193" t="s">
        <v>268</v>
      </c>
    </row>
    <row r="6" spans="1:15" s="586" customFormat="1" ht="18" customHeight="1" thickBot="1">
      <c r="A6" s="1286" t="s">
        <v>1577</v>
      </c>
      <c r="B6" s="1286"/>
      <c r="C6" s="1286"/>
      <c r="D6" s="1286"/>
      <c r="E6" s="1286"/>
      <c r="F6" s="1286"/>
      <c r="G6" s="1286"/>
      <c r="H6" s="1286"/>
      <c r="I6" s="1598"/>
      <c r="J6" s="822"/>
      <c r="L6" s="62"/>
      <c r="M6" s="90"/>
    </row>
    <row r="7" spans="1:15" s="586" customFormat="1" ht="18" customHeight="1" thickBot="1">
      <c r="A7" s="586" t="s">
        <v>1578</v>
      </c>
      <c r="D7" s="823"/>
      <c r="E7" s="1374">
        <v>10</v>
      </c>
      <c r="F7" s="1375"/>
      <c r="G7" s="1593" t="str">
        <f>G12</f>
        <v>（期間：令和５年１月１日～12月31日）</v>
      </c>
      <c r="H7" s="1286"/>
      <c r="J7" s="586" t="str">
        <f>IF(E7="","×","○")</f>
        <v>○</v>
      </c>
      <c r="L7" s="62"/>
      <c r="M7" s="90"/>
      <c r="N7" s="629">
        <v>0</v>
      </c>
      <c r="O7" s="637">
        <v>100</v>
      </c>
    </row>
    <row r="8" spans="1:15" s="586" customFormat="1" ht="53.25" customHeight="1" thickBot="1">
      <c r="A8" s="588" t="s">
        <v>1579</v>
      </c>
      <c r="B8" s="588"/>
      <c r="C8" s="588"/>
      <c r="D8" s="823"/>
      <c r="E8" s="1594" t="s">
        <v>2003</v>
      </c>
      <c r="F8" s="1595"/>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86" t="s">
        <v>1582</v>
      </c>
      <c r="B10" s="1536"/>
      <c r="C10" s="1536"/>
      <c r="D10" s="1596"/>
      <c r="E10" s="1591" t="s">
        <v>1935</v>
      </c>
      <c r="F10" s="1592"/>
      <c r="G10" s="823" t="s">
        <v>1583</v>
      </c>
      <c r="H10" s="823"/>
      <c r="J10" s="586" t="str">
        <f>IF(E10="","×","○")</f>
        <v>○</v>
      </c>
      <c r="L10" s="62"/>
      <c r="M10" s="90"/>
    </row>
    <row r="11" spans="1:15" s="586" customFormat="1" ht="32.25" customHeight="1" thickBot="1">
      <c r="A11" s="588" t="s">
        <v>1584</v>
      </c>
      <c r="B11" s="588"/>
      <c r="C11" s="588"/>
      <c r="D11" s="588"/>
      <c r="E11" s="1594" t="s">
        <v>2004</v>
      </c>
      <c r="F11" s="1595"/>
      <c r="G11" s="823" t="s">
        <v>1585</v>
      </c>
      <c r="H11" s="823"/>
      <c r="J11" s="586" t="str">
        <f>IF(AND(E10="はい",E11=""),"×","○")</f>
        <v>○</v>
      </c>
      <c r="L11" s="62"/>
      <c r="M11" s="90"/>
    </row>
    <row r="12" spans="1:15" s="586" customFormat="1" ht="28.5" customHeight="1" thickBot="1">
      <c r="A12" s="588" t="s">
        <v>1586</v>
      </c>
      <c r="B12" s="588"/>
      <c r="C12" s="588"/>
      <c r="D12" s="588"/>
      <c r="E12" s="1374">
        <v>54</v>
      </c>
      <c r="F12" s="1375"/>
      <c r="G12" s="1593" t="str">
        <f>G18</f>
        <v>（期間：令和５年１月１日～12月31日）</v>
      </c>
      <c r="H12" s="1286"/>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594" t="s">
        <v>2005</v>
      </c>
      <c r="F14" s="1595"/>
      <c r="G14" s="823" t="s">
        <v>1585</v>
      </c>
      <c r="H14" s="823"/>
      <c r="J14" s="586" t="str">
        <f>IF(E14="","×","○")</f>
        <v>○</v>
      </c>
      <c r="L14" s="62"/>
      <c r="M14" s="180"/>
    </row>
    <row r="15" spans="1:15" s="586" customFormat="1" ht="18" customHeight="1" thickBot="1">
      <c r="A15" s="588" t="s">
        <v>1589</v>
      </c>
      <c r="B15" s="588"/>
      <c r="C15" s="588"/>
      <c r="D15" s="823"/>
      <c r="E15" s="1591" t="s">
        <v>1935</v>
      </c>
      <c r="F15" s="1592"/>
      <c r="G15" s="823" t="s">
        <v>1583</v>
      </c>
      <c r="H15" s="823"/>
      <c r="J15" s="586" t="str">
        <f t="shared" ref="J15:J16" si="0">IF(E15="","×","○")</f>
        <v>○</v>
      </c>
      <c r="L15" s="62"/>
      <c r="M15" s="180"/>
    </row>
    <row r="16" spans="1:15" s="586" customFormat="1" ht="18" customHeight="1" thickBot="1">
      <c r="A16" s="588" t="s">
        <v>1590</v>
      </c>
      <c r="B16" s="588"/>
      <c r="C16" s="588"/>
      <c r="D16" s="823"/>
      <c r="E16" s="1591" t="s">
        <v>1933</v>
      </c>
      <c r="F16" s="1592"/>
      <c r="G16" s="823" t="s">
        <v>1583</v>
      </c>
      <c r="H16" s="823"/>
      <c r="J16" s="586" t="str">
        <f t="shared" si="0"/>
        <v>○</v>
      </c>
      <c r="L16" s="62"/>
      <c r="M16" s="180"/>
    </row>
    <row r="17" spans="1:15" s="586" customFormat="1" ht="18" customHeight="1" thickBot="1">
      <c r="A17" s="588" t="s">
        <v>1591</v>
      </c>
      <c r="B17" s="588"/>
      <c r="C17" s="588"/>
      <c r="D17" s="823"/>
      <c r="E17" s="1597"/>
      <c r="F17" s="1597"/>
      <c r="H17" s="823"/>
      <c r="L17" s="62"/>
      <c r="M17" s="180"/>
    </row>
    <row r="18" spans="1:15" s="586" customFormat="1" ht="18" customHeight="1" thickBot="1">
      <c r="A18" s="588" t="s">
        <v>1592</v>
      </c>
      <c r="B18" s="588"/>
      <c r="C18" s="588"/>
      <c r="D18" s="823"/>
      <c r="E18" s="1374">
        <v>13</v>
      </c>
      <c r="F18" s="1375"/>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374">
        <v>0</v>
      </c>
      <c r="F19" s="1375"/>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591" t="s">
        <v>1933</v>
      </c>
      <c r="F20" s="1592"/>
      <c r="G20" s="823" t="s">
        <v>1583</v>
      </c>
      <c r="H20" s="823"/>
      <c r="J20" s="586" t="str">
        <f>IF(E20="","×","○")</f>
        <v>○</v>
      </c>
      <c r="L20" s="62"/>
      <c r="M20" s="90"/>
    </row>
    <row r="21" spans="1:15" s="586" customFormat="1" ht="51" customHeight="1" thickBot="1">
      <c r="A21" s="588" t="s">
        <v>1595</v>
      </c>
      <c r="B21" s="588"/>
      <c r="C21" s="588"/>
      <c r="D21" s="823"/>
      <c r="E21" s="1594"/>
      <c r="F21" s="1595"/>
      <c r="G21" s="823" t="s">
        <v>1585</v>
      </c>
      <c r="H21" s="823"/>
      <c r="J21" s="586" t="str">
        <f>IF(AND(E20="はい",E21=""),"×","○")</f>
        <v>○</v>
      </c>
      <c r="L21" s="62"/>
      <c r="M21" s="90"/>
    </row>
    <row r="22" spans="1:15" s="586" customFormat="1" ht="18" customHeight="1" thickBot="1">
      <c r="A22" s="588" t="s">
        <v>1596</v>
      </c>
      <c r="B22" s="588"/>
      <c r="C22" s="588"/>
      <c r="D22" s="823"/>
      <c r="E22" s="1591" t="s">
        <v>1933</v>
      </c>
      <c r="F22" s="1592"/>
      <c r="G22" s="823" t="s">
        <v>1583</v>
      </c>
      <c r="H22" s="823"/>
      <c r="J22" s="586" t="str">
        <f>IF(E22="","×","○")</f>
        <v>○</v>
      </c>
      <c r="L22" s="62"/>
      <c r="M22" s="90"/>
    </row>
    <row r="23" spans="1:15" s="586" customFormat="1" ht="55.5" customHeight="1" thickBot="1">
      <c r="A23" s="588" t="s">
        <v>1597</v>
      </c>
      <c r="B23" s="588"/>
      <c r="C23" s="588"/>
      <c r="D23" s="823"/>
      <c r="E23" s="1594"/>
      <c r="F23" s="1595"/>
      <c r="G23" s="823" t="s">
        <v>1585</v>
      </c>
      <c r="H23" s="823"/>
      <c r="J23" s="586" t="str">
        <f>IF(AND(E22="はい",E23=""),"×","○")</f>
        <v>○</v>
      </c>
      <c r="L23" s="62"/>
      <c r="M23" s="90"/>
    </row>
    <row r="24" spans="1:15" s="586" customFormat="1" ht="18" customHeight="1" thickBot="1">
      <c r="A24" s="588" t="s">
        <v>1598</v>
      </c>
      <c r="B24" s="588"/>
      <c r="C24" s="588"/>
      <c r="D24" s="823"/>
      <c r="E24" s="1591" t="s">
        <v>1935</v>
      </c>
      <c r="F24" s="1592"/>
      <c r="G24" s="823" t="s">
        <v>1583</v>
      </c>
      <c r="H24" s="823"/>
      <c r="J24" s="586" t="str">
        <f t="shared" ref="J24:J28" si="1">IF(E24="","×","○")</f>
        <v>○</v>
      </c>
      <c r="L24" s="62"/>
      <c r="M24" s="90"/>
    </row>
    <row r="25" spans="1:15" s="586" customFormat="1" ht="18" customHeight="1" thickBot="1">
      <c r="A25" s="588" t="s">
        <v>1599</v>
      </c>
      <c r="B25" s="588"/>
      <c r="C25" s="588"/>
      <c r="D25" s="823"/>
      <c r="E25" s="1591" t="s">
        <v>1935</v>
      </c>
      <c r="F25" s="1592"/>
      <c r="G25" s="823" t="s">
        <v>1583</v>
      </c>
      <c r="H25" s="823"/>
      <c r="J25" s="586" t="str">
        <f t="shared" si="1"/>
        <v>○</v>
      </c>
      <c r="L25" s="62"/>
      <c r="M25" s="90"/>
    </row>
    <row r="26" spans="1:15" s="586" customFormat="1" ht="18" customHeight="1" thickBot="1">
      <c r="A26" s="588" t="s">
        <v>1600</v>
      </c>
      <c r="B26" s="588"/>
      <c r="C26" s="588"/>
      <c r="D26" s="823"/>
      <c r="E26" s="1591" t="s">
        <v>1935</v>
      </c>
      <c r="F26" s="1592"/>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591" t="s">
        <v>1933</v>
      </c>
      <c r="F28" s="1592"/>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374">
        <v>0</v>
      </c>
      <c r="F30" s="1375"/>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374">
        <v>16</v>
      </c>
      <c r="F31" s="1375"/>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374">
        <v>0</v>
      </c>
      <c r="F32" s="1375"/>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374">
        <v>0</v>
      </c>
      <c r="F33" s="1375"/>
      <c r="G33" s="586" t="str">
        <f>G32</f>
        <v>（期間：令和５年１月１日～12月31日）</v>
      </c>
      <c r="H33" s="823"/>
      <c r="J33" s="586" t="str">
        <f>IF(E33="","×","○")</f>
        <v>○</v>
      </c>
      <c r="L33" s="62"/>
      <c r="M33" s="90"/>
      <c r="N33" s="629">
        <v>0</v>
      </c>
      <c r="O33" s="637">
        <v>100</v>
      </c>
    </row>
    <row r="34" spans="1:15" s="586" customFormat="1" ht="16.5" customHeight="1" thickBot="1">
      <c r="A34" s="1608" t="s">
        <v>1608</v>
      </c>
      <c r="B34" s="1608"/>
      <c r="C34" s="1608"/>
      <c r="D34" s="1608"/>
      <c r="E34" s="1608"/>
      <c r="F34" s="1608"/>
      <c r="G34" s="1608"/>
      <c r="H34" s="1608"/>
      <c r="L34" s="62"/>
      <c r="M34" s="90"/>
    </row>
    <row r="35" spans="1:15" s="586" customFormat="1" ht="18" customHeight="1" thickBot="1">
      <c r="A35" s="588" t="s">
        <v>1609</v>
      </c>
      <c r="B35" s="588"/>
      <c r="C35" s="588"/>
      <c r="D35" s="823"/>
      <c r="E35" s="1374">
        <v>2</v>
      </c>
      <c r="F35" s="1375"/>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36" t="s">
        <v>1610</v>
      </c>
      <c r="B37" s="1536"/>
      <c r="C37" s="1536"/>
      <c r="D37" s="1536"/>
      <c r="E37" s="1536"/>
      <c r="F37" s="1536"/>
      <c r="G37" s="1536"/>
      <c r="L37" s="62"/>
      <c r="M37" s="90"/>
    </row>
    <row r="38" spans="1:15" s="586" customFormat="1" ht="13.5" customHeight="1">
      <c r="A38" s="1536" t="s">
        <v>1611</v>
      </c>
      <c r="B38" s="1536"/>
      <c r="C38" s="1536"/>
      <c r="D38" s="1536"/>
      <c r="E38" s="1536"/>
      <c r="F38" s="1536"/>
      <c r="G38" s="1536"/>
      <c r="L38" s="62"/>
      <c r="M38" s="90"/>
    </row>
    <row r="39" spans="1:15" s="586" customFormat="1" ht="13.5" customHeight="1">
      <c r="A39" s="1536" t="s">
        <v>1612</v>
      </c>
      <c r="B39" s="1536"/>
      <c r="C39" s="1536"/>
      <c r="D39" s="1536"/>
      <c r="E39" s="1536"/>
      <c r="F39" s="1536"/>
      <c r="G39" s="1536"/>
      <c r="L39" s="62"/>
      <c r="M39" s="90"/>
    </row>
    <row r="40" spans="1:15" s="586" customFormat="1" ht="13.5" customHeight="1">
      <c r="A40" s="1536" t="s">
        <v>1613</v>
      </c>
      <c r="B40" s="1536"/>
      <c r="C40" s="1536"/>
      <c r="D40" s="1536"/>
      <c r="E40" s="1536"/>
      <c r="F40" s="1536"/>
      <c r="G40" s="1536"/>
      <c r="L40" s="62"/>
      <c r="M40" s="90"/>
    </row>
    <row r="41" spans="1:15" ht="18" customHeight="1">
      <c r="A41" s="1497"/>
      <c r="B41" s="1358" t="s">
        <v>1614</v>
      </c>
      <c r="C41" s="1358"/>
      <c r="D41" s="1261" t="s">
        <v>1615</v>
      </c>
      <c r="E41" s="1272"/>
      <c r="F41" s="1272"/>
      <c r="G41" s="1273"/>
      <c r="H41" s="1601" t="s">
        <v>1616</v>
      </c>
      <c r="M41" s="90"/>
    </row>
    <row r="42" spans="1:15" ht="27.95" customHeight="1">
      <c r="A42" s="1497"/>
      <c r="B42" s="826" t="s">
        <v>1617</v>
      </c>
      <c r="C42" s="827" t="s">
        <v>1618</v>
      </c>
      <c r="D42" s="1496"/>
      <c r="E42" s="1599"/>
      <c r="F42" s="1599"/>
      <c r="G42" s="1600"/>
      <c r="H42" s="1601"/>
      <c r="M42" s="90"/>
    </row>
    <row r="43" spans="1:15" ht="18" customHeight="1">
      <c r="A43" s="828" t="s">
        <v>1559</v>
      </c>
      <c r="B43" s="829" t="s">
        <v>1619</v>
      </c>
      <c r="C43" s="830" t="s">
        <v>1620</v>
      </c>
      <c r="D43" s="1602" t="s">
        <v>1621</v>
      </c>
      <c r="E43" s="1603"/>
      <c r="F43" s="1603"/>
      <c r="G43" s="1604"/>
      <c r="H43" s="828" t="s">
        <v>1622</v>
      </c>
      <c r="M43" s="90"/>
    </row>
    <row r="44" spans="1:15" ht="27.95" customHeight="1">
      <c r="A44" s="828" t="s">
        <v>1559</v>
      </c>
      <c r="B44" s="829" t="s">
        <v>1619</v>
      </c>
      <c r="C44" s="830" t="s">
        <v>561</v>
      </c>
      <c r="D44" s="1602" t="s">
        <v>1623</v>
      </c>
      <c r="E44" s="1603"/>
      <c r="F44" s="1603"/>
      <c r="G44" s="1604"/>
      <c r="H44" s="828" t="s">
        <v>1622</v>
      </c>
      <c r="M44" s="90"/>
    </row>
    <row r="45" spans="1:15" ht="27.95" customHeight="1" thickBot="1">
      <c r="A45" s="828" t="s">
        <v>1559</v>
      </c>
      <c r="B45" s="1134" t="s">
        <v>1619</v>
      </c>
      <c r="C45" s="831" t="s">
        <v>1624</v>
      </c>
      <c r="D45" s="1605" t="s">
        <v>1625</v>
      </c>
      <c r="E45" s="1606"/>
      <c r="F45" s="1606"/>
      <c r="G45" s="1607"/>
      <c r="H45" s="1135" t="s">
        <v>1626</v>
      </c>
      <c r="M45" s="90"/>
    </row>
    <row r="46" spans="1:15" ht="31.5" customHeight="1" thickBot="1">
      <c r="A46" s="550">
        <v>1</v>
      </c>
      <c r="B46" s="58" t="s">
        <v>2006</v>
      </c>
      <c r="C46" s="58" t="s">
        <v>2008</v>
      </c>
      <c r="D46" s="1222" t="s">
        <v>2010</v>
      </c>
      <c r="E46" s="1293"/>
      <c r="F46" s="1293"/>
      <c r="G46" s="1223"/>
      <c r="H46" s="40" t="s">
        <v>1931</v>
      </c>
      <c r="J46" s="586" t="str">
        <f>IF(AND(E35&gt;0,OR(B46="",C46="",D46="",H46="")),"×","〇")</f>
        <v>〇</v>
      </c>
      <c r="M46" s="90"/>
    </row>
    <row r="47" spans="1:15" ht="31.5" customHeight="1" thickBot="1">
      <c r="A47" s="550">
        <v>2</v>
      </c>
      <c r="B47" s="58" t="s">
        <v>2007</v>
      </c>
      <c r="C47" s="58" t="s">
        <v>2009</v>
      </c>
      <c r="D47" s="1222" t="s">
        <v>2011</v>
      </c>
      <c r="E47" s="1293"/>
      <c r="F47" s="1293"/>
      <c r="G47" s="1223"/>
      <c r="H47" s="40" t="s">
        <v>1931</v>
      </c>
      <c r="J47" s="733"/>
      <c r="M47" s="90"/>
    </row>
    <row r="48" spans="1:15" ht="31.5" customHeight="1" thickBot="1">
      <c r="A48" s="550">
        <v>3</v>
      </c>
      <c r="B48" s="58"/>
      <c r="C48" s="58"/>
      <c r="D48" s="1222"/>
      <c r="E48" s="1293"/>
      <c r="F48" s="1293"/>
      <c r="G48" s="1223"/>
      <c r="H48" s="40"/>
      <c r="M48" s="90"/>
    </row>
    <row r="49" spans="1:13" ht="31.5" customHeight="1" thickBot="1">
      <c r="A49" s="550">
        <v>4</v>
      </c>
      <c r="B49" s="58"/>
      <c r="C49" s="58"/>
      <c r="D49" s="1222"/>
      <c r="E49" s="1293"/>
      <c r="F49" s="1293"/>
      <c r="G49" s="1223"/>
      <c r="H49" s="40"/>
      <c r="M49" s="90"/>
    </row>
    <row r="50" spans="1:13" ht="31.5" customHeight="1" thickBot="1">
      <c r="A50" s="550">
        <v>5</v>
      </c>
      <c r="B50" s="58"/>
      <c r="C50" s="58"/>
      <c r="D50" s="1222"/>
      <c r="E50" s="1293"/>
      <c r="F50" s="1293"/>
      <c r="G50" s="1223"/>
      <c r="H50" s="40"/>
      <c r="M50" s="90"/>
    </row>
    <row r="51" spans="1:13" ht="31.5" customHeight="1" thickBot="1">
      <c r="A51" s="550">
        <v>6</v>
      </c>
      <c r="B51" s="58"/>
      <c r="C51" s="58"/>
      <c r="D51" s="1222"/>
      <c r="E51" s="1293"/>
      <c r="F51" s="1293"/>
      <c r="G51" s="1223"/>
      <c r="H51" s="40"/>
      <c r="M51" s="90"/>
    </row>
    <row r="52" spans="1:13" ht="31.5" customHeight="1" thickBot="1">
      <c r="A52" s="550">
        <v>7</v>
      </c>
      <c r="B52" s="58"/>
      <c r="C52" s="58"/>
      <c r="D52" s="1222"/>
      <c r="E52" s="1293"/>
      <c r="F52" s="1293"/>
      <c r="G52" s="1223"/>
      <c r="H52" s="40"/>
      <c r="M52" s="90"/>
    </row>
    <row r="53" spans="1:13" ht="31.5" customHeight="1" thickBot="1">
      <c r="A53" s="550">
        <v>8</v>
      </c>
      <c r="B53" s="58"/>
      <c r="C53" s="58"/>
      <c r="D53" s="1222"/>
      <c r="E53" s="1293"/>
      <c r="F53" s="1293"/>
      <c r="G53" s="1223"/>
      <c r="H53" s="40"/>
      <c r="M53" s="90"/>
    </row>
    <row r="54" spans="1:13" ht="31.5" customHeight="1" thickBot="1">
      <c r="A54" s="550">
        <v>9</v>
      </c>
      <c r="B54" s="58"/>
      <c r="C54" s="58"/>
      <c r="D54" s="1222"/>
      <c r="E54" s="1293"/>
      <c r="F54" s="1293"/>
      <c r="G54" s="1223"/>
      <c r="H54" s="40"/>
      <c r="M54" s="90"/>
    </row>
    <row r="55" spans="1:13" ht="31.5" customHeight="1" thickBot="1">
      <c r="A55" s="550">
        <v>10</v>
      </c>
      <c r="B55" s="58"/>
      <c r="C55" s="58"/>
      <c r="D55" s="1222"/>
      <c r="E55" s="1293"/>
      <c r="F55" s="1293"/>
      <c r="G55" s="1223"/>
      <c r="H55" s="40"/>
      <c r="M55" s="90"/>
    </row>
    <row r="56" spans="1:13" ht="31.5" customHeight="1" thickBot="1">
      <c r="A56" s="550">
        <v>11</v>
      </c>
      <c r="B56" s="58"/>
      <c r="C56" s="58"/>
      <c r="D56" s="1222"/>
      <c r="E56" s="1293"/>
      <c r="F56" s="1293"/>
      <c r="G56" s="1223"/>
      <c r="H56" s="40"/>
      <c r="M56" s="165"/>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W43" sqref="W43"/>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51" t="s">
        <v>1627</v>
      </c>
      <c r="B1" s="1451"/>
      <c r="C1" s="1451"/>
      <c r="D1" s="1451"/>
      <c r="E1" s="1451"/>
      <c r="F1" s="1451"/>
      <c r="G1" s="1451"/>
      <c r="H1" s="1451"/>
      <c r="I1" s="1451"/>
      <c r="J1" s="1451"/>
      <c r="K1" s="1451"/>
      <c r="L1" s="1451"/>
      <c r="M1" s="1451"/>
      <c r="N1" s="1451"/>
      <c r="O1" s="1451"/>
      <c r="P1" s="1451"/>
      <c r="Q1" s="1451"/>
      <c r="R1" s="1451"/>
      <c r="S1" s="1451"/>
      <c r="T1" s="1451"/>
      <c r="U1" s="1451"/>
      <c r="V1" s="1451"/>
      <c r="W1" s="1451"/>
      <c r="Y1" s="65"/>
      <c r="Z1" s="65"/>
    </row>
    <row r="2" spans="1:30" ht="24.95" customHeight="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832" t="str">
        <f>IF(COUNTIF(Y15:Y43,"×")&gt;=1,"未入力あり","入力済")</f>
        <v>入力済</v>
      </c>
      <c r="X2" s="1598"/>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98"/>
      <c r="Y3" s="9"/>
      <c r="Z3" s="9"/>
    </row>
    <row r="4" spans="1:30" ht="20.25" customHeight="1">
      <c r="A4" s="582"/>
      <c r="B4" s="582"/>
      <c r="C4" s="582"/>
      <c r="D4" s="582"/>
      <c r="E4" s="834" t="s">
        <v>1451</v>
      </c>
      <c r="F4" s="1637" t="str">
        <f>表紙!E2</f>
        <v>地方独立行政法人　大阪府立病院機構　大阪急性期・総合医療センター</v>
      </c>
      <c r="G4" s="1638"/>
      <c r="H4" s="1638"/>
      <c r="I4" s="1638"/>
      <c r="J4" s="1638"/>
      <c r="K4" s="1638"/>
      <c r="L4" s="1638"/>
      <c r="M4" s="1638"/>
      <c r="N4" s="1638"/>
      <c r="O4" s="1638"/>
      <c r="P4" s="1638"/>
      <c r="Q4" s="1638"/>
      <c r="R4" s="1638"/>
      <c r="S4" s="1638"/>
      <c r="T4" s="1638"/>
      <c r="U4" s="1638"/>
      <c r="V4" s="1638"/>
      <c r="W4" s="1639"/>
      <c r="X4" s="1598"/>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98"/>
      <c r="Y5" s="588"/>
      <c r="Z5" s="588"/>
      <c r="AA5" s="193" t="s">
        <v>268</v>
      </c>
    </row>
    <row r="6" spans="1:30" s="798" customFormat="1" ht="42" customHeight="1">
      <c r="A6" s="835"/>
      <c r="B6" s="1635" t="s">
        <v>1628</v>
      </c>
      <c r="C6" s="1636"/>
      <c r="D6" s="1636"/>
      <c r="E6" s="1636"/>
      <c r="F6" s="1636"/>
      <c r="G6" s="1636"/>
      <c r="H6" s="1636"/>
      <c r="I6" s="1636"/>
      <c r="J6" s="1636"/>
      <c r="K6" s="1636"/>
      <c r="L6" s="1636"/>
      <c r="M6" s="1636"/>
      <c r="N6" s="1636"/>
      <c r="O6" s="1636"/>
      <c r="P6" s="1636"/>
      <c r="Q6" s="1636"/>
      <c r="R6" s="1636"/>
      <c r="S6" s="1636"/>
      <c r="T6" s="1636"/>
      <c r="U6" s="1636"/>
      <c r="V6" s="1636"/>
      <c r="W6" s="1636"/>
      <c r="AA6" s="90"/>
      <c r="AC6" s="835"/>
      <c r="AD6" s="836"/>
    </row>
    <row r="7" spans="1:30" s="798" customFormat="1" ht="20.100000000000001" customHeight="1">
      <c r="A7" s="835"/>
      <c r="B7" s="1045" t="s">
        <v>1629</v>
      </c>
      <c r="C7" s="1046" t="s">
        <v>1630</v>
      </c>
      <c r="D7" s="1046" t="s">
        <v>1631</v>
      </c>
      <c r="E7" s="1633" t="s">
        <v>1632</v>
      </c>
      <c r="F7" s="1633"/>
      <c r="G7" s="1633"/>
      <c r="H7" s="1633"/>
      <c r="I7" s="1633"/>
      <c r="J7" s="1633"/>
      <c r="K7" s="1633"/>
      <c r="L7" s="1633"/>
      <c r="M7" s="1633"/>
      <c r="N7" s="1633" t="s">
        <v>1633</v>
      </c>
      <c r="O7" s="1633"/>
      <c r="P7" s="1633"/>
      <c r="Q7" s="1633"/>
      <c r="R7" s="1633"/>
      <c r="S7" s="1633"/>
      <c r="T7" s="1633"/>
      <c r="U7" s="1633"/>
      <c r="V7" s="1633"/>
      <c r="W7" s="837"/>
      <c r="X7" s="837"/>
      <c r="Y7" s="837"/>
      <c r="Z7" s="837"/>
      <c r="AA7" s="90"/>
      <c r="AB7" s="837"/>
      <c r="AC7" s="837"/>
      <c r="AD7" s="836"/>
    </row>
    <row r="8" spans="1:30" s="798" customFormat="1" ht="99.95" customHeight="1">
      <c r="A8" s="835"/>
      <c r="B8" s="1047" t="s">
        <v>1634</v>
      </c>
      <c r="C8" s="1048" t="s">
        <v>1635</v>
      </c>
      <c r="D8" s="1048" t="s">
        <v>1636</v>
      </c>
      <c r="E8" s="1640" t="s">
        <v>1637</v>
      </c>
      <c r="F8" s="1641"/>
      <c r="G8" s="1641"/>
      <c r="H8" s="1641"/>
      <c r="I8" s="1641"/>
      <c r="J8" s="1641"/>
      <c r="K8" s="1641"/>
      <c r="L8" s="1641"/>
      <c r="M8" s="1642"/>
      <c r="N8" s="1634" t="s">
        <v>1638</v>
      </c>
      <c r="O8" s="1634"/>
      <c r="P8" s="1634"/>
      <c r="Q8" s="1634"/>
      <c r="R8" s="1634"/>
      <c r="S8" s="1634"/>
      <c r="T8" s="1634"/>
      <c r="U8" s="1634"/>
      <c r="V8" s="1634"/>
      <c r="W8" s="837"/>
      <c r="X8" s="837"/>
      <c r="Y8" s="837"/>
      <c r="Z8" s="837"/>
      <c r="AA8" s="90"/>
      <c r="AB8" s="837"/>
      <c r="AC8" s="837"/>
      <c r="AD8" s="836"/>
    </row>
    <row r="9" spans="1:30" s="798" customFormat="1" ht="50.1" customHeight="1">
      <c r="A9" s="835"/>
      <c r="B9" s="1045" t="s">
        <v>1639</v>
      </c>
      <c r="C9" s="1049" t="s">
        <v>1640</v>
      </c>
      <c r="D9" s="1045" t="s">
        <v>1641</v>
      </c>
      <c r="E9" s="1633" t="s">
        <v>1642</v>
      </c>
      <c r="F9" s="1633"/>
      <c r="G9" s="1633"/>
      <c r="H9" s="1633"/>
      <c r="I9" s="1633"/>
      <c r="J9" s="1633"/>
      <c r="K9" s="1633"/>
      <c r="L9" s="1633"/>
      <c r="M9" s="1633"/>
      <c r="N9" s="1633" t="s">
        <v>1643</v>
      </c>
      <c r="O9" s="1633"/>
      <c r="P9" s="1633"/>
      <c r="Q9" s="1633"/>
      <c r="R9" s="1633"/>
      <c r="S9" s="1633"/>
      <c r="T9" s="1633"/>
      <c r="U9" s="1633"/>
      <c r="V9" s="1633"/>
      <c r="W9" s="837"/>
      <c r="X9" s="837"/>
      <c r="Y9" s="837"/>
      <c r="Z9" s="837"/>
      <c r="AA9" s="90"/>
      <c r="AB9" s="837"/>
      <c r="AC9" s="837"/>
      <c r="AD9" s="836"/>
    </row>
    <row r="10" spans="1:30" s="798" customFormat="1" ht="50.1" customHeight="1">
      <c r="A10" s="835"/>
      <c r="B10" s="1634" t="s">
        <v>1644</v>
      </c>
      <c r="C10" s="1645" t="s">
        <v>1645</v>
      </c>
      <c r="D10" s="1645" t="s">
        <v>1646</v>
      </c>
      <c r="E10" s="1634" t="s">
        <v>1647</v>
      </c>
      <c r="F10" s="1634"/>
      <c r="G10" s="1634"/>
      <c r="H10" s="1634"/>
      <c r="I10" s="1634"/>
      <c r="J10" s="1634"/>
      <c r="K10" s="1634"/>
      <c r="L10" s="1634"/>
      <c r="M10" s="1648"/>
      <c r="N10" s="1634" t="s">
        <v>1648</v>
      </c>
      <c r="O10" s="1634"/>
      <c r="P10" s="1634"/>
      <c r="Q10" s="1634"/>
      <c r="R10" s="1634"/>
      <c r="S10" s="1634"/>
      <c r="T10" s="1634"/>
      <c r="U10" s="1634"/>
      <c r="V10" s="1634"/>
      <c r="W10" s="837"/>
      <c r="X10" s="837"/>
      <c r="Y10" s="837"/>
      <c r="Z10" s="837"/>
      <c r="AA10" s="90"/>
      <c r="AB10" s="837"/>
      <c r="AC10" s="837"/>
      <c r="AD10" s="836"/>
    </row>
    <row r="11" spans="1:30" s="798" customFormat="1" ht="20.100000000000001" customHeight="1">
      <c r="A11" s="835"/>
      <c r="B11" s="1634"/>
      <c r="C11" s="1646"/>
      <c r="D11" s="1646"/>
      <c r="E11" s="1633" t="s">
        <v>1649</v>
      </c>
      <c r="F11" s="1633"/>
      <c r="G11" s="1633"/>
      <c r="H11" s="1633"/>
      <c r="I11" s="1633"/>
      <c r="J11" s="1633"/>
      <c r="K11" s="1633"/>
      <c r="L11" s="1633"/>
      <c r="M11" s="1633"/>
      <c r="N11" s="1634"/>
      <c r="O11" s="1634"/>
      <c r="P11" s="1634"/>
      <c r="Q11" s="1634"/>
      <c r="R11" s="1634"/>
      <c r="S11" s="1634"/>
      <c r="T11" s="1634"/>
      <c r="U11" s="1634"/>
      <c r="V11" s="1634"/>
      <c r="W11" s="837"/>
      <c r="X11" s="837"/>
      <c r="Y11" s="837"/>
      <c r="Z11" s="837"/>
      <c r="AA11" s="90"/>
      <c r="AB11" s="837"/>
      <c r="AC11" s="837"/>
      <c r="AD11" s="836"/>
    </row>
    <row r="12" spans="1:30" s="798" customFormat="1" ht="50.1" customHeight="1">
      <c r="A12" s="835"/>
      <c r="B12" s="1634"/>
      <c r="C12" s="1647"/>
      <c r="D12" s="1647"/>
      <c r="E12" s="1648" t="s">
        <v>1650</v>
      </c>
      <c r="F12" s="1648"/>
      <c r="G12" s="1648"/>
      <c r="H12" s="1648"/>
      <c r="I12" s="1648"/>
      <c r="J12" s="1648"/>
      <c r="K12" s="1648"/>
      <c r="L12" s="1648"/>
      <c r="M12" s="1648"/>
      <c r="N12" s="1634"/>
      <c r="O12" s="1634"/>
      <c r="P12" s="1634"/>
      <c r="Q12" s="1634"/>
      <c r="R12" s="1634"/>
      <c r="S12" s="1634"/>
      <c r="T12" s="1634"/>
      <c r="U12" s="1634"/>
      <c r="V12" s="1634"/>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50" t="s">
        <v>1652</v>
      </c>
      <c r="C14" s="1650"/>
      <c r="D14" s="1650"/>
      <c r="E14" s="1650"/>
      <c r="F14" s="1650"/>
      <c r="G14" s="1650"/>
      <c r="H14" s="1650"/>
      <c r="I14" s="1650"/>
      <c r="J14" s="1650"/>
      <c r="K14" s="1650"/>
      <c r="L14" s="1650"/>
      <c r="M14" s="1650"/>
      <c r="N14" s="1650"/>
      <c r="O14" s="1650"/>
      <c r="P14" s="1650"/>
      <c r="Q14" s="1650"/>
      <c r="R14" s="1650"/>
      <c r="S14" s="1650"/>
      <c r="T14" s="1650"/>
      <c r="U14" s="1650"/>
      <c r="V14" s="1650"/>
      <c r="W14" s="1650"/>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1935</v>
      </c>
      <c r="Y15" s="586" t="str">
        <f>IF(W15="","×","○")</f>
        <v>○</v>
      </c>
      <c r="AA15" s="90"/>
    </row>
    <row r="16" spans="1:30" ht="25.5" customHeight="1" thickBot="1">
      <c r="A16" s="843">
        <v>2</v>
      </c>
      <c r="B16" s="1291" t="s">
        <v>1654</v>
      </c>
      <c r="C16" s="1292"/>
      <c r="D16" s="1408" t="s">
        <v>2012</v>
      </c>
      <c r="E16" s="1409"/>
      <c r="F16" s="1409"/>
      <c r="G16" s="1409"/>
      <c r="H16" s="1409"/>
      <c r="I16" s="1409"/>
      <c r="J16" s="1409"/>
      <c r="K16" s="1409"/>
      <c r="L16" s="1409"/>
      <c r="M16" s="1409"/>
      <c r="N16" s="1409"/>
      <c r="O16" s="1409"/>
      <c r="P16" s="1409"/>
      <c r="Q16" s="1409"/>
      <c r="R16" s="1409"/>
      <c r="S16" s="1409"/>
      <c r="T16" s="1409"/>
      <c r="U16" s="1409"/>
      <c r="V16" s="1409"/>
      <c r="W16" s="1410"/>
      <c r="Y16" s="588" t="str">
        <f>IF(AND($W$15="はい",D16=""),"×","○")</f>
        <v>○</v>
      </c>
      <c r="Z16" s="588"/>
      <c r="AA16" s="90"/>
    </row>
    <row r="17" spans="1:27" ht="25.5" customHeight="1" thickBot="1">
      <c r="A17" s="843">
        <v>3</v>
      </c>
      <c r="B17" s="1294" t="s">
        <v>1655</v>
      </c>
      <c r="C17" s="1621"/>
      <c r="D17" s="1622"/>
      <c r="E17" s="1622"/>
      <c r="F17" s="1622"/>
      <c r="G17" s="1622"/>
      <c r="H17" s="1622"/>
      <c r="I17" s="1622"/>
      <c r="J17" s="1622"/>
      <c r="K17" s="1622"/>
      <c r="L17" s="1622"/>
      <c r="M17" s="1622"/>
      <c r="N17" s="1348" t="s">
        <v>2013</v>
      </c>
      <c r="O17" s="1349"/>
      <c r="P17" s="1349"/>
      <c r="Q17" s="1349"/>
      <c r="R17" s="1349"/>
      <c r="S17" s="1349"/>
      <c r="T17" s="1349"/>
      <c r="U17" s="1349"/>
      <c r="V17" s="1651"/>
      <c r="W17" s="1652"/>
      <c r="Y17" s="588" t="str">
        <f>IF(AND($W$15="はい",N17=""),"×","○")</f>
        <v>○</v>
      </c>
      <c r="Z17" s="588"/>
      <c r="AA17" s="90"/>
    </row>
    <row r="18" spans="1:27" ht="50.1" customHeight="1" thickBot="1">
      <c r="A18" s="843">
        <v>4</v>
      </c>
      <c r="B18" s="1291" t="s">
        <v>1656</v>
      </c>
      <c r="C18" s="1292"/>
      <c r="D18" s="1222" t="s">
        <v>2014</v>
      </c>
      <c r="E18" s="1293"/>
      <c r="F18" s="1293"/>
      <c r="G18" s="1293"/>
      <c r="H18" s="1293"/>
      <c r="I18" s="1293"/>
      <c r="J18" s="1293"/>
      <c r="K18" s="1293"/>
      <c r="L18" s="1293"/>
      <c r="M18" s="1293"/>
      <c r="N18" s="1293"/>
      <c r="O18" s="1293"/>
      <c r="P18" s="1293"/>
      <c r="Q18" s="1293"/>
      <c r="R18" s="1293"/>
      <c r="S18" s="1293"/>
      <c r="T18" s="1293"/>
      <c r="U18" s="1293"/>
      <c r="V18" s="1293"/>
      <c r="W18" s="1223"/>
      <c r="Y18" s="588" t="str">
        <f>IF(AND($W$15="はい",D18=""),"×","○")</f>
        <v>○</v>
      </c>
      <c r="Z18" s="588"/>
      <c r="AA18" s="90"/>
    </row>
    <row r="19" spans="1:27" ht="25.5" customHeight="1" thickBot="1">
      <c r="A19" s="844">
        <v>5</v>
      </c>
      <c r="B19" s="1649" t="s">
        <v>1657</v>
      </c>
      <c r="C19" s="1619"/>
      <c r="D19" s="1620"/>
      <c r="E19" s="1620"/>
      <c r="F19" s="1620"/>
      <c r="G19" s="1620"/>
      <c r="H19" s="1620"/>
      <c r="I19" s="1620"/>
      <c r="J19" s="1620"/>
      <c r="K19" s="1620"/>
      <c r="L19" s="1620"/>
      <c r="M19" s="1620"/>
      <c r="N19" s="1620"/>
      <c r="O19" s="1620"/>
      <c r="P19" s="1620"/>
      <c r="Q19" s="1620"/>
      <c r="R19" s="1620"/>
      <c r="S19" s="1620"/>
      <c r="T19" s="1620"/>
      <c r="U19" s="1620"/>
      <c r="V19" s="1620"/>
      <c r="W19" s="40" t="s">
        <v>1933</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26" t="s">
        <v>1660</v>
      </c>
      <c r="C22" s="1627"/>
      <c r="D22" s="40" t="s">
        <v>1933</v>
      </c>
      <c r="E22" s="847" t="s">
        <v>1661</v>
      </c>
      <c r="F22" s="847"/>
      <c r="G22" s="847"/>
      <c r="H22" s="847"/>
      <c r="I22" s="847"/>
      <c r="J22" s="848"/>
      <c r="K22" s="1629" t="s">
        <v>1662</v>
      </c>
      <c r="L22" s="1629"/>
      <c r="M22" s="1629"/>
      <c r="N22" s="1629"/>
      <c r="O22" s="1629"/>
      <c r="P22" s="1629"/>
      <c r="Q22" s="1629"/>
      <c r="R22" s="1629"/>
      <c r="S22" s="1629"/>
      <c r="T22" s="1629"/>
      <c r="U22" s="1629"/>
      <c r="V22" s="1629"/>
      <c r="W22" s="1630"/>
      <c r="Y22" s="586" t="str">
        <f>IF(D22="","×","○")</f>
        <v>○</v>
      </c>
      <c r="AA22" s="90"/>
    </row>
    <row r="23" spans="1:27" ht="28.5" customHeight="1" thickBot="1">
      <c r="A23" s="843">
        <v>2</v>
      </c>
      <c r="B23" s="1298" t="s">
        <v>1663</v>
      </c>
      <c r="C23" s="1628"/>
      <c r="D23" s="42" t="s">
        <v>1933</v>
      </c>
      <c r="E23" s="605" t="s">
        <v>1661</v>
      </c>
      <c r="F23" s="605"/>
      <c r="G23" s="605"/>
      <c r="H23" s="605"/>
      <c r="I23" s="605"/>
      <c r="J23" s="849"/>
      <c r="K23" s="1631"/>
      <c r="L23" s="1631"/>
      <c r="M23" s="1631"/>
      <c r="N23" s="1631"/>
      <c r="O23" s="1631"/>
      <c r="P23" s="1631"/>
      <c r="Q23" s="1631"/>
      <c r="R23" s="1631"/>
      <c r="S23" s="1631"/>
      <c r="T23" s="1631"/>
      <c r="U23" s="1631"/>
      <c r="V23" s="1631"/>
      <c r="W23" s="1632"/>
      <c r="Y23" s="588" t="str">
        <f>IF(AND($D$22="はい",D23=""),"×","○")</f>
        <v>○</v>
      </c>
      <c r="Z23" s="588"/>
      <c r="AA23" s="90"/>
    </row>
    <row r="24" spans="1:27" ht="25.5" customHeight="1" thickBot="1">
      <c r="A24" s="843">
        <v>3</v>
      </c>
      <c r="B24" s="1291" t="s">
        <v>1654</v>
      </c>
      <c r="C24" s="1292"/>
      <c r="D24" s="1408"/>
      <c r="E24" s="1409"/>
      <c r="F24" s="1409"/>
      <c r="G24" s="1409"/>
      <c r="H24" s="1409"/>
      <c r="I24" s="1409"/>
      <c r="J24" s="1409"/>
      <c r="K24" s="1409"/>
      <c r="L24" s="1409"/>
      <c r="M24" s="1409"/>
      <c r="N24" s="1409"/>
      <c r="O24" s="1409"/>
      <c r="P24" s="1409"/>
      <c r="Q24" s="1409"/>
      <c r="R24" s="1409"/>
      <c r="S24" s="1409"/>
      <c r="T24" s="1409"/>
      <c r="U24" s="1409"/>
      <c r="V24" s="1409"/>
      <c r="W24" s="1410"/>
      <c r="Y24" s="588" t="str">
        <f>IF(AND($D$22="はい",D24=""),"×","○")</f>
        <v>○</v>
      </c>
      <c r="Z24" s="588"/>
      <c r="AA24" s="90"/>
    </row>
    <row r="25" spans="1:27" ht="25.5" customHeight="1" thickBot="1">
      <c r="A25" s="843">
        <v>4</v>
      </c>
      <c r="B25" s="1291" t="s">
        <v>1664</v>
      </c>
      <c r="C25" s="1292"/>
      <c r="D25" s="1222"/>
      <c r="E25" s="1293"/>
      <c r="F25" s="1293"/>
      <c r="G25" s="1293"/>
      <c r="H25" s="1293"/>
      <c r="I25" s="1293"/>
      <c r="J25" s="1293"/>
      <c r="K25" s="1293"/>
      <c r="L25" s="1293"/>
      <c r="M25" s="1293"/>
      <c r="N25" s="1293"/>
      <c r="O25" s="1293"/>
      <c r="P25" s="1293"/>
      <c r="Q25" s="1293"/>
      <c r="R25" s="1293"/>
      <c r="S25" s="1293"/>
      <c r="T25" s="1293"/>
      <c r="U25" s="1293"/>
      <c r="V25" s="1293"/>
      <c r="W25" s="1223"/>
      <c r="Y25" s="588" t="str">
        <f>IF(AND($D$22="はい",D25=""),"×","○")</f>
        <v>○</v>
      </c>
      <c r="Z25" s="588"/>
      <c r="AA25" s="90"/>
    </row>
    <row r="26" spans="1:27" ht="25.5" customHeight="1" thickBot="1">
      <c r="A26" s="843">
        <v>5</v>
      </c>
      <c r="B26" s="1298" t="s">
        <v>1665</v>
      </c>
      <c r="C26" s="1299"/>
      <c r="D26" s="1222"/>
      <c r="E26" s="1293"/>
      <c r="F26" s="1293"/>
      <c r="G26" s="1293"/>
      <c r="H26" s="1293"/>
      <c r="I26" s="1293"/>
      <c r="J26" s="1293"/>
      <c r="K26" s="1293"/>
      <c r="L26" s="1293"/>
      <c r="M26" s="1293"/>
      <c r="N26" s="1293"/>
      <c r="O26" s="1293"/>
      <c r="P26" s="1293"/>
      <c r="Q26" s="1293"/>
      <c r="R26" s="1293"/>
      <c r="S26" s="1293"/>
      <c r="T26" s="1293"/>
      <c r="U26" s="1293"/>
      <c r="V26" s="1293"/>
      <c r="W26" s="1223"/>
      <c r="Y26" s="588" t="str">
        <f>IF(AND($D$22="はい",D26=""),"×","○")</f>
        <v>○</v>
      </c>
      <c r="Z26" s="588"/>
      <c r="AA26" s="90"/>
    </row>
    <row r="27" spans="1:27" ht="42.6" customHeight="1" thickBot="1">
      <c r="A27" s="843">
        <v>6</v>
      </c>
      <c r="B27" s="1643" t="s">
        <v>1666</v>
      </c>
      <c r="C27" s="1644"/>
      <c r="D27" s="44" t="s">
        <v>2015</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18" t="s">
        <v>1668</v>
      </c>
      <c r="C28" s="1619"/>
      <c r="D28" s="1620"/>
      <c r="E28" s="1620"/>
      <c r="F28" s="1620"/>
      <c r="G28" s="1620"/>
      <c r="H28" s="1620"/>
      <c r="I28" s="1620"/>
      <c r="J28" s="1620"/>
      <c r="K28" s="1620"/>
      <c r="L28" s="1620"/>
      <c r="M28" s="1620"/>
      <c r="N28" s="1620"/>
      <c r="O28" s="1620"/>
      <c r="P28" s="1620"/>
      <c r="Q28" s="1620"/>
      <c r="R28" s="1620"/>
      <c r="S28" s="1620"/>
      <c r="T28" s="1620"/>
      <c r="U28" s="1620"/>
      <c r="V28" s="1620"/>
      <c r="W28" s="40" t="s">
        <v>1933</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23" t="s">
        <v>1671</v>
      </c>
      <c r="C31" s="1624"/>
      <c r="D31" s="1625"/>
      <c r="E31" s="1625"/>
      <c r="F31" s="1625"/>
      <c r="G31" s="1625"/>
      <c r="H31" s="1625"/>
      <c r="I31" s="1625"/>
      <c r="J31" s="1625"/>
      <c r="K31" s="1625"/>
      <c r="L31" s="1625"/>
      <c r="M31" s="1625"/>
      <c r="N31" s="1625"/>
      <c r="O31" s="1625"/>
      <c r="P31" s="1625"/>
      <c r="Q31" s="1625"/>
      <c r="R31" s="1625"/>
      <c r="S31" s="1625"/>
      <c r="T31" s="1625"/>
      <c r="U31" s="1625"/>
      <c r="V31" s="1625"/>
      <c r="W31" s="40" t="s">
        <v>1933</v>
      </c>
      <c r="Y31" s="586" t="str">
        <f>IF(W31="","×","○")</f>
        <v>○</v>
      </c>
      <c r="AA31" s="90"/>
    </row>
    <row r="32" spans="1:27" ht="24" customHeight="1" thickBot="1">
      <c r="A32" s="843">
        <v>2</v>
      </c>
      <c r="B32" s="1291" t="s">
        <v>1654</v>
      </c>
      <c r="C32" s="1292"/>
      <c r="D32" s="1408"/>
      <c r="E32" s="1409"/>
      <c r="F32" s="1409"/>
      <c r="G32" s="1409"/>
      <c r="H32" s="1409"/>
      <c r="I32" s="1409"/>
      <c r="J32" s="1409"/>
      <c r="K32" s="1409"/>
      <c r="L32" s="1409"/>
      <c r="M32" s="1409"/>
      <c r="N32" s="1409"/>
      <c r="O32" s="1409"/>
      <c r="P32" s="1409"/>
      <c r="Q32" s="1409"/>
      <c r="R32" s="1409"/>
      <c r="S32" s="1409"/>
      <c r="T32" s="1409"/>
      <c r="U32" s="1409"/>
      <c r="V32" s="1409"/>
      <c r="W32" s="1410"/>
      <c r="Y32" s="588" t="str">
        <f>IF(AND($W$31="はい",D32=""),"×","○")</f>
        <v>○</v>
      </c>
      <c r="Z32" s="588"/>
      <c r="AA32" s="90"/>
    </row>
    <row r="33" spans="1:27" ht="25.5" customHeight="1" thickBot="1">
      <c r="A33" s="844">
        <v>3</v>
      </c>
      <c r="B33" s="1618" t="s">
        <v>1668</v>
      </c>
      <c r="C33" s="1619"/>
      <c r="D33" s="1620"/>
      <c r="E33" s="1620"/>
      <c r="F33" s="1620"/>
      <c r="G33" s="1620"/>
      <c r="H33" s="1620"/>
      <c r="I33" s="1620"/>
      <c r="J33" s="1620"/>
      <c r="K33" s="1620"/>
      <c r="L33" s="1620"/>
      <c r="M33" s="1620"/>
      <c r="N33" s="1620"/>
      <c r="O33" s="1620"/>
      <c r="P33" s="1620"/>
      <c r="Q33" s="1620"/>
      <c r="R33" s="1620"/>
      <c r="S33" s="1620"/>
      <c r="T33" s="1620"/>
      <c r="U33" s="1620"/>
      <c r="V33" s="1620"/>
      <c r="W33" s="40" t="s">
        <v>1933</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23" t="s">
        <v>1674</v>
      </c>
      <c r="C36" s="1624"/>
      <c r="D36" s="1625"/>
      <c r="E36" s="1625"/>
      <c r="F36" s="1625"/>
      <c r="G36" s="1625"/>
      <c r="H36" s="1625"/>
      <c r="I36" s="1625"/>
      <c r="J36" s="1625"/>
      <c r="K36" s="1625"/>
      <c r="L36" s="1625"/>
      <c r="M36" s="1625"/>
      <c r="N36" s="1625"/>
      <c r="O36" s="1625"/>
      <c r="P36" s="1625"/>
      <c r="Q36" s="1625"/>
      <c r="R36" s="1625"/>
      <c r="S36" s="1625"/>
      <c r="T36" s="1625"/>
      <c r="U36" s="1625"/>
      <c r="V36" s="1625"/>
      <c r="W36" s="40" t="s">
        <v>1933</v>
      </c>
      <c r="Y36" s="586" t="str">
        <f>IF(W36="","×","○")</f>
        <v>○</v>
      </c>
      <c r="AA36" s="90"/>
    </row>
    <row r="37" spans="1:27" ht="25.5" customHeight="1" thickBot="1">
      <c r="A37" s="843">
        <v>2</v>
      </c>
      <c r="B37" s="1291" t="s">
        <v>1654</v>
      </c>
      <c r="C37" s="1292"/>
      <c r="D37" s="1408"/>
      <c r="E37" s="1409"/>
      <c r="F37" s="1409"/>
      <c r="G37" s="1409"/>
      <c r="H37" s="1409"/>
      <c r="I37" s="1409"/>
      <c r="J37" s="1409"/>
      <c r="K37" s="1409"/>
      <c r="L37" s="1409"/>
      <c r="M37" s="1409"/>
      <c r="N37" s="1409"/>
      <c r="O37" s="1409"/>
      <c r="P37" s="1409"/>
      <c r="Q37" s="1409"/>
      <c r="R37" s="1409"/>
      <c r="S37" s="1409"/>
      <c r="T37" s="1409"/>
      <c r="U37" s="1409"/>
      <c r="V37" s="1409"/>
      <c r="W37" s="1410"/>
      <c r="Y37" s="588" t="str">
        <f>IF(AND($W$36="はい",D37=""),"×","○")</f>
        <v>○</v>
      </c>
      <c r="Z37" s="588"/>
      <c r="AA37" s="90"/>
    </row>
    <row r="38" spans="1:27" ht="20.25" customHeight="1" thickBot="1">
      <c r="A38" s="844">
        <v>3</v>
      </c>
      <c r="B38" s="1618" t="s">
        <v>1668</v>
      </c>
      <c r="C38" s="1619"/>
      <c r="D38" s="1620"/>
      <c r="E38" s="1620"/>
      <c r="F38" s="1620"/>
      <c r="G38" s="1620"/>
      <c r="H38" s="1620"/>
      <c r="I38" s="1620"/>
      <c r="J38" s="1620"/>
      <c r="K38" s="1620"/>
      <c r="L38" s="1620"/>
      <c r="M38" s="1620"/>
      <c r="N38" s="1620"/>
      <c r="O38" s="1620"/>
      <c r="P38" s="1620"/>
      <c r="Q38" s="1620"/>
      <c r="R38" s="1620"/>
      <c r="S38" s="1620"/>
      <c r="T38" s="1620"/>
      <c r="U38" s="1620"/>
      <c r="V38" s="1620"/>
      <c r="W38" s="40" t="s">
        <v>1933</v>
      </c>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23" t="s">
        <v>1677</v>
      </c>
      <c r="C41" s="1624"/>
      <c r="D41" s="1625"/>
      <c r="E41" s="1625"/>
      <c r="F41" s="1625"/>
      <c r="G41" s="1625"/>
      <c r="H41" s="1625"/>
      <c r="I41" s="1625"/>
      <c r="J41" s="1625"/>
      <c r="K41" s="1625"/>
      <c r="L41" s="1625"/>
      <c r="M41" s="1625"/>
      <c r="N41" s="1625"/>
      <c r="O41" s="1625"/>
      <c r="P41" s="1625"/>
      <c r="Q41" s="1625"/>
      <c r="R41" s="1625"/>
      <c r="S41" s="1625"/>
      <c r="T41" s="1625"/>
      <c r="U41" s="1625"/>
      <c r="V41" s="1625"/>
      <c r="W41" s="40" t="s">
        <v>1933</v>
      </c>
      <c r="Y41" s="586" t="str">
        <f>IF(W41="","×","○")</f>
        <v>○</v>
      </c>
      <c r="AA41" s="90"/>
    </row>
    <row r="42" spans="1:27" ht="25.5" customHeight="1" thickBot="1">
      <c r="A42" s="843">
        <v>2</v>
      </c>
      <c r="B42" s="1298" t="s">
        <v>1654</v>
      </c>
      <c r="C42" s="1299"/>
      <c r="D42" s="1408"/>
      <c r="E42" s="1409"/>
      <c r="F42" s="1409"/>
      <c r="G42" s="1409"/>
      <c r="H42" s="1409"/>
      <c r="I42" s="1409"/>
      <c r="J42" s="1409"/>
      <c r="K42" s="1409"/>
      <c r="L42" s="1409"/>
      <c r="M42" s="1409"/>
      <c r="N42" s="1409"/>
      <c r="O42" s="1409"/>
      <c r="P42" s="1409"/>
      <c r="Q42" s="1409"/>
      <c r="R42" s="1409"/>
      <c r="S42" s="1409"/>
      <c r="T42" s="1409"/>
      <c r="U42" s="1409"/>
      <c r="V42" s="1409"/>
      <c r="W42" s="1410"/>
      <c r="Y42" s="588" t="str">
        <f>IF(AND($W$41="はい",D42=""),"×","○")</f>
        <v>○</v>
      </c>
      <c r="Z42" s="588"/>
      <c r="AA42" s="90"/>
    </row>
    <row r="43" spans="1:27" ht="18" customHeight="1" thickBot="1">
      <c r="A43" s="844">
        <v>3</v>
      </c>
      <c r="B43" s="1618" t="s">
        <v>1668</v>
      </c>
      <c r="C43" s="1619"/>
      <c r="D43" s="1620"/>
      <c r="E43" s="1620"/>
      <c r="F43" s="1620"/>
      <c r="G43" s="1620"/>
      <c r="H43" s="1620"/>
      <c r="I43" s="1620"/>
      <c r="J43" s="1620"/>
      <c r="K43" s="1620"/>
      <c r="L43" s="1620"/>
      <c r="M43" s="1620"/>
      <c r="N43" s="1620"/>
      <c r="O43" s="1620"/>
      <c r="P43" s="1620"/>
      <c r="Q43" s="1620"/>
      <c r="R43" s="1620"/>
      <c r="S43" s="1620"/>
      <c r="T43" s="1620"/>
      <c r="U43" s="1620"/>
      <c r="V43" s="1620"/>
      <c r="W43" s="40" t="s">
        <v>1933</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09"/>
      <c r="B47" s="1610"/>
      <c r="C47" s="1610"/>
      <c r="D47" s="1610"/>
      <c r="E47" s="1610"/>
      <c r="F47" s="1610"/>
      <c r="G47" s="1610"/>
      <c r="H47" s="1610"/>
      <c r="I47" s="1610"/>
      <c r="J47" s="1610"/>
      <c r="K47" s="1610"/>
      <c r="L47" s="1610"/>
      <c r="M47" s="1610"/>
      <c r="N47" s="1610"/>
      <c r="O47" s="1610"/>
      <c r="P47" s="1610"/>
      <c r="Q47" s="1610"/>
      <c r="R47" s="1610"/>
      <c r="S47" s="1610"/>
      <c r="T47" s="1610"/>
      <c r="U47" s="1610"/>
      <c r="V47" s="1610"/>
      <c r="W47" s="1611"/>
      <c r="AA47" s="90"/>
    </row>
    <row r="48" spans="1:27">
      <c r="A48" s="1612"/>
      <c r="B48" s="1613"/>
      <c r="C48" s="1613"/>
      <c r="D48" s="1613"/>
      <c r="E48" s="1613"/>
      <c r="F48" s="1613"/>
      <c r="G48" s="1613"/>
      <c r="H48" s="1613"/>
      <c r="I48" s="1613"/>
      <c r="J48" s="1613"/>
      <c r="K48" s="1613"/>
      <c r="L48" s="1613"/>
      <c r="M48" s="1613"/>
      <c r="N48" s="1613"/>
      <c r="O48" s="1613"/>
      <c r="P48" s="1613"/>
      <c r="Q48" s="1613"/>
      <c r="R48" s="1613"/>
      <c r="S48" s="1613"/>
      <c r="T48" s="1613"/>
      <c r="U48" s="1613"/>
      <c r="V48" s="1613"/>
      <c r="W48" s="1614"/>
      <c r="AA48" s="90"/>
    </row>
    <row r="49" spans="1:27">
      <c r="A49" s="1612"/>
      <c r="B49" s="1613"/>
      <c r="C49" s="1613"/>
      <c r="D49" s="1613"/>
      <c r="E49" s="1613"/>
      <c r="F49" s="1613"/>
      <c r="G49" s="1613"/>
      <c r="H49" s="1613"/>
      <c r="I49" s="1613"/>
      <c r="J49" s="1613"/>
      <c r="K49" s="1613"/>
      <c r="L49" s="1613"/>
      <c r="M49" s="1613"/>
      <c r="N49" s="1613"/>
      <c r="O49" s="1613"/>
      <c r="P49" s="1613"/>
      <c r="Q49" s="1613"/>
      <c r="R49" s="1613"/>
      <c r="S49" s="1613"/>
      <c r="T49" s="1613"/>
      <c r="U49" s="1613"/>
      <c r="V49" s="1613"/>
      <c r="W49" s="1614"/>
      <c r="AA49" s="90"/>
    </row>
    <row r="50" spans="1:27">
      <c r="A50" s="1612"/>
      <c r="B50" s="1613"/>
      <c r="C50" s="1613"/>
      <c r="D50" s="1613"/>
      <c r="E50" s="1613"/>
      <c r="F50" s="1613"/>
      <c r="G50" s="1613"/>
      <c r="H50" s="1613"/>
      <c r="I50" s="1613"/>
      <c r="J50" s="1613"/>
      <c r="K50" s="1613"/>
      <c r="L50" s="1613"/>
      <c r="M50" s="1613"/>
      <c r="N50" s="1613"/>
      <c r="O50" s="1613"/>
      <c r="P50" s="1613"/>
      <c r="Q50" s="1613"/>
      <c r="R50" s="1613"/>
      <c r="S50" s="1613"/>
      <c r="T50" s="1613"/>
      <c r="U50" s="1613"/>
      <c r="V50" s="1613"/>
      <c r="W50" s="1614"/>
      <c r="AA50" s="90"/>
    </row>
    <row r="51" spans="1:27">
      <c r="A51" s="1612"/>
      <c r="B51" s="1613"/>
      <c r="C51" s="1613"/>
      <c r="D51" s="1613"/>
      <c r="E51" s="1613"/>
      <c r="F51" s="1613"/>
      <c r="G51" s="1613"/>
      <c r="H51" s="1613"/>
      <c r="I51" s="1613"/>
      <c r="J51" s="1613"/>
      <c r="K51" s="1613"/>
      <c r="L51" s="1613"/>
      <c r="M51" s="1613"/>
      <c r="N51" s="1613"/>
      <c r="O51" s="1613"/>
      <c r="P51" s="1613"/>
      <c r="Q51" s="1613"/>
      <c r="R51" s="1613"/>
      <c r="S51" s="1613"/>
      <c r="T51" s="1613"/>
      <c r="U51" s="1613"/>
      <c r="V51" s="1613"/>
      <c r="W51" s="1614"/>
      <c r="AA51" s="90"/>
    </row>
    <row r="52" spans="1:27">
      <c r="A52" s="1612"/>
      <c r="B52" s="1613"/>
      <c r="C52" s="1613"/>
      <c r="D52" s="1613"/>
      <c r="E52" s="1613"/>
      <c r="F52" s="1613"/>
      <c r="G52" s="1613"/>
      <c r="H52" s="1613"/>
      <c r="I52" s="1613"/>
      <c r="J52" s="1613"/>
      <c r="K52" s="1613"/>
      <c r="L52" s="1613"/>
      <c r="M52" s="1613"/>
      <c r="N52" s="1613"/>
      <c r="O52" s="1613"/>
      <c r="P52" s="1613"/>
      <c r="Q52" s="1613"/>
      <c r="R52" s="1613"/>
      <c r="S52" s="1613"/>
      <c r="T52" s="1613"/>
      <c r="U52" s="1613"/>
      <c r="V52" s="1613"/>
      <c r="W52" s="1614"/>
      <c r="AA52" s="90"/>
    </row>
    <row r="53" spans="1:27">
      <c r="A53" s="1612"/>
      <c r="B53" s="1613"/>
      <c r="C53" s="1613"/>
      <c r="D53" s="1613"/>
      <c r="E53" s="1613"/>
      <c r="F53" s="1613"/>
      <c r="G53" s="1613"/>
      <c r="H53" s="1613"/>
      <c r="I53" s="1613"/>
      <c r="J53" s="1613"/>
      <c r="K53" s="1613"/>
      <c r="L53" s="1613"/>
      <c r="M53" s="1613"/>
      <c r="N53" s="1613"/>
      <c r="O53" s="1613"/>
      <c r="P53" s="1613"/>
      <c r="Q53" s="1613"/>
      <c r="R53" s="1613"/>
      <c r="S53" s="1613"/>
      <c r="T53" s="1613"/>
      <c r="U53" s="1613"/>
      <c r="V53" s="1613"/>
      <c r="W53" s="1614"/>
      <c r="AA53" s="90"/>
    </row>
    <row r="54" spans="1:27">
      <c r="A54" s="1612"/>
      <c r="B54" s="1613"/>
      <c r="C54" s="1613"/>
      <c r="D54" s="1613"/>
      <c r="E54" s="1613"/>
      <c r="F54" s="1613"/>
      <c r="G54" s="1613"/>
      <c r="H54" s="1613"/>
      <c r="I54" s="1613"/>
      <c r="J54" s="1613"/>
      <c r="K54" s="1613"/>
      <c r="L54" s="1613"/>
      <c r="M54" s="1613"/>
      <c r="N54" s="1613"/>
      <c r="O54" s="1613"/>
      <c r="P54" s="1613"/>
      <c r="Q54" s="1613"/>
      <c r="R54" s="1613"/>
      <c r="S54" s="1613"/>
      <c r="T54" s="1613"/>
      <c r="U54" s="1613"/>
      <c r="V54" s="1613"/>
      <c r="W54" s="1614"/>
      <c r="AA54" s="90"/>
    </row>
    <row r="55" spans="1:27">
      <c r="A55" s="1612"/>
      <c r="B55" s="1613"/>
      <c r="C55" s="1613"/>
      <c r="D55" s="1613"/>
      <c r="E55" s="1613"/>
      <c r="F55" s="1613"/>
      <c r="G55" s="1613"/>
      <c r="H55" s="1613"/>
      <c r="I55" s="1613"/>
      <c r="J55" s="1613"/>
      <c r="K55" s="1613"/>
      <c r="L55" s="1613"/>
      <c r="M55" s="1613"/>
      <c r="N55" s="1613"/>
      <c r="O55" s="1613"/>
      <c r="P55" s="1613"/>
      <c r="Q55" s="1613"/>
      <c r="R55" s="1613"/>
      <c r="S55" s="1613"/>
      <c r="T55" s="1613"/>
      <c r="U55" s="1613"/>
      <c r="V55" s="1613"/>
      <c r="W55" s="1614"/>
      <c r="AA55" s="90"/>
    </row>
    <row r="56" spans="1:27">
      <c r="A56" s="1612"/>
      <c r="B56" s="1613"/>
      <c r="C56" s="1613"/>
      <c r="D56" s="1613"/>
      <c r="E56" s="1613"/>
      <c r="F56" s="1613"/>
      <c r="G56" s="1613"/>
      <c r="H56" s="1613"/>
      <c r="I56" s="1613"/>
      <c r="J56" s="1613"/>
      <c r="K56" s="1613"/>
      <c r="L56" s="1613"/>
      <c r="M56" s="1613"/>
      <c r="N56" s="1613"/>
      <c r="O56" s="1613"/>
      <c r="P56" s="1613"/>
      <c r="Q56" s="1613"/>
      <c r="R56" s="1613"/>
      <c r="S56" s="1613"/>
      <c r="T56" s="1613"/>
      <c r="U56" s="1613"/>
      <c r="V56" s="1613"/>
      <c r="W56" s="1614"/>
      <c r="AA56" s="90"/>
    </row>
    <row r="57" spans="1:27">
      <c r="A57" s="1612"/>
      <c r="B57" s="1613"/>
      <c r="C57" s="1613"/>
      <c r="D57" s="1613"/>
      <c r="E57" s="1613"/>
      <c r="F57" s="1613"/>
      <c r="G57" s="1613"/>
      <c r="H57" s="1613"/>
      <c r="I57" s="1613"/>
      <c r="J57" s="1613"/>
      <c r="K57" s="1613"/>
      <c r="L57" s="1613"/>
      <c r="M57" s="1613"/>
      <c r="N57" s="1613"/>
      <c r="O57" s="1613"/>
      <c r="P57" s="1613"/>
      <c r="Q57" s="1613"/>
      <c r="R57" s="1613"/>
      <c r="S57" s="1613"/>
      <c r="T57" s="1613"/>
      <c r="U57" s="1613"/>
      <c r="V57" s="1613"/>
      <c r="W57" s="1614"/>
      <c r="AA57" s="90"/>
    </row>
    <row r="58" spans="1:27">
      <c r="A58" s="1612"/>
      <c r="B58" s="1613"/>
      <c r="C58" s="1613"/>
      <c r="D58" s="1613"/>
      <c r="E58" s="1613"/>
      <c r="F58" s="1613"/>
      <c r="G58" s="1613"/>
      <c r="H58" s="1613"/>
      <c r="I58" s="1613"/>
      <c r="J58" s="1613"/>
      <c r="K58" s="1613"/>
      <c r="L58" s="1613"/>
      <c r="M58" s="1613"/>
      <c r="N58" s="1613"/>
      <c r="O58" s="1613"/>
      <c r="P58" s="1613"/>
      <c r="Q58" s="1613"/>
      <c r="R58" s="1613"/>
      <c r="S58" s="1613"/>
      <c r="T58" s="1613"/>
      <c r="U58" s="1613"/>
      <c r="V58" s="1613"/>
      <c r="W58" s="1614"/>
      <c r="AA58" s="90"/>
    </row>
    <row r="59" spans="1:27">
      <c r="A59" s="1612"/>
      <c r="B59" s="1613"/>
      <c r="C59" s="1613"/>
      <c r="D59" s="1613"/>
      <c r="E59" s="1613"/>
      <c r="F59" s="1613"/>
      <c r="G59" s="1613"/>
      <c r="H59" s="1613"/>
      <c r="I59" s="1613"/>
      <c r="J59" s="1613"/>
      <c r="K59" s="1613"/>
      <c r="L59" s="1613"/>
      <c r="M59" s="1613"/>
      <c r="N59" s="1613"/>
      <c r="O59" s="1613"/>
      <c r="P59" s="1613"/>
      <c r="Q59" s="1613"/>
      <c r="R59" s="1613"/>
      <c r="S59" s="1613"/>
      <c r="T59" s="1613"/>
      <c r="U59" s="1613"/>
      <c r="V59" s="1613"/>
      <c r="W59" s="1614"/>
      <c r="AA59" s="90"/>
    </row>
    <row r="60" spans="1:27">
      <c r="A60" s="1612"/>
      <c r="B60" s="1613"/>
      <c r="C60" s="1613"/>
      <c r="D60" s="1613"/>
      <c r="E60" s="1613"/>
      <c r="F60" s="1613"/>
      <c r="G60" s="1613"/>
      <c r="H60" s="1613"/>
      <c r="I60" s="1613"/>
      <c r="J60" s="1613"/>
      <c r="K60" s="1613"/>
      <c r="L60" s="1613"/>
      <c r="M60" s="1613"/>
      <c r="N60" s="1613"/>
      <c r="O60" s="1613"/>
      <c r="P60" s="1613"/>
      <c r="Q60" s="1613"/>
      <c r="R60" s="1613"/>
      <c r="S60" s="1613"/>
      <c r="T60" s="1613"/>
      <c r="U60" s="1613"/>
      <c r="V60" s="1613"/>
      <c r="W60" s="1614"/>
      <c r="AA60" s="90"/>
    </row>
    <row r="61" spans="1:27">
      <c r="A61" s="1612"/>
      <c r="B61" s="1613"/>
      <c r="C61" s="1613"/>
      <c r="D61" s="1613"/>
      <c r="E61" s="1613"/>
      <c r="F61" s="1613"/>
      <c r="G61" s="1613"/>
      <c r="H61" s="1613"/>
      <c r="I61" s="1613"/>
      <c r="J61" s="1613"/>
      <c r="K61" s="1613"/>
      <c r="L61" s="1613"/>
      <c r="M61" s="1613"/>
      <c r="N61" s="1613"/>
      <c r="O61" s="1613"/>
      <c r="P61" s="1613"/>
      <c r="Q61" s="1613"/>
      <c r="R61" s="1613"/>
      <c r="S61" s="1613"/>
      <c r="T61" s="1613"/>
      <c r="U61" s="1613"/>
      <c r="V61" s="1613"/>
      <c r="W61" s="1614"/>
      <c r="AA61" s="90"/>
    </row>
    <row r="62" spans="1:27" ht="12.75" thickBot="1">
      <c r="A62" s="1615"/>
      <c r="B62" s="1616"/>
      <c r="C62" s="1616"/>
      <c r="D62" s="1616"/>
      <c r="E62" s="1616"/>
      <c r="F62" s="1616"/>
      <c r="G62" s="1616"/>
      <c r="H62" s="1616"/>
      <c r="I62" s="1616"/>
      <c r="J62" s="1616"/>
      <c r="K62" s="1616"/>
      <c r="L62" s="1616"/>
      <c r="M62" s="1616"/>
      <c r="N62" s="1616"/>
      <c r="O62" s="1616"/>
      <c r="P62" s="1616"/>
      <c r="Q62" s="1616"/>
      <c r="R62" s="1616"/>
      <c r="S62" s="1616"/>
      <c r="T62" s="1616"/>
      <c r="U62" s="1616"/>
      <c r="V62" s="1616"/>
      <c r="W62" s="1617"/>
      <c r="AA62" s="165"/>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K11" sqref="K11"/>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9" t="s">
        <v>1681</v>
      </c>
      <c r="B1" s="1654"/>
      <c r="C1" s="1654"/>
      <c r="D1" s="1654"/>
      <c r="E1" s="1654"/>
      <c r="F1" s="1654"/>
      <c r="G1" s="1654"/>
      <c r="J1" s="65"/>
    </row>
    <row r="2" spans="1:11" ht="35.1" customHeight="1" thickBot="1">
      <c r="A2" s="1231" t="s">
        <v>1348</v>
      </c>
      <c r="B2" s="1231"/>
      <c r="C2" s="1231"/>
      <c r="D2" s="1231"/>
      <c r="E2" s="1231"/>
      <c r="F2" s="1250"/>
      <c r="G2" s="832" t="str">
        <f>IF(COUNTIF(I12,"×")&gt;=1,"未入力あり","入力済")</f>
        <v>入力済</v>
      </c>
      <c r="H2" s="1598"/>
      <c r="I2" s="822"/>
      <c r="J2" s="65"/>
    </row>
    <row r="3" spans="1:11" ht="5.0999999999999996" customHeight="1">
      <c r="A3" s="559"/>
      <c r="B3" s="559"/>
      <c r="C3" s="559"/>
      <c r="D3" s="559"/>
      <c r="E3" s="559"/>
      <c r="F3" s="559"/>
      <c r="G3" s="559"/>
      <c r="H3" s="1598"/>
      <c r="I3" s="822"/>
      <c r="J3" s="9"/>
    </row>
    <row r="4" spans="1:11" ht="20.100000000000001" customHeight="1">
      <c r="A4" s="559"/>
      <c r="B4" s="559"/>
      <c r="C4" s="559" t="s">
        <v>1682</v>
      </c>
      <c r="D4" s="559"/>
      <c r="E4" s="559"/>
      <c r="F4" s="834" t="s">
        <v>1222</v>
      </c>
      <c r="G4" s="854" t="str">
        <f>表紙!E2</f>
        <v>地方独立行政法人　大阪府立病院機構　大阪急性期・総合医療センター</v>
      </c>
      <c r="H4" s="1598"/>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58" t="s">
        <v>1683</v>
      </c>
      <c r="B6" s="1658"/>
      <c r="C6" s="1658"/>
      <c r="D6" s="1658"/>
      <c r="E6" s="1658"/>
      <c r="F6" s="1658"/>
      <c r="G6" s="1658"/>
      <c r="K6" s="90"/>
    </row>
    <row r="7" spans="1:11" ht="65.25" customHeight="1">
      <c r="A7" s="1659" t="s">
        <v>1684</v>
      </c>
      <c r="B7" s="1660"/>
      <c r="C7" s="1660"/>
      <c r="D7" s="1660"/>
      <c r="E7" s="1660"/>
      <c r="F7" s="1660"/>
      <c r="G7" s="1660"/>
      <c r="K7" s="90"/>
    </row>
    <row r="8" spans="1:11" ht="27.95" customHeight="1">
      <c r="A8" s="1655"/>
      <c r="B8" s="1656" t="s">
        <v>1685</v>
      </c>
      <c r="C8" s="1657" t="s">
        <v>1686</v>
      </c>
      <c r="D8" s="1657" t="s">
        <v>1687</v>
      </c>
      <c r="E8" s="1653" t="s">
        <v>1688</v>
      </c>
      <c r="F8" s="1653" t="s">
        <v>1689</v>
      </c>
      <c r="G8" s="544" t="s">
        <v>1690</v>
      </c>
      <c r="K8" s="90"/>
    </row>
    <row r="9" spans="1:11" ht="18" customHeight="1">
      <c r="A9" s="1655"/>
      <c r="B9" s="1656"/>
      <c r="C9" s="1657"/>
      <c r="D9" s="1657"/>
      <c r="E9" s="1653"/>
      <c r="F9" s="1653"/>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9</v>
      </c>
      <c r="D12" s="53">
        <v>8</v>
      </c>
      <c r="E12" s="52" t="s">
        <v>1789</v>
      </c>
      <c r="F12" s="52" t="s">
        <v>2016</v>
      </c>
      <c r="G12" s="51" t="s">
        <v>2017</v>
      </c>
      <c r="H12" s="866"/>
      <c r="I12" s="681" t="str">
        <f>IF(AND(B12&lt;&gt;"",C12&lt;&gt;"",D12&lt;&gt;"",E12&lt;&gt;"",F12&lt;&gt;"",G12&lt;&gt;""),"○","×")</f>
        <v>○</v>
      </c>
      <c r="K12" s="90"/>
    </row>
    <row r="13" spans="1:11" ht="36" customHeight="1" thickBot="1">
      <c r="A13" s="865">
        <v>2</v>
      </c>
      <c r="B13" s="52" t="s">
        <v>1692</v>
      </c>
      <c r="C13" s="53">
        <v>6</v>
      </c>
      <c r="D13" s="53">
        <v>3</v>
      </c>
      <c r="E13" s="52" t="s">
        <v>1789</v>
      </c>
      <c r="F13" s="52" t="s">
        <v>2016</v>
      </c>
      <c r="G13" s="51" t="s">
        <v>2017</v>
      </c>
      <c r="K13" s="90"/>
    </row>
    <row r="14" spans="1:11" ht="36" customHeight="1" thickBot="1">
      <c r="A14" s="865">
        <v>3</v>
      </c>
      <c r="B14" s="52"/>
      <c r="C14" s="53"/>
      <c r="D14" s="53"/>
      <c r="E14" s="52"/>
      <c r="F14" s="52"/>
      <c r="G14" s="51"/>
      <c r="K14" s="90"/>
    </row>
    <row r="15" spans="1:11" ht="36" customHeight="1" thickBot="1">
      <c r="A15" s="865">
        <v>4</v>
      </c>
      <c r="B15" s="52"/>
      <c r="C15" s="53"/>
      <c r="D15" s="53"/>
      <c r="E15" s="52"/>
      <c r="F15" s="52"/>
      <c r="G15" s="51"/>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AA30" sqref="AA30"/>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49" t="s">
        <v>1699</v>
      </c>
      <c r="B1" s="1249"/>
      <c r="C1" s="1249"/>
      <c r="D1" s="1249"/>
      <c r="E1" s="1249"/>
      <c r="F1" s="1249"/>
      <c r="G1" s="1249"/>
      <c r="H1" s="1249"/>
      <c r="I1" s="1249"/>
      <c r="J1" s="1249"/>
      <c r="K1" s="1249"/>
      <c r="L1" s="1249"/>
      <c r="M1" s="1249"/>
      <c r="N1" s="1249"/>
      <c r="O1" s="1249"/>
      <c r="P1" s="1249"/>
      <c r="Q1" s="1249"/>
      <c r="R1" s="1249"/>
      <c r="S1" s="1249"/>
      <c r="T1" s="1249"/>
      <c r="U1" s="1249"/>
      <c r="V1" s="1249"/>
      <c r="W1" s="1249"/>
      <c r="Y1" s="65"/>
      <c r="Z1" s="100"/>
    </row>
    <row r="2" spans="1:29" ht="24.95" customHeight="1" thickBot="1">
      <c r="A2" s="1688" t="s">
        <v>1348</v>
      </c>
      <c r="B2" s="1688"/>
      <c r="C2" s="1688"/>
      <c r="D2" s="1688"/>
      <c r="E2" s="1688"/>
      <c r="F2" s="1688"/>
      <c r="G2" s="1688"/>
      <c r="H2" s="1688"/>
      <c r="I2" s="1688"/>
      <c r="J2" s="1688"/>
      <c r="K2" s="1688"/>
      <c r="L2" s="1688"/>
      <c r="M2" s="1688"/>
      <c r="N2" s="1688"/>
      <c r="O2" s="1688"/>
      <c r="P2" s="1688"/>
      <c r="Q2" s="1688"/>
      <c r="R2" s="1688"/>
      <c r="S2" s="1689"/>
      <c r="T2" s="1685" t="str">
        <f>IF(COUNTIF(Y7:Y35,"×")&gt;=1,"未入力あり","入力済")</f>
        <v>入力済</v>
      </c>
      <c r="U2" s="1686"/>
      <c r="V2" s="1686"/>
      <c r="W2" s="1687"/>
      <c r="X2" s="1598"/>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8"/>
    </row>
    <row r="4" spans="1:29" ht="20.100000000000001" customHeight="1">
      <c r="A4" s="582"/>
      <c r="B4" s="582"/>
      <c r="C4" s="582"/>
      <c r="D4" s="868" t="s">
        <v>1222</v>
      </c>
      <c r="E4" s="1682" t="str">
        <f>表紙!E2</f>
        <v>地方独立行政法人　大阪府立病院機構　大阪急性期・総合医療センター</v>
      </c>
      <c r="F4" s="1683"/>
      <c r="G4" s="1683"/>
      <c r="H4" s="1683"/>
      <c r="I4" s="1683"/>
      <c r="J4" s="1683"/>
      <c r="K4" s="1683"/>
      <c r="L4" s="1683"/>
      <c r="M4" s="1683"/>
      <c r="N4" s="1683"/>
      <c r="O4" s="1683"/>
      <c r="P4" s="1683"/>
      <c r="Q4" s="1683"/>
      <c r="R4" s="1683"/>
      <c r="S4" s="1683"/>
      <c r="T4" s="1683"/>
      <c r="U4" s="1683"/>
      <c r="V4" s="1683"/>
      <c r="W4" s="1684"/>
      <c r="X4" s="1598"/>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696" t="s">
        <v>1702</v>
      </c>
      <c r="C6" s="1696"/>
      <c r="D6" s="1696"/>
      <c r="E6" s="1696"/>
      <c r="F6" s="1696"/>
      <c r="G6" s="1696"/>
      <c r="H6" s="1696"/>
      <c r="I6" s="1696"/>
      <c r="J6" s="1696"/>
      <c r="K6" s="1696"/>
      <c r="L6" s="1696"/>
      <c r="M6" s="1696"/>
      <c r="N6" s="1696"/>
      <c r="O6" s="1696"/>
      <c r="P6" s="1696"/>
      <c r="Q6" s="1696"/>
      <c r="R6" s="1696"/>
      <c r="S6" s="1696"/>
      <c r="T6" s="1696"/>
      <c r="U6" s="1696"/>
      <c r="V6" s="1696"/>
      <c r="W6" s="1696"/>
      <c r="Z6" s="872"/>
      <c r="AA6" s="178"/>
    </row>
    <row r="7" spans="1:29" ht="21" customHeight="1" thickBot="1">
      <c r="A7" s="1402">
        <v>1</v>
      </c>
      <c r="B7" s="1693" t="s">
        <v>1703</v>
      </c>
      <c r="C7" s="1694"/>
      <c r="D7" s="1694"/>
      <c r="E7" s="1694"/>
      <c r="F7" s="1694"/>
      <c r="G7" s="1694"/>
      <c r="H7" s="1694"/>
      <c r="I7" s="1694"/>
      <c r="J7" s="1694"/>
      <c r="K7" s="1694"/>
      <c r="L7" s="1695"/>
      <c r="M7" s="1351" t="s">
        <v>2018</v>
      </c>
      <c r="N7" s="1665"/>
      <c r="O7" s="1665"/>
      <c r="P7" s="1665"/>
      <c r="Q7" s="1665"/>
      <c r="R7" s="1665"/>
      <c r="S7" s="1665"/>
      <c r="T7" s="1665"/>
      <c r="U7" s="1665"/>
      <c r="V7" s="1665"/>
      <c r="W7" s="1666"/>
      <c r="X7" s="588"/>
      <c r="Y7" s="586" t="str">
        <f>IF(M7="","×","○")</f>
        <v>○</v>
      </c>
      <c r="Z7" s="872"/>
      <c r="AA7" s="178"/>
    </row>
    <row r="8" spans="1:29" ht="15" customHeight="1" thickBot="1">
      <c r="A8" s="1310"/>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310"/>
      <c r="B9" s="1117" t="s">
        <v>1705</v>
      </c>
      <c r="C9" s="1052"/>
      <c r="D9" s="876"/>
      <c r="E9" s="1667" t="s">
        <v>1706</v>
      </c>
      <c r="F9" s="1667"/>
      <c r="G9" s="1668"/>
      <c r="H9" s="1669"/>
      <c r="I9" s="1670"/>
      <c r="J9" s="1671" t="s">
        <v>1707</v>
      </c>
      <c r="K9" s="1672"/>
      <c r="L9" s="1669"/>
      <c r="M9" s="1670"/>
      <c r="N9" s="1671" t="s">
        <v>1708</v>
      </c>
      <c r="O9" s="1673"/>
      <c r="P9" s="1672"/>
      <c r="Q9" s="1669"/>
      <c r="R9" s="1670"/>
      <c r="S9" s="1671" t="s">
        <v>1709</v>
      </c>
      <c r="T9" s="1673"/>
      <c r="U9" s="1673"/>
      <c r="V9" s="1672"/>
      <c r="W9" s="54"/>
      <c r="X9" s="588"/>
      <c r="Y9" s="588" t="str">
        <f>IF(AND(M7="臨床試験専用の窓口がある",AND(H9="",L9="",Q9="",W9="")),"×","○")</f>
        <v>○</v>
      </c>
      <c r="Z9" s="872"/>
      <c r="AA9" s="178"/>
    </row>
    <row r="10" spans="1:29" ht="21" customHeight="1" thickBot="1">
      <c r="A10" s="1310"/>
      <c r="B10" s="1407" t="s">
        <v>1363</v>
      </c>
      <c r="C10" s="1407"/>
      <c r="D10" s="1408"/>
      <c r="E10" s="1409"/>
      <c r="F10" s="1409"/>
      <c r="G10" s="1409"/>
      <c r="H10" s="1409"/>
      <c r="I10" s="1409"/>
      <c r="J10" s="1409"/>
      <c r="K10" s="1409"/>
      <c r="L10" s="1409"/>
      <c r="M10" s="1409"/>
      <c r="N10" s="1409"/>
      <c r="O10" s="1409"/>
      <c r="P10" s="1409"/>
      <c r="Q10" s="1409"/>
      <c r="R10" s="1409"/>
      <c r="S10" s="1409"/>
      <c r="T10" s="1409"/>
      <c r="U10" s="1409"/>
      <c r="V10" s="1409"/>
      <c r="W10" s="1410"/>
      <c r="X10" s="588"/>
      <c r="Y10" s="588" t="str">
        <f>IF(AND(H9="○",D10=""),"×","○")</f>
        <v>○</v>
      </c>
      <c r="Z10" s="872"/>
      <c r="AA10" s="178"/>
    </row>
    <row r="11" spans="1:29" ht="54" customHeight="1" thickBot="1">
      <c r="A11" s="1310"/>
      <c r="B11" s="1674" t="s">
        <v>1710</v>
      </c>
      <c r="C11" s="877" t="s">
        <v>1359</v>
      </c>
      <c r="D11" s="1222"/>
      <c r="E11" s="1293"/>
      <c r="F11" s="1293"/>
      <c r="G11" s="1293"/>
      <c r="H11" s="1293"/>
      <c r="I11" s="1293"/>
      <c r="J11" s="1293"/>
      <c r="K11" s="1293"/>
      <c r="L11" s="1293"/>
      <c r="M11" s="1293"/>
      <c r="N11" s="1293"/>
      <c r="O11" s="1293"/>
      <c r="P11" s="1293"/>
      <c r="Q11" s="1293"/>
      <c r="R11" s="1293"/>
      <c r="S11" s="1293"/>
      <c r="T11" s="1293"/>
      <c r="U11" s="1293"/>
      <c r="V11" s="1293"/>
      <c r="W11" s="1223"/>
      <c r="X11" s="588"/>
      <c r="Y11" s="588"/>
      <c r="Z11" s="872"/>
      <c r="AA11" s="178"/>
    </row>
    <row r="12" spans="1:29" ht="21" customHeight="1" thickBot="1">
      <c r="A12" s="1310"/>
      <c r="B12" s="1675"/>
      <c r="C12" s="878" t="s">
        <v>1384</v>
      </c>
      <c r="D12" s="1222"/>
      <c r="E12" s="1293"/>
      <c r="F12" s="1293"/>
      <c r="G12" s="1293"/>
      <c r="H12" s="1293"/>
      <c r="I12" s="1293"/>
      <c r="J12" s="1293"/>
      <c r="K12" s="1293"/>
      <c r="L12" s="1293"/>
      <c r="M12" s="1293"/>
      <c r="N12" s="1293"/>
      <c r="O12" s="1293"/>
      <c r="P12" s="1293"/>
      <c r="Q12" s="1293"/>
      <c r="R12" s="1293"/>
      <c r="S12" s="1293"/>
      <c r="T12" s="1293"/>
      <c r="U12" s="1293"/>
      <c r="V12" s="1293"/>
      <c r="W12" s="1223"/>
      <c r="X12" s="588"/>
      <c r="Y12" s="588"/>
      <c r="Z12" s="872"/>
      <c r="AA12" s="178"/>
    </row>
    <row r="13" spans="1:29" ht="21" customHeight="1" thickBot="1">
      <c r="A13" s="1311"/>
      <c r="B13" s="1676" t="s">
        <v>1364</v>
      </c>
      <c r="C13" s="1677"/>
      <c r="D13" s="1526"/>
      <c r="E13" s="1527"/>
      <c r="F13" s="1527"/>
      <c r="G13" s="1527"/>
      <c r="H13" s="1527"/>
      <c r="I13" s="1527"/>
      <c r="J13" s="1528"/>
      <c r="K13" s="1661" t="s">
        <v>1365</v>
      </c>
      <c r="L13" s="1661"/>
      <c r="M13" s="1661"/>
      <c r="N13" s="1326"/>
      <c r="O13" s="1327"/>
      <c r="P13" s="1327"/>
      <c r="Q13" s="1327"/>
      <c r="R13" s="1327"/>
      <c r="S13" s="1327"/>
      <c r="T13" s="1327"/>
      <c r="U13" s="1327"/>
      <c r="V13" s="1327"/>
      <c r="W13" s="1328"/>
      <c r="X13" s="588"/>
      <c r="Y13" s="588" t="str">
        <f>IF(AND(L9="○",D13=""),"×","○")</f>
        <v>○</v>
      </c>
      <c r="Z13" s="872"/>
      <c r="AA13" s="178"/>
    </row>
    <row r="14" spans="1:29" ht="21.75" customHeight="1">
      <c r="A14" s="1402">
        <v>2</v>
      </c>
      <c r="B14" s="1662" t="s">
        <v>1711</v>
      </c>
      <c r="C14" s="1663"/>
      <c r="D14" s="1663"/>
      <c r="E14" s="1663"/>
      <c r="F14" s="1663"/>
      <c r="G14" s="1663"/>
      <c r="H14" s="1663"/>
      <c r="I14" s="1663"/>
      <c r="J14" s="1663"/>
      <c r="K14" s="1663"/>
      <c r="L14" s="1681"/>
      <c r="M14" s="1690" t="s">
        <v>2019</v>
      </c>
      <c r="N14" s="1691"/>
      <c r="O14" s="1691"/>
      <c r="P14" s="1691"/>
      <c r="Q14" s="1691"/>
      <c r="R14" s="1691"/>
      <c r="S14" s="1691"/>
      <c r="T14" s="1691"/>
      <c r="U14" s="1691"/>
      <c r="V14" s="1691"/>
      <c r="W14" s="1692"/>
      <c r="X14" s="588"/>
      <c r="Y14" s="586" t="str">
        <f>IF(M14="","×","○")</f>
        <v>○</v>
      </c>
      <c r="Z14" s="872"/>
      <c r="AA14" s="178"/>
    </row>
    <row r="15" spans="1:29" ht="15" customHeight="1" thickBot="1">
      <c r="A15" s="1310"/>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310"/>
      <c r="B16" s="1117" t="s">
        <v>1705</v>
      </c>
      <c r="C16" s="1052"/>
      <c r="D16" s="876"/>
      <c r="E16" s="1667" t="s">
        <v>1706</v>
      </c>
      <c r="F16" s="1667"/>
      <c r="G16" s="1668"/>
      <c r="H16" s="1669"/>
      <c r="I16" s="1670"/>
      <c r="J16" s="1671" t="s">
        <v>1707</v>
      </c>
      <c r="K16" s="1672"/>
      <c r="L16" s="1669"/>
      <c r="M16" s="1670"/>
      <c r="N16" s="1671" t="s">
        <v>1708</v>
      </c>
      <c r="O16" s="1673"/>
      <c r="P16" s="1672"/>
      <c r="Q16" s="1669"/>
      <c r="R16" s="1670"/>
      <c r="S16" s="1671" t="s">
        <v>1709</v>
      </c>
      <c r="T16" s="1673"/>
      <c r="U16" s="1673"/>
      <c r="V16" s="1672"/>
      <c r="W16" s="54"/>
      <c r="Y16" s="588" t="str">
        <f>IF(AND(M14="臨床試験専用の窓口がある",AND(H16="",L16="",Q16="",W16="")),"×","○")</f>
        <v>○</v>
      </c>
      <c r="Z16" s="881"/>
      <c r="AA16" s="886"/>
      <c r="AC16" s="882"/>
    </row>
    <row r="17" spans="1:27" ht="21" customHeight="1" thickBot="1">
      <c r="A17" s="1310"/>
      <c r="B17" s="1407" t="s">
        <v>1363</v>
      </c>
      <c r="C17" s="1407"/>
      <c r="D17" s="1408"/>
      <c r="E17" s="1409"/>
      <c r="F17" s="1409"/>
      <c r="G17" s="1409"/>
      <c r="H17" s="1409"/>
      <c r="I17" s="1409"/>
      <c r="J17" s="1409"/>
      <c r="K17" s="1409"/>
      <c r="L17" s="1409"/>
      <c r="M17" s="1409"/>
      <c r="N17" s="1409"/>
      <c r="O17" s="1409"/>
      <c r="P17" s="1409"/>
      <c r="Q17" s="1409"/>
      <c r="R17" s="1409"/>
      <c r="S17" s="1409"/>
      <c r="T17" s="1409"/>
      <c r="U17" s="1409"/>
      <c r="V17" s="1409"/>
      <c r="W17" s="1410"/>
      <c r="Y17" s="588" t="str">
        <f>IF(AND(H16="○",D17=""),"×","○")</f>
        <v>○</v>
      </c>
      <c r="Z17" s="872"/>
      <c r="AA17" s="178"/>
    </row>
    <row r="18" spans="1:27" ht="53.25" customHeight="1" thickBot="1">
      <c r="A18" s="1310"/>
      <c r="B18" s="1674" t="s">
        <v>1710</v>
      </c>
      <c r="C18" s="877" t="s">
        <v>1359</v>
      </c>
      <c r="D18" s="1222"/>
      <c r="E18" s="1293"/>
      <c r="F18" s="1293"/>
      <c r="G18" s="1293"/>
      <c r="H18" s="1293"/>
      <c r="I18" s="1293"/>
      <c r="J18" s="1293"/>
      <c r="K18" s="1293"/>
      <c r="L18" s="1293"/>
      <c r="M18" s="1293"/>
      <c r="N18" s="1293"/>
      <c r="O18" s="1293"/>
      <c r="P18" s="1293"/>
      <c r="Q18" s="1293"/>
      <c r="R18" s="1293"/>
      <c r="S18" s="1293"/>
      <c r="T18" s="1293"/>
      <c r="U18" s="1293"/>
      <c r="V18" s="1293"/>
      <c r="W18" s="1223"/>
      <c r="Y18" s="588"/>
      <c r="Z18" s="872"/>
      <c r="AA18" s="178"/>
    </row>
    <row r="19" spans="1:27" ht="21" customHeight="1" thickBot="1">
      <c r="A19" s="1310"/>
      <c r="B19" s="1675"/>
      <c r="C19" s="878" t="s">
        <v>1384</v>
      </c>
      <c r="D19" s="1222"/>
      <c r="E19" s="1293"/>
      <c r="F19" s="1293"/>
      <c r="G19" s="1293"/>
      <c r="H19" s="1293"/>
      <c r="I19" s="1293"/>
      <c r="J19" s="1293"/>
      <c r="K19" s="1293"/>
      <c r="L19" s="1293"/>
      <c r="M19" s="1293"/>
      <c r="N19" s="1293"/>
      <c r="O19" s="1293"/>
      <c r="P19" s="1293"/>
      <c r="Q19" s="1293"/>
      <c r="R19" s="1293"/>
      <c r="S19" s="1293"/>
      <c r="T19" s="1293"/>
      <c r="U19" s="1293"/>
      <c r="V19" s="1293"/>
      <c r="W19" s="1223"/>
      <c r="Z19" s="872"/>
      <c r="AA19" s="178"/>
    </row>
    <row r="20" spans="1:27" ht="30" customHeight="1" thickBot="1">
      <c r="A20" s="1311"/>
      <c r="B20" s="1676" t="s">
        <v>1364</v>
      </c>
      <c r="C20" s="1677"/>
      <c r="D20" s="1526"/>
      <c r="E20" s="1527"/>
      <c r="F20" s="1527"/>
      <c r="G20" s="1527"/>
      <c r="H20" s="1527"/>
      <c r="I20" s="1527"/>
      <c r="J20" s="1528"/>
      <c r="K20" s="1661" t="s">
        <v>1365</v>
      </c>
      <c r="L20" s="1661"/>
      <c r="M20" s="1661"/>
      <c r="N20" s="1326"/>
      <c r="O20" s="1327"/>
      <c r="P20" s="1327"/>
      <c r="Q20" s="1327"/>
      <c r="R20" s="1327"/>
      <c r="S20" s="1327"/>
      <c r="T20" s="1327"/>
      <c r="U20" s="1327"/>
      <c r="V20" s="1327"/>
      <c r="W20" s="1328"/>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402">
        <v>1</v>
      </c>
      <c r="B22" s="1346" t="s">
        <v>1714</v>
      </c>
      <c r="C22" s="1347"/>
      <c r="D22" s="1347"/>
      <c r="E22" s="1347"/>
      <c r="F22" s="1347"/>
      <c r="G22" s="1347"/>
      <c r="H22" s="1347"/>
      <c r="I22" s="1347"/>
      <c r="J22" s="1347"/>
      <c r="K22" s="1347"/>
      <c r="L22" s="1680"/>
      <c r="M22" s="1351" t="s">
        <v>2019</v>
      </c>
      <c r="N22" s="1665"/>
      <c r="O22" s="1665"/>
      <c r="P22" s="1665"/>
      <c r="Q22" s="1665"/>
      <c r="R22" s="1665"/>
      <c r="S22" s="1665"/>
      <c r="T22" s="1665"/>
      <c r="U22" s="1665"/>
      <c r="V22" s="1665"/>
      <c r="W22" s="1666"/>
      <c r="Y22" s="586" t="str">
        <f>IF(M22="","×","○")</f>
        <v>○</v>
      </c>
      <c r="Z22" s="872"/>
      <c r="AA22" s="178"/>
    </row>
    <row r="23" spans="1:27" ht="24" customHeight="1" thickBot="1">
      <c r="A23" s="1678"/>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78"/>
      <c r="B24" s="1117" t="s">
        <v>1705</v>
      </c>
      <c r="C24" s="1052"/>
      <c r="D24" s="876"/>
      <c r="E24" s="1667" t="s">
        <v>1706</v>
      </c>
      <c r="F24" s="1667"/>
      <c r="G24" s="1668"/>
      <c r="H24" s="1669"/>
      <c r="I24" s="1670"/>
      <c r="J24" s="1671" t="s">
        <v>1707</v>
      </c>
      <c r="K24" s="1672"/>
      <c r="L24" s="1669"/>
      <c r="M24" s="1670"/>
      <c r="N24" s="1671" t="s">
        <v>1708</v>
      </c>
      <c r="O24" s="1673"/>
      <c r="P24" s="1672"/>
      <c r="Q24" s="1669"/>
      <c r="R24" s="1670"/>
      <c r="S24" s="1671" t="s">
        <v>1709</v>
      </c>
      <c r="T24" s="1673"/>
      <c r="U24" s="1673"/>
      <c r="V24" s="1672"/>
      <c r="W24" s="54"/>
      <c r="Y24" s="588" t="str">
        <f>IF(AND(M22="治験専用の窓口がある",AND(H24="",L24="",Q24="",W24="")),"×","○")</f>
        <v>○</v>
      </c>
      <c r="Z24" s="872"/>
      <c r="AA24" s="178"/>
    </row>
    <row r="25" spans="1:27" ht="24" customHeight="1" thickBot="1">
      <c r="A25" s="1678"/>
      <c r="B25" s="1407" t="s">
        <v>1363</v>
      </c>
      <c r="C25" s="1407"/>
      <c r="D25" s="1408"/>
      <c r="E25" s="1409"/>
      <c r="F25" s="1409"/>
      <c r="G25" s="1409"/>
      <c r="H25" s="1409"/>
      <c r="I25" s="1409"/>
      <c r="J25" s="1409"/>
      <c r="K25" s="1409"/>
      <c r="L25" s="1409"/>
      <c r="M25" s="1409"/>
      <c r="N25" s="1409"/>
      <c r="O25" s="1409"/>
      <c r="P25" s="1409"/>
      <c r="Q25" s="1409"/>
      <c r="R25" s="1409"/>
      <c r="S25" s="1409"/>
      <c r="T25" s="1409"/>
      <c r="U25" s="1409"/>
      <c r="V25" s="1409"/>
      <c r="W25" s="1410"/>
      <c r="Y25" s="588" t="str">
        <f>IF(AND(H24="○",D25=""),"×","○")</f>
        <v>○</v>
      </c>
      <c r="Z25" s="872"/>
      <c r="AA25" s="178"/>
    </row>
    <row r="26" spans="1:27" ht="54" customHeight="1" thickBot="1">
      <c r="A26" s="1678"/>
      <c r="B26" s="1674" t="s">
        <v>1710</v>
      </c>
      <c r="C26" s="877" t="s">
        <v>1359</v>
      </c>
      <c r="D26" s="1222"/>
      <c r="E26" s="1293"/>
      <c r="F26" s="1293"/>
      <c r="G26" s="1293"/>
      <c r="H26" s="1293"/>
      <c r="I26" s="1293"/>
      <c r="J26" s="1293"/>
      <c r="K26" s="1293"/>
      <c r="L26" s="1293"/>
      <c r="M26" s="1293"/>
      <c r="N26" s="1293"/>
      <c r="O26" s="1293"/>
      <c r="P26" s="1293"/>
      <c r="Q26" s="1293"/>
      <c r="R26" s="1293"/>
      <c r="S26" s="1293"/>
      <c r="T26" s="1293"/>
      <c r="U26" s="1293"/>
      <c r="V26" s="1293"/>
      <c r="W26" s="1223"/>
      <c r="Z26" s="872"/>
      <c r="AA26" s="178"/>
    </row>
    <row r="27" spans="1:27" ht="24" customHeight="1" thickBot="1">
      <c r="A27" s="1678"/>
      <c r="B27" s="1675"/>
      <c r="C27" s="878" t="s">
        <v>1384</v>
      </c>
      <c r="D27" s="1222"/>
      <c r="E27" s="1293"/>
      <c r="F27" s="1293"/>
      <c r="G27" s="1293"/>
      <c r="H27" s="1293"/>
      <c r="I27" s="1293"/>
      <c r="J27" s="1293"/>
      <c r="K27" s="1293"/>
      <c r="L27" s="1293"/>
      <c r="M27" s="1293"/>
      <c r="N27" s="1293"/>
      <c r="O27" s="1293"/>
      <c r="P27" s="1293"/>
      <c r="Q27" s="1293"/>
      <c r="R27" s="1293"/>
      <c r="S27" s="1293"/>
      <c r="T27" s="1293"/>
      <c r="U27" s="1293"/>
      <c r="V27" s="1293"/>
      <c r="W27" s="1223"/>
      <c r="Z27" s="872"/>
      <c r="AA27" s="178"/>
    </row>
    <row r="28" spans="1:27" ht="24" customHeight="1" thickBot="1">
      <c r="A28" s="1679"/>
      <c r="B28" s="1676" t="s">
        <v>1364</v>
      </c>
      <c r="C28" s="1677"/>
      <c r="D28" s="1526"/>
      <c r="E28" s="1527"/>
      <c r="F28" s="1527"/>
      <c r="G28" s="1527"/>
      <c r="H28" s="1527"/>
      <c r="I28" s="1527"/>
      <c r="J28" s="1528"/>
      <c r="K28" s="1661" t="s">
        <v>1365</v>
      </c>
      <c r="L28" s="1661"/>
      <c r="M28" s="1661"/>
      <c r="N28" s="1326"/>
      <c r="O28" s="1327"/>
      <c r="P28" s="1327"/>
      <c r="Q28" s="1327"/>
      <c r="R28" s="1327"/>
      <c r="S28" s="1327"/>
      <c r="T28" s="1327"/>
      <c r="U28" s="1327"/>
      <c r="V28" s="1327"/>
      <c r="W28" s="1328"/>
      <c r="Y28" s="588" t="str">
        <f>IF(AND(L24="○",D28=""),"×","○")</f>
        <v>○</v>
      </c>
      <c r="Z28" s="872"/>
      <c r="AA28" s="178"/>
    </row>
    <row r="29" spans="1:27" ht="21" customHeight="1" thickBot="1">
      <c r="A29" s="1402">
        <v>2</v>
      </c>
      <c r="B29" s="1662" t="s">
        <v>1716</v>
      </c>
      <c r="C29" s="1663"/>
      <c r="D29" s="1663"/>
      <c r="E29" s="1663"/>
      <c r="F29" s="1663"/>
      <c r="G29" s="1663"/>
      <c r="H29" s="1663"/>
      <c r="I29" s="1663"/>
      <c r="J29" s="1663"/>
      <c r="K29" s="1663"/>
      <c r="L29" s="1664"/>
      <c r="M29" s="1351" t="s">
        <v>2019</v>
      </c>
      <c r="N29" s="1665"/>
      <c r="O29" s="1665"/>
      <c r="P29" s="1665"/>
      <c r="Q29" s="1665"/>
      <c r="R29" s="1665"/>
      <c r="S29" s="1665"/>
      <c r="T29" s="1665"/>
      <c r="U29" s="1665"/>
      <c r="V29" s="1665"/>
      <c r="W29" s="1666"/>
      <c r="Y29" s="586" t="str">
        <f>IF(M29="","×","○")</f>
        <v>○</v>
      </c>
      <c r="Z29" s="872"/>
      <c r="AA29" s="178"/>
    </row>
    <row r="30" spans="1:27" ht="24" customHeight="1" thickBot="1">
      <c r="A30" s="1310"/>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310"/>
      <c r="B31" s="1117" t="s">
        <v>1705</v>
      </c>
      <c r="C31" s="1052"/>
      <c r="D31" s="876"/>
      <c r="E31" s="1667" t="s">
        <v>1706</v>
      </c>
      <c r="F31" s="1667"/>
      <c r="G31" s="1668"/>
      <c r="H31" s="1669"/>
      <c r="I31" s="1670"/>
      <c r="J31" s="1671" t="s">
        <v>1707</v>
      </c>
      <c r="K31" s="1672"/>
      <c r="L31" s="1669"/>
      <c r="M31" s="1670"/>
      <c r="N31" s="1671" t="s">
        <v>1708</v>
      </c>
      <c r="O31" s="1673"/>
      <c r="P31" s="1672"/>
      <c r="Q31" s="1669"/>
      <c r="R31" s="1670"/>
      <c r="S31" s="1671" t="s">
        <v>1709</v>
      </c>
      <c r="T31" s="1673"/>
      <c r="U31" s="1673"/>
      <c r="V31" s="1672"/>
      <c r="W31" s="54"/>
      <c r="Y31" s="588" t="str">
        <f>IF(AND(M29="治験専用の窓口がある",AND(H31="",L31="",Q31="",W31="")),"×","○")</f>
        <v>○</v>
      </c>
      <c r="Z31" s="872"/>
      <c r="AA31" s="178"/>
    </row>
    <row r="32" spans="1:27" ht="24" customHeight="1" thickBot="1">
      <c r="A32" s="1310"/>
      <c r="B32" s="1407" t="s">
        <v>1363</v>
      </c>
      <c r="C32" s="1407"/>
      <c r="D32" s="1408"/>
      <c r="E32" s="1409"/>
      <c r="F32" s="1409"/>
      <c r="G32" s="1409"/>
      <c r="H32" s="1409"/>
      <c r="I32" s="1409"/>
      <c r="J32" s="1409"/>
      <c r="K32" s="1409"/>
      <c r="L32" s="1409"/>
      <c r="M32" s="1409"/>
      <c r="N32" s="1409"/>
      <c r="O32" s="1409"/>
      <c r="P32" s="1409"/>
      <c r="Q32" s="1409"/>
      <c r="R32" s="1409"/>
      <c r="S32" s="1409"/>
      <c r="T32" s="1409"/>
      <c r="U32" s="1409"/>
      <c r="V32" s="1409"/>
      <c r="W32" s="1410"/>
      <c r="Y32" s="588" t="str">
        <f>IF(AND(H31="○",D32=""),"×","○")</f>
        <v>○</v>
      </c>
      <c r="Z32" s="872"/>
      <c r="AA32" s="178"/>
    </row>
    <row r="33" spans="1:27" ht="53.25" customHeight="1" thickBot="1">
      <c r="A33" s="1310"/>
      <c r="B33" s="1674" t="s">
        <v>1710</v>
      </c>
      <c r="C33" s="877" t="s">
        <v>1359</v>
      </c>
      <c r="D33" s="1222"/>
      <c r="E33" s="1293"/>
      <c r="F33" s="1293"/>
      <c r="G33" s="1293"/>
      <c r="H33" s="1293"/>
      <c r="I33" s="1293"/>
      <c r="J33" s="1293"/>
      <c r="K33" s="1293"/>
      <c r="L33" s="1293"/>
      <c r="M33" s="1293"/>
      <c r="N33" s="1293"/>
      <c r="O33" s="1293"/>
      <c r="P33" s="1293"/>
      <c r="Q33" s="1293"/>
      <c r="R33" s="1293"/>
      <c r="S33" s="1293"/>
      <c r="T33" s="1293"/>
      <c r="U33" s="1293"/>
      <c r="V33" s="1293"/>
      <c r="W33" s="1223"/>
      <c r="Z33" s="872"/>
      <c r="AA33" s="178"/>
    </row>
    <row r="34" spans="1:27" ht="24" customHeight="1" thickBot="1">
      <c r="A34" s="1310"/>
      <c r="B34" s="1675"/>
      <c r="C34" s="878" t="s">
        <v>1384</v>
      </c>
      <c r="D34" s="1222"/>
      <c r="E34" s="1293"/>
      <c r="F34" s="1293"/>
      <c r="G34" s="1293"/>
      <c r="H34" s="1293"/>
      <c r="I34" s="1293"/>
      <c r="J34" s="1293"/>
      <c r="K34" s="1293"/>
      <c r="L34" s="1293"/>
      <c r="M34" s="1293"/>
      <c r="N34" s="1293"/>
      <c r="O34" s="1293"/>
      <c r="P34" s="1293"/>
      <c r="Q34" s="1293"/>
      <c r="R34" s="1293"/>
      <c r="S34" s="1293"/>
      <c r="T34" s="1293"/>
      <c r="U34" s="1293"/>
      <c r="V34" s="1293"/>
      <c r="W34" s="1223"/>
      <c r="Z34" s="872"/>
      <c r="AA34" s="178"/>
    </row>
    <row r="35" spans="1:27" ht="24" customHeight="1" thickBot="1">
      <c r="A35" s="1310"/>
      <c r="B35" s="1676" t="s">
        <v>1364</v>
      </c>
      <c r="C35" s="1677"/>
      <c r="D35" s="1526"/>
      <c r="E35" s="1527"/>
      <c r="F35" s="1527"/>
      <c r="G35" s="1527"/>
      <c r="H35" s="1527"/>
      <c r="I35" s="1527"/>
      <c r="J35" s="1528"/>
      <c r="K35" s="1661" t="s">
        <v>1365</v>
      </c>
      <c r="L35" s="1661"/>
      <c r="M35" s="1661"/>
      <c r="N35" s="1326"/>
      <c r="O35" s="1327"/>
      <c r="P35" s="1327"/>
      <c r="Q35" s="1327"/>
      <c r="R35" s="1327"/>
      <c r="S35" s="1327"/>
      <c r="T35" s="1327"/>
      <c r="U35" s="1327"/>
      <c r="V35" s="1327"/>
      <c r="W35" s="1328"/>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topLeftCell="A7"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49" t="s">
        <v>1717</v>
      </c>
      <c r="B1" s="1249"/>
      <c r="C1" s="1249"/>
      <c r="D1" s="1249"/>
      <c r="E1" s="1249"/>
      <c r="F1" s="1249"/>
      <c r="G1" s="1249"/>
      <c r="H1" s="1249"/>
      <c r="I1" s="1249"/>
      <c r="J1" s="1249"/>
      <c r="K1" s="1249"/>
      <c r="L1" s="1249"/>
      <c r="M1" s="1249"/>
      <c r="N1" s="1249"/>
      <c r="O1" s="1249"/>
      <c r="P1" s="1249"/>
      <c r="Q1" s="1249"/>
      <c r="R1" s="1249"/>
      <c r="S1" s="1249"/>
      <c r="T1" s="1249"/>
      <c r="U1" s="1249"/>
      <c r="V1" s="1249"/>
      <c r="W1" s="1249"/>
      <c r="Z1" s="100"/>
    </row>
    <row r="2" spans="1:27" ht="24.95" customHeight="1" thickBot="1">
      <c r="A2" s="1287" t="s">
        <v>1348</v>
      </c>
      <c r="B2" s="1287"/>
      <c r="C2" s="1287"/>
      <c r="D2" s="1287"/>
      <c r="E2" s="1287"/>
      <c r="F2" s="1287"/>
      <c r="G2" s="1287"/>
      <c r="H2" s="1287"/>
      <c r="I2" s="1287"/>
      <c r="J2" s="1287"/>
      <c r="K2" s="1287"/>
      <c r="L2" s="1287"/>
      <c r="M2" s="1287"/>
      <c r="N2" s="1287"/>
      <c r="O2" s="1287"/>
      <c r="P2" s="1287"/>
      <c r="Q2" s="1287"/>
      <c r="R2" s="1287"/>
      <c r="S2" s="1287"/>
      <c r="T2" s="1701"/>
      <c r="U2" s="1698" t="str">
        <f>IF(COUNTIF(Y14:Y24,"×")&gt;=1,"未入力あり","入力済")</f>
        <v>入力済</v>
      </c>
      <c r="V2" s="1699"/>
      <c r="W2" s="1700"/>
      <c r="X2" s="1598"/>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8"/>
      <c r="Y3" s="822"/>
    </row>
    <row r="4" spans="1:27" ht="20.100000000000001" customHeight="1">
      <c r="A4" s="582"/>
      <c r="B4" s="582"/>
      <c r="C4" s="582"/>
      <c r="D4" s="868" t="s">
        <v>1222</v>
      </c>
      <c r="E4" s="1682" t="str">
        <f>表紙!E2</f>
        <v>地方独立行政法人　大阪府立病院機構　大阪急性期・総合医療センター</v>
      </c>
      <c r="F4" s="1683"/>
      <c r="G4" s="1683"/>
      <c r="H4" s="1683"/>
      <c r="I4" s="1683"/>
      <c r="J4" s="1683"/>
      <c r="K4" s="1683"/>
      <c r="L4" s="1683"/>
      <c r="M4" s="1683"/>
      <c r="N4" s="1683"/>
      <c r="O4" s="1683"/>
      <c r="P4" s="1683"/>
      <c r="Q4" s="1683"/>
      <c r="R4" s="1683"/>
      <c r="S4" s="1683"/>
      <c r="T4" s="1683"/>
      <c r="U4" s="1683"/>
      <c r="V4" s="1683"/>
      <c r="W4" s="1684"/>
      <c r="X4" s="1598"/>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697" t="s">
        <v>1720</v>
      </c>
      <c r="C9" s="1697"/>
      <c r="D9" s="1697"/>
      <c r="E9" s="1697"/>
      <c r="F9" s="1697"/>
      <c r="G9" s="1697"/>
      <c r="H9" s="1697"/>
      <c r="I9" s="1697"/>
      <c r="J9" s="1697"/>
      <c r="K9" s="1697"/>
      <c r="L9" s="1697"/>
      <c r="M9" s="1697"/>
      <c r="N9" s="1697"/>
      <c r="O9" s="1697"/>
      <c r="P9" s="1697"/>
      <c r="Q9" s="1697"/>
      <c r="R9" s="1697"/>
      <c r="S9" s="1697"/>
      <c r="T9" s="1697"/>
      <c r="U9" s="1697"/>
      <c r="V9" s="1697"/>
      <c r="W9" s="1697"/>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402">
        <v>1</v>
      </c>
      <c r="B14" s="1714" t="s">
        <v>1725</v>
      </c>
      <c r="C14" s="1714"/>
      <c r="D14" s="1408" t="s">
        <v>2020</v>
      </c>
      <c r="E14" s="1409"/>
      <c r="F14" s="1409"/>
      <c r="G14" s="1409"/>
      <c r="H14" s="1409"/>
      <c r="I14" s="1409"/>
      <c r="J14" s="1409"/>
      <c r="K14" s="1409"/>
      <c r="L14" s="1409"/>
      <c r="M14" s="1409"/>
      <c r="N14" s="1409"/>
      <c r="O14" s="1409"/>
      <c r="P14" s="1409"/>
      <c r="Q14" s="1409"/>
      <c r="R14" s="1409"/>
      <c r="S14" s="1409"/>
      <c r="T14" s="1409"/>
      <c r="U14" s="1409"/>
      <c r="V14" s="1409"/>
      <c r="W14" s="1410"/>
      <c r="X14" s="588"/>
      <c r="Y14" s="586" t="str">
        <f>IF(D14="","×","○")</f>
        <v>○</v>
      </c>
      <c r="Z14" s="125"/>
      <c r="AA14" s="90"/>
    </row>
    <row r="15" spans="1:27" ht="21" customHeight="1" thickBot="1">
      <c r="A15" s="1709"/>
      <c r="B15" s="1406" t="s">
        <v>1726</v>
      </c>
      <c r="C15" s="1713"/>
      <c r="D15" s="1320" t="s">
        <v>2022</v>
      </c>
      <c r="E15" s="1321"/>
      <c r="F15" s="1321"/>
      <c r="G15" s="1321"/>
      <c r="H15" s="1321"/>
      <c r="I15" s="1321"/>
      <c r="J15" s="1321"/>
      <c r="K15" s="1321"/>
      <c r="L15" s="1321"/>
      <c r="M15" s="1321"/>
      <c r="N15" s="1321"/>
      <c r="O15" s="1321"/>
      <c r="P15" s="1321"/>
      <c r="Q15" s="1321"/>
      <c r="R15" s="1321"/>
      <c r="S15" s="1321"/>
      <c r="T15" s="1321"/>
      <c r="U15" s="1321"/>
      <c r="V15" s="1321"/>
      <c r="W15" s="1322"/>
      <c r="X15" s="588"/>
      <c r="Y15" s="586" t="str">
        <f>IF(D15="","×","○")</f>
        <v>○</v>
      </c>
      <c r="Z15" s="125"/>
      <c r="AA15" s="90"/>
    </row>
    <row r="16" spans="1:27" ht="21" customHeight="1" thickBot="1">
      <c r="A16" s="1710"/>
      <c r="B16" s="1676" t="s">
        <v>1364</v>
      </c>
      <c r="C16" s="1677"/>
      <c r="D16" s="1526" t="s">
        <v>1919</v>
      </c>
      <c r="E16" s="1527"/>
      <c r="F16" s="1527"/>
      <c r="G16" s="1527"/>
      <c r="H16" s="1527"/>
      <c r="I16" s="1527"/>
      <c r="J16" s="1528"/>
      <c r="K16" s="1661" t="s">
        <v>1365</v>
      </c>
      <c r="L16" s="1661"/>
      <c r="M16" s="1661"/>
      <c r="N16" s="1326" t="s">
        <v>2021</v>
      </c>
      <c r="O16" s="1327"/>
      <c r="P16" s="1327"/>
      <c r="Q16" s="1327"/>
      <c r="R16" s="1327"/>
      <c r="S16" s="1327"/>
      <c r="T16" s="1327"/>
      <c r="U16" s="1327"/>
      <c r="V16" s="1327"/>
      <c r="W16" s="1328"/>
      <c r="X16" s="588"/>
      <c r="Y16" s="586" t="str">
        <f>IF(D16="","×","○")</f>
        <v>○</v>
      </c>
      <c r="Z16" s="125"/>
      <c r="AA16" s="90"/>
    </row>
    <row r="17" spans="1:27" ht="21" customHeight="1" thickBot="1">
      <c r="A17" s="1711">
        <v>2</v>
      </c>
      <c r="B17" s="1407" t="s">
        <v>1725</v>
      </c>
      <c r="C17" s="1407"/>
      <c r="D17" s="1408" t="s">
        <v>2020</v>
      </c>
      <c r="E17" s="1409"/>
      <c r="F17" s="1409"/>
      <c r="G17" s="1409"/>
      <c r="H17" s="1409"/>
      <c r="I17" s="1409"/>
      <c r="J17" s="1409"/>
      <c r="K17" s="1409"/>
      <c r="L17" s="1409"/>
      <c r="M17" s="1409"/>
      <c r="N17" s="1409"/>
      <c r="O17" s="1409"/>
      <c r="P17" s="1409"/>
      <c r="Q17" s="1409"/>
      <c r="R17" s="1409"/>
      <c r="S17" s="1409"/>
      <c r="T17" s="1409"/>
      <c r="U17" s="1409"/>
      <c r="V17" s="1409"/>
      <c r="W17" s="1410"/>
      <c r="X17" s="588"/>
      <c r="Z17" s="125"/>
      <c r="AA17" s="90"/>
    </row>
    <row r="18" spans="1:27" ht="21" customHeight="1" thickBot="1">
      <c r="A18" s="1711"/>
      <c r="B18" s="1406" t="s">
        <v>1726</v>
      </c>
      <c r="C18" s="1713"/>
      <c r="D18" s="1320" t="s">
        <v>2023</v>
      </c>
      <c r="E18" s="1321"/>
      <c r="F18" s="1321"/>
      <c r="G18" s="1321"/>
      <c r="H18" s="1321"/>
      <c r="I18" s="1321"/>
      <c r="J18" s="1321"/>
      <c r="K18" s="1321"/>
      <c r="L18" s="1321"/>
      <c r="M18" s="1321"/>
      <c r="N18" s="1321"/>
      <c r="O18" s="1321"/>
      <c r="P18" s="1321"/>
      <c r="Q18" s="1321"/>
      <c r="R18" s="1321"/>
      <c r="S18" s="1321"/>
      <c r="T18" s="1321"/>
      <c r="U18" s="1321"/>
      <c r="V18" s="1321"/>
      <c r="W18" s="1322"/>
      <c r="X18" s="588"/>
      <c r="Z18" s="125"/>
      <c r="AA18" s="90"/>
    </row>
    <row r="19" spans="1:27" ht="21" customHeight="1" thickBot="1">
      <c r="A19" s="1712"/>
      <c r="B19" s="1676" t="s">
        <v>1364</v>
      </c>
      <c r="C19" s="1677"/>
      <c r="D19" s="1526" t="s">
        <v>1919</v>
      </c>
      <c r="E19" s="1527"/>
      <c r="F19" s="1527"/>
      <c r="G19" s="1527"/>
      <c r="H19" s="1527"/>
      <c r="I19" s="1527"/>
      <c r="J19" s="1528"/>
      <c r="K19" s="1661" t="s">
        <v>1365</v>
      </c>
      <c r="L19" s="1661"/>
      <c r="M19" s="1661"/>
      <c r="N19" s="1326" t="s">
        <v>2021</v>
      </c>
      <c r="O19" s="1327"/>
      <c r="P19" s="1327"/>
      <c r="Q19" s="1327"/>
      <c r="R19" s="1327"/>
      <c r="S19" s="1327"/>
      <c r="T19" s="1327"/>
      <c r="U19" s="1327"/>
      <c r="V19" s="1327"/>
      <c r="W19" s="1328"/>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702" t="s">
        <v>1728</v>
      </c>
      <c r="B23" s="1702"/>
      <c r="C23" s="1702"/>
      <c r="D23" s="1702"/>
      <c r="E23" s="1702"/>
      <c r="F23" s="1702"/>
      <c r="G23" s="1702"/>
      <c r="H23" s="1702"/>
      <c r="I23" s="1702"/>
      <c r="J23" s="1703"/>
      <c r="K23" s="1703"/>
      <c r="AA23" s="90"/>
    </row>
    <row r="24" spans="1:27" ht="25.5" customHeight="1" thickBot="1">
      <c r="A24" s="1704" t="s">
        <v>1729</v>
      </c>
      <c r="B24" s="1705"/>
      <c r="C24" s="1705"/>
      <c r="D24" s="1705"/>
      <c r="E24" s="1705"/>
      <c r="F24" s="1705"/>
      <c r="G24" s="1705"/>
      <c r="H24" s="1705"/>
      <c r="I24" s="1706"/>
      <c r="J24" s="1707" t="s">
        <v>1935</v>
      </c>
      <c r="K24" s="1708"/>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9" t="s">
        <v>1730</v>
      </c>
      <c r="B1" s="1229"/>
      <c r="C1" s="1229"/>
      <c r="D1" s="1229"/>
      <c r="E1" s="1229"/>
      <c r="F1" s="1229"/>
      <c r="G1" s="1229"/>
      <c r="H1" s="1229"/>
      <c r="I1" s="1229"/>
      <c r="J1" s="1229"/>
      <c r="K1" s="1229"/>
      <c r="L1" s="1229"/>
      <c r="M1" s="1229"/>
      <c r="N1" s="1229"/>
      <c r="O1" s="1229"/>
      <c r="P1" s="898"/>
      <c r="Q1" s="701"/>
      <c r="R1" s="100"/>
      <c r="S1" s="702"/>
    </row>
    <row r="2" spans="1:19" ht="24.95" customHeight="1" thickBot="1">
      <c r="A2" s="1287" t="s">
        <v>1348</v>
      </c>
      <c r="B2" s="1287"/>
      <c r="C2" s="1287"/>
      <c r="D2" s="1287"/>
      <c r="E2" s="1287"/>
      <c r="F2" s="1287"/>
      <c r="G2" s="1287"/>
      <c r="H2" s="1287"/>
      <c r="I2" s="1287"/>
      <c r="J2" s="1287"/>
      <c r="K2" s="1287"/>
      <c r="L2" s="1287"/>
      <c r="M2" s="1287"/>
      <c r="N2" s="1287"/>
      <c r="O2" s="899" t="str">
        <f>IF(COUNTIF(Q7:Q14,"×")&gt;=1,"未入力あり","入力済")</f>
        <v>入力済</v>
      </c>
      <c r="P2" s="1224"/>
      <c r="Q2" s="1224"/>
      <c r="R2" s="100"/>
    </row>
    <row r="3" spans="1:19" ht="5.0999999999999996" customHeight="1">
      <c r="A3" s="586"/>
      <c r="B3" s="586"/>
      <c r="C3" s="586"/>
      <c r="D3" s="586"/>
      <c r="E3" s="586"/>
      <c r="F3" s="586"/>
      <c r="G3" s="586"/>
      <c r="H3" s="586"/>
      <c r="I3" s="586"/>
      <c r="J3" s="586"/>
      <c r="K3" s="586"/>
      <c r="L3" s="586"/>
      <c r="M3" s="586"/>
      <c r="N3" s="586"/>
      <c r="O3" s="606"/>
      <c r="P3" s="1224"/>
      <c r="Q3" s="1224"/>
    </row>
    <row r="4" spans="1:19" ht="20.25" customHeight="1">
      <c r="A4" s="586"/>
      <c r="B4" s="586"/>
      <c r="C4" s="586"/>
      <c r="D4" s="586"/>
      <c r="E4" s="586"/>
      <c r="F4" s="870" t="s">
        <v>1222</v>
      </c>
      <c r="G4" s="1725" t="str">
        <f>表紙!E2</f>
        <v>地方独立行政法人　大阪府立病院機構　大阪急性期・総合医療センター</v>
      </c>
      <c r="H4" s="1726"/>
      <c r="I4" s="1726"/>
      <c r="J4" s="1726"/>
      <c r="K4" s="1726"/>
      <c r="L4" s="1726"/>
      <c r="M4" s="1726"/>
      <c r="N4" s="1726"/>
      <c r="O4" s="1727"/>
      <c r="P4" s="1224"/>
      <c r="Q4" s="1224"/>
      <c r="R4" s="100"/>
    </row>
    <row r="5" spans="1:19" ht="15.75" customHeight="1">
      <c r="A5" s="586"/>
      <c r="B5" s="586"/>
      <c r="C5" s="586"/>
      <c r="D5" s="586"/>
      <c r="E5" s="586"/>
      <c r="F5" s="870"/>
      <c r="L5" s="62"/>
      <c r="M5" s="62"/>
      <c r="N5" s="723"/>
      <c r="O5" s="887" t="str">
        <f>+'事務局使用（発出時は非表示にすること）'!B3</f>
        <v>令和６年９月１日時点</v>
      </c>
      <c r="P5" s="1224"/>
      <c r="Q5" s="1224"/>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18" t="s">
        <v>1731</v>
      </c>
      <c r="C7" s="1719"/>
      <c r="D7" s="1719"/>
      <c r="E7" s="1719"/>
      <c r="F7" s="1719"/>
      <c r="G7" s="1719"/>
      <c r="H7" s="1720"/>
      <c r="I7" s="1479" t="s">
        <v>1935</v>
      </c>
      <c r="J7" s="1480"/>
      <c r="K7" s="1480"/>
      <c r="L7" s="1480"/>
      <c r="M7" s="1481"/>
      <c r="N7" s="62"/>
      <c r="O7" s="62"/>
      <c r="P7" s="62"/>
      <c r="Q7" s="586" t="str">
        <f>IF(I7="","×","○")</f>
        <v>○</v>
      </c>
      <c r="S7" s="180"/>
    </row>
    <row r="8" spans="1:19" ht="39" customHeight="1" thickBot="1">
      <c r="A8" s="1105">
        <v>2</v>
      </c>
      <c r="B8" s="1718" t="s">
        <v>1732</v>
      </c>
      <c r="C8" s="1721"/>
      <c r="D8" s="1721"/>
      <c r="E8" s="1721"/>
      <c r="F8" s="1721"/>
      <c r="G8" s="1721"/>
      <c r="H8" s="1722"/>
      <c r="I8" s="1479" t="s">
        <v>1935</v>
      </c>
      <c r="J8" s="1480"/>
      <c r="K8" s="1480"/>
      <c r="L8" s="1480"/>
      <c r="M8" s="1481"/>
      <c r="N8" s="62"/>
      <c r="O8" s="62"/>
      <c r="P8" s="62"/>
      <c r="Q8" s="586" t="str">
        <f t="shared" ref="Q8:Q14" si="0">IF(I8="","×","○")</f>
        <v>○</v>
      </c>
      <c r="S8" s="180"/>
    </row>
    <row r="9" spans="1:19" ht="39" customHeight="1" thickBot="1">
      <c r="A9" s="1105">
        <v>3</v>
      </c>
      <c r="B9" s="1718" t="s">
        <v>1733</v>
      </c>
      <c r="C9" s="1723"/>
      <c r="D9" s="1723"/>
      <c r="E9" s="1723"/>
      <c r="F9" s="1723"/>
      <c r="G9" s="1723"/>
      <c r="H9" s="1724"/>
      <c r="I9" s="1479" t="s">
        <v>1935</v>
      </c>
      <c r="J9" s="1480"/>
      <c r="K9" s="1480"/>
      <c r="L9" s="1480"/>
      <c r="M9" s="1481"/>
      <c r="N9" s="62"/>
      <c r="O9" s="62"/>
      <c r="P9" s="62"/>
      <c r="Q9" s="586" t="str">
        <f t="shared" si="0"/>
        <v>○</v>
      </c>
      <c r="S9" s="180"/>
    </row>
    <row r="10" spans="1:19" ht="39" customHeight="1" thickBot="1">
      <c r="A10" s="1105">
        <v>4</v>
      </c>
      <c r="B10" s="1718" t="s">
        <v>1734</v>
      </c>
      <c r="C10" s="1719"/>
      <c r="D10" s="1719"/>
      <c r="E10" s="1719"/>
      <c r="F10" s="1719"/>
      <c r="G10" s="1719"/>
      <c r="H10" s="1720"/>
      <c r="I10" s="1479" t="s">
        <v>1935</v>
      </c>
      <c r="J10" s="1480"/>
      <c r="K10" s="1480"/>
      <c r="L10" s="1480"/>
      <c r="M10" s="1481"/>
      <c r="N10" s="62"/>
      <c r="O10" s="62"/>
      <c r="P10" s="62"/>
      <c r="Q10" s="586" t="str">
        <f t="shared" si="0"/>
        <v>○</v>
      </c>
      <c r="S10" s="180"/>
    </row>
    <row r="11" spans="1:19" ht="39" customHeight="1" thickBot="1">
      <c r="A11" s="1105">
        <v>5</v>
      </c>
      <c r="B11" s="1718" t="s">
        <v>1735</v>
      </c>
      <c r="C11" s="1719"/>
      <c r="D11" s="1719"/>
      <c r="E11" s="1719"/>
      <c r="F11" s="1719"/>
      <c r="G11" s="1719"/>
      <c r="H11" s="1720"/>
      <c r="I11" s="1479" t="s">
        <v>1935</v>
      </c>
      <c r="J11" s="1480"/>
      <c r="K11" s="1480"/>
      <c r="L11" s="1480"/>
      <c r="M11" s="1481"/>
      <c r="N11" s="62"/>
      <c r="O11" s="62"/>
      <c r="P11" s="62"/>
      <c r="Q11" s="586" t="str">
        <f t="shared" si="0"/>
        <v>○</v>
      </c>
      <c r="S11" s="180"/>
    </row>
    <row r="12" spans="1:19" ht="39" customHeight="1" thickBot="1">
      <c r="A12" s="647">
        <v>6</v>
      </c>
      <c r="B12" s="1715" t="s">
        <v>1736</v>
      </c>
      <c r="C12" s="1716"/>
      <c r="D12" s="1716"/>
      <c r="E12" s="1716"/>
      <c r="F12" s="1716"/>
      <c r="G12" s="1716"/>
      <c r="H12" s="1717"/>
      <c r="I12" s="1479" t="s">
        <v>1935</v>
      </c>
      <c r="J12" s="1480"/>
      <c r="K12" s="1480"/>
      <c r="L12" s="1480"/>
      <c r="M12" s="1481"/>
      <c r="N12" s="62"/>
      <c r="O12" s="62"/>
      <c r="P12" s="62"/>
      <c r="Q12" s="586" t="str">
        <f t="shared" si="0"/>
        <v>○</v>
      </c>
      <c r="S12" s="180"/>
    </row>
    <row r="13" spans="1:19" ht="39" customHeight="1" thickBot="1">
      <c r="A13" s="1105">
        <v>7</v>
      </c>
      <c r="B13" s="1718" t="s">
        <v>1737</v>
      </c>
      <c r="C13" s="1719"/>
      <c r="D13" s="1719"/>
      <c r="E13" s="1719"/>
      <c r="F13" s="1719"/>
      <c r="G13" s="1719"/>
      <c r="H13" s="1720"/>
      <c r="I13" s="1479" t="s">
        <v>1935</v>
      </c>
      <c r="J13" s="1480"/>
      <c r="K13" s="1480"/>
      <c r="L13" s="1480"/>
      <c r="M13" s="1481"/>
      <c r="N13" s="62"/>
      <c r="O13" s="62"/>
      <c r="P13" s="62"/>
      <c r="Q13" s="586" t="str">
        <f t="shared" si="0"/>
        <v>○</v>
      </c>
      <c r="S13" s="180"/>
    </row>
    <row r="14" spans="1:19" ht="39" customHeight="1" thickBot="1">
      <c r="A14" s="647">
        <v>8</v>
      </c>
      <c r="B14" s="1715" t="s">
        <v>1738</v>
      </c>
      <c r="C14" s="1716"/>
      <c r="D14" s="1716"/>
      <c r="E14" s="1716"/>
      <c r="F14" s="1716"/>
      <c r="G14" s="1716"/>
      <c r="H14" s="1717"/>
      <c r="I14" s="1479" t="s">
        <v>1935</v>
      </c>
      <c r="J14" s="1480"/>
      <c r="K14" s="1480"/>
      <c r="L14" s="1480"/>
      <c r="M14" s="1481"/>
      <c r="N14" s="62"/>
      <c r="O14" s="62"/>
      <c r="P14" s="62"/>
      <c r="Q14" s="586" t="str">
        <f t="shared" si="0"/>
        <v>○</v>
      </c>
      <c r="S14" s="191"/>
    </row>
    <row r="15" spans="1:19">
      <c r="A15" s="208"/>
    </row>
    <row r="16" spans="1:19">
      <c r="A16" s="208"/>
    </row>
    <row r="17" spans="1:1">
      <c r="A17" s="20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zoomScaleNormal="100" zoomScaleSheetLayoutView="100" workbookViewId="0">
      <selection activeCell="I38" sqref="I38"/>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28" t="s">
        <v>1739</v>
      </c>
      <c r="B1" s="1728"/>
      <c r="C1" s="1728"/>
      <c r="D1" s="1728"/>
      <c r="E1" s="1728"/>
      <c r="F1" s="1728"/>
      <c r="G1" s="1728"/>
      <c r="H1" s="1728"/>
      <c r="I1" s="1728"/>
      <c r="L1" s="100"/>
    </row>
    <row r="2" spans="1:13" ht="24.95" customHeight="1" thickTop="1" thickBot="1">
      <c r="A2" s="1231" t="s">
        <v>1348</v>
      </c>
      <c r="B2" s="1231"/>
      <c r="C2" s="1231"/>
      <c r="D2" s="1231"/>
      <c r="E2" s="1231"/>
      <c r="F2" s="1231"/>
      <c r="G2" s="1231"/>
      <c r="H2" s="1231"/>
      <c r="I2" s="538" t="str">
        <f>IF(COUNTIF(K6:K38,"×")&gt;=1,"未入力あり","入力済")</f>
        <v>入力済</v>
      </c>
      <c r="J2" s="1734"/>
      <c r="K2" s="539"/>
      <c r="L2" s="100"/>
    </row>
    <row r="3" spans="1:13" ht="15" thickTop="1">
      <c r="A3" s="900"/>
      <c r="B3" s="900"/>
      <c r="C3" s="900"/>
      <c r="D3" s="900"/>
      <c r="E3" s="900"/>
      <c r="F3" s="900"/>
      <c r="G3" s="900"/>
      <c r="H3" s="900"/>
      <c r="I3" s="901"/>
      <c r="J3" s="1734"/>
      <c r="K3" s="539"/>
      <c r="L3" s="100"/>
    </row>
    <row r="4" spans="1:13" s="904" customFormat="1" ht="20.100000000000001" customHeight="1">
      <c r="A4" s="902"/>
      <c r="B4" s="902"/>
      <c r="C4" s="902"/>
      <c r="D4" s="902"/>
      <c r="E4" s="902"/>
      <c r="F4" s="903" t="s">
        <v>1740</v>
      </c>
      <c r="G4" s="1729" t="str">
        <f>表紙!E2</f>
        <v>地方独立行政法人　大阪府立病院機構　大阪急性期・総合医療センター</v>
      </c>
      <c r="H4" s="1730"/>
      <c r="I4" s="1731"/>
      <c r="J4" s="1734"/>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1935</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32" t="s">
        <v>1743</v>
      </c>
      <c r="D8" s="1732"/>
      <c r="E8" s="1732"/>
      <c r="F8" s="1732"/>
      <c r="G8" s="1732"/>
      <c r="H8" s="1732"/>
      <c r="I8" s="1732"/>
      <c r="M8" s="90"/>
    </row>
    <row r="9" spans="1:13" ht="50.25" customHeight="1">
      <c r="A9" s="907"/>
      <c r="B9" s="907"/>
      <c r="C9" s="1733" t="s">
        <v>1744</v>
      </c>
      <c r="D9" s="1733"/>
      <c r="E9" s="1733"/>
      <c r="F9" s="1733"/>
      <c r="G9" s="1733"/>
      <c r="H9" s="1733"/>
      <c r="I9" s="1733"/>
      <c r="M9" s="90"/>
    </row>
    <row r="10" spans="1:13" ht="25.5" customHeight="1">
      <c r="A10" s="907"/>
      <c r="B10" s="907"/>
      <c r="C10" s="1733" t="s">
        <v>1745</v>
      </c>
      <c r="D10" s="1733"/>
      <c r="E10" s="1733"/>
      <c r="F10" s="1733"/>
      <c r="G10" s="1733"/>
      <c r="H10" s="1733"/>
      <c r="I10" s="1733"/>
      <c r="M10" s="90"/>
    </row>
    <row r="11" spans="1:13" ht="30" customHeight="1">
      <c r="A11" s="907"/>
      <c r="B11" s="907"/>
      <c r="C11" s="1754" t="s">
        <v>1746</v>
      </c>
      <c r="D11" s="1754"/>
      <c r="E11" s="1754"/>
      <c r="F11" s="1754"/>
      <c r="G11" s="1754"/>
      <c r="H11" s="1754"/>
      <c r="I11" s="1754"/>
      <c r="M11" s="90"/>
    </row>
    <row r="12" spans="1:13" ht="18" customHeight="1">
      <c r="A12" s="1737"/>
      <c r="B12" s="1738"/>
      <c r="C12" s="1747" t="s">
        <v>1747</v>
      </c>
      <c r="D12" s="1749" t="s">
        <v>1748</v>
      </c>
      <c r="E12" s="1749" t="s">
        <v>1749</v>
      </c>
      <c r="F12" s="1751" t="s">
        <v>1750</v>
      </c>
      <c r="G12" s="1752"/>
      <c r="H12" s="1752"/>
      <c r="I12" s="1753"/>
      <c r="M12" s="90"/>
    </row>
    <row r="13" spans="1:13" ht="18" customHeight="1">
      <c r="A13" s="1739"/>
      <c r="B13" s="1740"/>
      <c r="C13" s="1748"/>
      <c r="D13" s="1750"/>
      <c r="E13" s="1750"/>
      <c r="F13" s="1745" t="s">
        <v>1751</v>
      </c>
      <c r="G13" s="1746"/>
      <c r="H13" s="908" t="s">
        <v>1752</v>
      </c>
      <c r="I13" s="909" t="s">
        <v>1753</v>
      </c>
      <c r="M13" s="90"/>
    </row>
    <row r="14" spans="1:13" ht="27" customHeight="1" thickBot="1">
      <c r="A14" s="550">
        <v>1</v>
      </c>
      <c r="B14" s="910" t="s">
        <v>1754</v>
      </c>
      <c r="C14" s="119" t="s">
        <v>312</v>
      </c>
      <c r="D14" s="50" t="s">
        <v>1789</v>
      </c>
      <c r="E14" s="52" t="s">
        <v>2025</v>
      </c>
      <c r="F14" s="1742" t="s">
        <v>2028</v>
      </c>
      <c r="G14" s="1743"/>
      <c r="H14" s="126" t="s">
        <v>2031</v>
      </c>
      <c r="I14" s="1148">
        <v>45448</v>
      </c>
      <c r="J14" s="343"/>
      <c r="K14" s="60" t="str">
        <f>IF(AND(H6="はい",OR(C14="",D14="",E14="",F14="",H14="",I14="")),"×","○")</f>
        <v>○</v>
      </c>
      <c r="M14" s="90"/>
    </row>
    <row r="15" spans="1:13" ht="27" customHeight="1" thickBot="1">
      <c r="A15" s="550">
        <v>2</v>
      </c>
      <c r="B15" s="1763"/>
      <c r="C15" s="119" t="s">
        <v>1567</v>
      </c>
      <c r="D15" s="50" t="s">
        <v>1789</v>
      </c>
      <c r="E15" s="52" t="s">
        <v>2026</v>
      </c>
      <c r="F15" s="1742" t="s">
        <v>2028</v>
      </c>
      <c r="G15" s="1743"/>
      <c r="H15" s="126" t="s">
        <v>2031</v>
      </c>
      <c r="I15" s="1148">
        <v>45448</v>
      </c>
      <c r="M15" s="90"/>
    </row>
    <row r="16" spans="1:13" ht="27" customHeight="1" thickBot="1">
      <c r="A16" s="550">
        <v>3</v>
      </c>
      <c r="B16" s="1764"/>
      <c r="C16" s="119" t="s">
        <v>312</v>
      </c>
      <c r="D16" s="50" t="s">
        <v>1789</v>
      </c>
      <c r="E16" s="52" t="s">
        <v>2025</v>
      </c>
      <c r="F16" s="1742" t="s">
        <v>2028</v>
      </c>
      <c r="G16" s="1743"/>
      <c r="H16" s="126" t="s">
        <v>2031</v>
      </c>
      <c r="I16" s="1148">
        <v>45448</v>
      </c>
      <c r="M16" s="90"/>
    </row>
    <row r="17" spans="1:13" ht="27" customHeight="1" thickBot="1">
      <c r="A17" s="550">
        <v>4</v>
      </c>
      <c r="B17" s="1764"/>
      <c r="C17" s="119" t="s">
        <v>312</v>
      </c>
      <c r="D17" s="50" t="s">
        <v>1789</v>
      </c>
      <c r="E17" s="52" t="s">
        <v>2027</v>
      </c>
      <c r="F17" s="1742" t="s">
        <v>2028</v>
      </c>
      <c r="G17" s="1743"/>
      <c r="H17" s="126" t="s">
        <v>2031</v>
      </c>
      <c r="I17" s="1148">
        <v>45448</v>
      </c>
      <c r="M17" s="90"/>
    </row>
    <row r="18" spans="1:13" ht="27" customHeight="1" thickBot="1">
      <c r="A18" s="550">
        <v>5</v>
      </c>
      <c r="B18" s="1764"/>
      <c r="C18" s="119" t="s">
        <v>1565</v>
      </c>
      <c r="D18" s="50" t="s">
        <v>1789</v>
      </c>
      <c r="E18" s="52" t="s">
        <v>2027</v>
      </c>
      <c r="F18" s="1742" t="s">
        <v>2029</v>
      </c>
      <c r="G18" s="1743"/>
      <c r="H18" s="126" t="s">
        <v>2032</v>
      </c>
      <c r="I18" s="1148">
        <v>45525</v>
      </c>
      <c r="M18" s="90"/>
    </row>
    <row r="19" spans="1:13" ht="27" customHeight="1" thickBot="1">
      <c r="A19" s="550">
        <v>6</v>
      </c>
      <c r="B19" s="1764"/>
      <c r="C19" s="119" t="s">
        <v>2024</v>
      </c>
      <c r="D19" s="50" t="s">
        <v>1789</v>
      </c>
      <c r="E19" s="52" t="s">
        <v>2025</v>
      </c>
      <c r="F19" s="1742" t="s">
        <v>2029</v>
      </c>
      <c r="G19" s="1743"/>
      <c r="H19" s="126" t="s">
        <v>2032</v>
      </c>
      <c r="I19" s="1148">
        <v>45525</v>
      </c>
      <c r="M19" s="90"/>
    </row>
    <row r="20" spans="1:13" ht="27" customHeight="1" thickBot="1">
      <c r="A20" s="550">
        <v>7</v>
      </c>
      <c r="B20" s="1764"/>
      <c r="C20" s="119" t="s">
        <v>1567</v>
      </c>
      <c r="D20" s="50" t="s">
        <v>1789</v>
      </c>
      <c r="E20" s="52" t="s">
        <v>2027</v>
      </c>
      <c r="F20" s="1742" t="s">
        <v>2028</v>
      </c>
      <c r="G20" s="1743"/>
      <c r="H20" s="126" t="s">
        <v>2031</v>
      </c>
      <c r="I20" s="1148">
        <v>45448</v>
      </c>
      <c r="M20" s="90"/>
    </row>
    <row r="21" spans="1:13" ht="27" customHeight="1" thickBot="1">
      <c r="A21" s="550">
        <v>8</v>
      </c>
      <c r="B21" s="1764"/>
      <c r="C21" s="119" t="s">
        <v>1565</v>
      </c>
      <c r="D21" s="50" t="s">
        <v>1789</v>
      </c>
      <c r="E21" s="52" t="s">
        <v>2025</v>
      </c>
      <c r="F21" s="1742" t="s">
        <v>2030</v>
      </c>
      <c r="G21" s="1743"/>
      <c r="H21" s="126" t="s">
        <v>2033</v>
      </c>
      <c r="I21" s="1148">
        <v>45461</v>
      </c>
      <c r="M21" s="90"/>
    </row>
    <row r="22" spans="1:13" ht="27" customHeight="1" thickBot="1">
      <c r="A22" s="550">
        <v>9</v>
      </c>
      <c r="B22" s="1764"/>
      <c r="C22" s="119"/>
      <c r="D22" s="50"/>
      <c r="E22" s="52"/>
      <c r="F22" s="1742"/>
      <c r="G22" s="1743"/>
      <c r="H22" s="126"/>
      <c r="I22" s="128"/>
      <c r="M22" s="90"/>
    </row>
    <row r="23" spans="1:13" ht="27" customHeight="1" thickBot="1">
      <c r="A23" s="550">
        <v>10</v>
      </c>
      <c r="B23" s="1764"/>
      <c r="C23" s="119"/>
      <c r="D23" s="50"/>
      <c r="E23" s="52"/>
      <c r="F23" s="1742"/>
      <c r="G23" s="1743"/>
      <c r="H23" s="126"/>
      <c r="I23" s="128"/>
      <c r="M23" s="90"/>
    </row>
    <row r="24" spans="1:13" ht="27" customHeight="1" thickBot="1">
      <c r="A24" s="550">
        <v>11</v>
      </c>
      <c r="B24" s="1764"/>
      <c r="C24" s="119"/>
      <c r="D24" s="50"/>
      <c r="E24" s="52"/>
      <c r="F24" s="1742"/>
      <c r="G24" s="1743"/>
      <c r="H24" s="126"/>
      <c r="I24" s="128"/>
      <c r="M24" s="90"/>
    </row>
    <row r="25" spans="1:13" ht="27" customHeight="1" thickBot="1">
      <c r="A25" s="550">
        <v>12</v>
      </c>
      <c r="B25" s="1764"/>
      <c r="C25" s="119"/>
      <c r="D25" s="50"/>
      <c r="E25" s="52"/>
      <c r="F25" s="1742"/>
      <c r="G25" s="1743"/>
      <c r="H25" s="126"/>
      <c r="I25" s="128"/>
      <c r="M25" s="90"/>
    </row>
    <row r="26" spans="1:13" ht="27" customHeight="1" thickBot="1">
      <c r="A26" s="550">
        <v>13</v>
      </c>
      <c r="B26" s="1764"/>
      <c r="C26" s="119"/>
      <c r="D26" s="50"/>
      <c r="E26" s="52"/>
      <c r="F26" s="1742"/>
      <c r="G26" s="1743"/>
      <c r="H26" s="126"/>
      <c r="I26" s="128"/>
      <c r="M26" s="90"/>
    </row>
    <row r="27" spans="1:13" ht="27" customHeight="1" thickBot="1">
      <c r="A27" s="550">
        <v>14</v>
      </c>
      <c r="B27" s="1764"/>
      <c r="C27" s="119"/>
      <c r="D27" s="50"/>
      <c r="E27" s="52"/>
      <c r="F27" s="1742"/>
      <c r="G27" s="1743"/>
      <c r="H27" s="126"/>
      <c r="I27" s="128"/>
      <c r="M27" s="90"/>
    </row>
    <row r="28" spans="1:13" ht="27" customHeight="1" thickBot="1">
      <c r="A28" s="550">
        <v>15</v>
      </c>
      <c r="B28" s="1765"/>
      <c r="C28" s="119"/>
      <c r="D28" s="50"/>
      <c r="E28" s="52"/>
      <c r="F28" s="1742"/>
      <c r="G28" s="1743"/>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35" t="s">
        <v>1755</v>
      </c>
      <c r="B31" s="1635"/>
      <c r="C31" s="1635"/>
      <c r="D31" s="1635"/>
      <c r="E31" s="1635"/>
      <c r="F31" s="1635"/>
      <c r="G31" s="1635"/>
      <c r="H31" s="1635"/>
      <c r="I31" s="1635"/>
      <c r="L31" s="911"/>
      <c r="M31" s="192"/>
    </row>
    <row r="32" spans="1:13">
      <c r="A32" s="60"/>
      <c r="B32" s="60"/>
      <c r="C32" s="60"/>
      <c r="D32" s="60"/>
      <c r="E32" s="60"/>
      <c r="F32" s="60"/>
      <c r="G32" s="60"/>
      <c r="H32" s="60"/>
      <c r="I32" s="60"/>
      <c r="L32" s="911"/>
      <c r="M32" s="90"/>
    </row>
    <row r="33" spans="1:13">
      <c r="A33" s="1741"/>
      <c r="B33" s="1741" t="s">
        <v>1756</v>
      </c>
      <c r="C33" s="1741"/>
      <c r="D33" s="1741"/>
      <c r="E33" s="1741"/>
      <c r="F33" s="1741" t="s">
        <v>1757</v>
      </c>
      <c r="G33" s="1741"/>
      <c r="H33" s="1741"/>
      <c r="I33" s="1703" t="s">
        <v>1758</v>
      </c>
      <c r="J33" s="1038"/>
      <c r="L33" s="911"/>
      <c r="M33" s="90"/>
    </row>
    <row r="34" spans="1:13">
      <c r="A34" s="1741"/>
      <c r="B34" s="1741"/>
      <c r="C34" s="1741"/>
      <c r="D34" s="1741"/>
      <c r="E34" s="1741"/>
      <c r="F34" s="1741"/>
      <c r="G34" s="1741"/>
      <c r="H34" s="1741"/>
      <c r="I34" s="1744"/>
      <c r="J34" s="1038"/>
      <c r="L34" s="911"/>
      <c r="M34" s="90"/>
    </row>
    <row r="35" spans="1:13" ht="33" customHeight="1">
      <c r="A35" s="69" t="s">
        <v>1228</v>
      </c>
      <c r="B35" s="1735" t="s">
        <v>1759</v>
      </c>
      <c r="C35" s="1736"/>
      <c r="D35" s="1736"/>
      <c r="E35" s="1736"/>
      <c r="F35" s="1762" t="s">
        <v>1760</v>
      </c>
      <c r="G35" s="1760"/>
      <c r="H35" s="1761"/>
      <c r="I35" s="912" t="s">
        <v>1761</v>
      </c>
      <c r="J35" s="1038"/>
      <c r="L35" s="911"/>
      <c r="M35" s="90"/>
    </row>
    <row r="36" spans="1:13" ht="33" customHeight="1">
      <c r="A36" s="69" t="s">
        <v>1228</v>
      </c>
      <c r="B36" s="1759" t="s">
        <v>1762</v>
      </c>
      <c r="C36" s="1760"/>
      <c r="D36" s="1760"/>
      <c r="E36" s="1761"/>
      <c r="F36" s="1762" t="s">
        <v>1763</v>
      </c>
      <c r="G36" s="1760"/>
      <c r="H36" s="1761"/>
      <c r="I36" s="912" t="s">
        <v>1764</v>
      </c>
      <c r="J36" s="1038"/>
      <c r="L36" s="911"/>
      <c r="M36" s="90"/>
    </row>
    <row r="37" spans="1:13" ht="33" customHeight="1">
      <c r="A37" s="69" t="s">
        <v>1228</v>
      </c>
      <c r="B37" s="1735" t="s">
        <v>1765</v>
      </c>
      <c r="C37" s="1736"/>
      <c r="D37" s="1736"/>
      <c r="E37" s="1736"/>
      <c r="F37" s="1762" t="s">
        <v>1766</v>
      </c>
      <c r="G37" s="1760"/>
      <c r="H37" s="1761"/>
      <c r="I37" s="912" t="s">
        <v>1764</v>
      </c>
      <c r="J37" s="1038"/>
      <c r="L37" s="911"/>
      <c r="M37" s="90"/>
    </row>
    <row r="38" spans="1:13" ht="33" customHeight="1">
      <c r="A38" s="913">
        <v>1</v>
      </c>
      <c r="B38" s="1755" t="s">
        <v>1765</v>
      </c>
      <c r="C38" s="1756"/>
      <c r="D38" s="1756"/>
      <c r="E38" s="1757"/>
      <c r="F38" s="1758" t="s">
        <v>2034</v>
      </c>
      <c r="G38" s="1758"/>
      <c r="H38" s="1758"/>
      <c r="I38" s="1149">
        <v>45765</v>
      </c>
      <c r="J38" s="1038"/>
      <c r="K38" s="60" t="str">
        <f>IF(AND(B38&lt;&gt;"",F38&lt;&gt;"",I38&lt;&gt;""),"○","×")</f>
        <v>○</v>
      </c>
      <c r="L38" s="911"/>
      <c r="M38" s="180"/>
    </row>
    <row r="39" spans="1:13" ht="33" customHeight="1">
      <c r="A39" s="913">
        <v>2</v>
      </c>
      <c r="B39" s="1755"/>
      <c r="C39" s="1756"/>
      <c r="D39" s="1756"/>
      <c r="E39" s="1757"/>
      <c r="F39" s="1758"/>
      <c r="G39" s="1758"/>
      <c r="H39" s="1758"/>
      <c r="I39" s="127"/>
      <c r="J39" s="1038"/>
      <c r="K39" s="62"/>
      <c r="L39" s="911"/>
      <c r="M39" s="90"/>
    </row>
    <row r="40" spans="1:13" ht="33" customHeight="1">
      <c r="A40" s="913">
        <v>3</v>
      </c>
      <c r="B40" s="1755"/>
      <c r="C40" s="1756"/>
      <c r="D40" s="1756"/>
      <c r="E40" s="1757"/>
      <c r="F40" s="1758"/>
      <c r="G40" s="1758"/>
      <c r="H40" s="1758"/>
      <c r="I40" s="127"/>
      <c r="J40" s="1038"/>
      <c r="K40" s="62"/>
      <c r="L40" s="911"/>
      <c r="M40" s="90"/>
    </row>
    <row r="41" spans="1:13" ht="33" customHeight="1">
      <c r="A41" s="913">
        <v>4</v>
      </c>
      <c r="B41" s="1755"/>
      <c r="C41" s="1756"/>
      <c r="D41" s="1756"/>
      <c r="E41" s="1757"/>
      <c r="F41" s="1758"/>
      <c r="G41" s="1758"/>
      <c r="H41" s="1758"/>
      <c r="I41" s="127"/>
      <c r="J41" s="1038"/>
      <c r="K41" s="62"/>
      <c r="L41" s="911"/>
      <c r="M41" s="90"/>
    </row>
    <row r="42" spans="1:13" ht="33" customHeight="1">
      <c r="A42" s="913">
        <v>5</v>
      </c>
      <c r="B42" s="1755"/>
      <c r="C42" s="1756"/>
      <c r="D42" s="1756"/>
      <c r="E42" s="1757"/>
      <c r="F42" s="1758"/>
      <c r="G42" s="1758"/>
      <c r="H42" s="1758"/>
      <c r="I42" s="127"/>
      <c r="J42" s="1038"/>
      <c r="K42" s="62"/>
      <c r="L42" s="911"/>
      <c r="M42" s="165"/>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H15" sqref="H15"/>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69" t="s">
        <v>1767</v>
      </c>
      <c r="B1" s="1769"/>
      <c r="C1" s="1769"/>
      <c r="D1" s="1769"/>
      <c r="E1" s="1769"/>
      <c r="F1" s="1769"/>
      <c r="G1" s="1769"/>
      <c r="H1" s="1769"/>
      <c r="K1" s="100"/>
    </row>
    <row r="2" spans="1:14" ht="24.95" customHeight="1" thickTop="1" thickBot="1">
      <c r="A2" s="1231" t="s">
        <v>1348</v>
      </c>
      <c r="B2" s="1231"/>
      <c r="C2" s="1231"/>
      <c r="D2" s="1231"/>
      <c r="E2" s="1231"/>
      <c r="F2" s="1231"/>
      <c r="G2" s="1231"/>
      <c r="H2" s="538" t="str">
        <f>IF(COUNTIF(J14:J21,"×")&gt;=1,"未入力あり","入力済")</f>
        <v>入力済</v>
      </c>
      <c r="I2" s="1224"/>
      <c r="J2" s="599"/>
      <c r="K2" s="100"/>
    </row>
    <row r="3" spans="1:14" ht="14.25" thickTop="1">
      <c r="A3" s="914"/>
      <c r="B3" s="914"/>
      <c r="C3" s="914"/>
      <c r="D3" s="914"/>
      <c r="E3" s="914"/>
      <c r="F3" s="914"/>
      <c r="G3" s="914"/>
      <c r="H3" s="915"/>
      <c r="I3" s="1224"/>
      <c r="J3" s="599"/>
    </row>
    <row r="4" spans="1:14" ht="5.0999999999999996" customHeight="1">
      <c r="A4" s="916"/>
      <c r="B4" s="916"/>
      <c r="C4" s="916"/>
      <c r="D4" s="916"/>
      <c r="E4" s="916"/>
      <c r="F4" s="916"/>
      <c r="G4" s="916"/>
      <c r="H4" s="917"/>
      <c r="I4" s="1224"/>
      <c r="J4" s="599"/>
    </row>
    <row r="5" spans="1:14" s="904" customFormat="1" ht="20.100000000000001" customHeight="1">
      <c r="A5" s="918"/>
      <c r="B5" s="918"/>
      <c r="C5" s="918"/>
      <c r="D5" s="918"/>
      <c r="E5" s="919" t="s">
        <v>1740</v>
      </c>
      <c r="F5" s="1770" t="str">
        <f>表紙!E2</f>
        <v>地方独立行政法人　大阪府立病院機構　大阪急性期・総合医療センター</v>
      </c>
      <c r="G5" s="1771"/>
      <c r="H5" s="1772"/>
      <c r="I5" s="1224"/>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24"/>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67" t="s">
        <v>1769</v>
      </c>
      <c r="C9" s="1767"/>
      <c r="D9" s="1767"/>
      <c r="E9" s="1767"/>
      <c r="F9" s="1767"/>
      <c r="G9" s="1767"/>
      <c r="H9" s="1767"/>
      <c r="L9" s="90"/>
    </row>
    <row r="10" spans="1:14" ht="16.5" customHeight="1">
      <c r="A10" s="920"/>
      <c r="B10" s="1767" t="s">
        <v>1770</v>
      </c>
      <c r="C10" s="1767"/>
      <c r="D10" s="1767"/>
      <c r="E10" s="1767"/>
      <c r="F10" s="1767"/>
      <c r="G10" s="1767"/>
      <c r="H10" s="1767"/>
      <c r="L10" s="90"/>
    </row>
    <row r="11" spans="1:14" ht="26.25" customHeight="1">
      <c r="A11" s="920"/>
      <c r="B11" s="1767" t="s">
        <v>1771</v>
      </c>
      <c r="C11" s="1767"/>
      <c r="D11" s="1767"/>
      <c r="E11" s="1767"/>
      <c r="F11" s="1767"/>
      <c r="G11" s="1767"/>
      <c r="H11" s="1767"/>
      <c r="L11" s="90"/>
    </row>
    <row r="12" spans="1:14" ht="24" customHeight="1">
      <c r="A12" s="920"/>
      <c r="B12" s="1767" t="s">
        <v>1772</v>
      </c>
      <c r="C12" s="1767"/>
      <c r="D12" s="1767"/>
      <c r="E12" s="1767"/>
      <c r="F12" s="1767"/>
      <c r="G12" s="1767"/>
      <c r="H12" s="1767"/>
      <c r="L12" s="90"/>
    </row>
    <row r="13" spans="1:14" ht="47.25" customHeight="1">
      <c r="A13" s="920"/>
      <c r="B13" s="1768" t="s">
        <v>1773</v>
      </c>
      <c r="C13" s="1768"/>
      <c r="D13" s="1768"/>
      <c r="E13" s="1768"/>
      <c r="F13" s="1768"/>
      <c r="G13" s="1768"/>
      <c r="H13" s="1768"/>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73" t="s">
        <v>1774</v>
      </c>
      <c r="C15" s="1773"/>
      <c r="D15" s="1773"/>
      <c r="E15" s="1773"/>
      <c r="F15" s="903"/>
      <c r="G15" s="343"/>
      <c r="H15" s="50" t="s">
        <v>1933</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74" t="s">
        <v>1775</v>
      </c>
      <c r="C17" s="1774"/>
      <c r="D17" s="1774"/>
      <c r="E17" s="1774"/>
      <c r="F17" s="922"/>
      <c r="G17" s="923"/>
      <c r="H17" s="923"/>
      <c r="J17" s="588"/>
      <c r="K17" s="911"/>
      <c r="L17" s="90"/>
    </row>
    <row r="18" spans="1:14" ht="27.95" customHeight="1">
      <c r="A18" s="924"/>
      <c r="B18" s="925" t="s">
        <v>1776</v>
      </c>
      <c r="C18" s="926" t="s">
        <v>1777</v>
      </c>
      <c r="D18" s="1775" t="s">
        <v>1778</v>
      </c>
      <c r="E18" s="1776"/>
      <c r="F18" s="1776"/>
      <c r="G18" s="1776"/>
      <c r="H18" s="1777"/>
      <c r="J18" s="588"/>
      <c r="K18" s="911"/>
      <c r="L18" s="90"/>
    </row>
    <row r="19" spans="1:14" ht="39.950000000000003" customHeight="1">
      <c r="A19" s="927" t="s">
        <v>1418</v>
      </c>
      <c r="B19" s="928" t="s">
        <v>1779</v>
      </c>
      <c r="C19" s="1137">
        <v>3</v>
      </c>
      <c r="D19" s="1778" t="s">
        <v>1780</v>
      </c>
      <c r="E19" s="1779"/>
      <c r="F19" s="1779"/>
      <c r="G19" s="1779"/>
      <c r="H19" s="1780"/>
      <c r="J19" s="588"/>
      <c r="L19" s="90"/>
    </row>
    <row r="20" spans="1:14" ht="39.950000000000003" customHeight="1">
      <c r="A20" s="927"/>
      <c r="B20" s="929" t="s">
        <v>1779</v>
      </c>
      <c r="C20" s="941"/>
      <c r="D20" s="1781"/>
      <c r="E20" s="1782"/>
      <c r="F20" s="1782"/>
      <c r="G20" s="1782"/>
      <c r="H20" s="1783"/>
      <c r="I20" s="930" t="s">
        <v>1781</v>
      </c>
      <c r="J20" s="588"/>
      <c r="L20" s="90"/>
      <c r="M20" s="380">
        <v>0</v>
      </c>
      <c r="N20" s="381">
        <v>20</v>
      </c>
    </row>
    <row r="21" spans="1:14" ht="39.950000000000003" customHeight="1">
      <c r="A21" s="927"/>
      <c r="B21" s="931" t="s">
        <v>1782</v>
      </c>
      <c r="C21" s="941"/>
      <c r="D21" s="1784"/>
      <c r="E21" s="1785"/>
      <c r="F21" s="1785"/>
      <c r="G21" s="1785"/>
      <c r="H21" s="1786"/>
      <c r="I21" s="930" t="s">
        <v>1781</v>
      </c>
      <c r="J21" s="588"/>
      <c r="L21" s="90"/>
      <c r="M21" s="380">
        <v>0</v>
      </c>
      <c r="N21" s="381">
        <v>20</v>
      </c>
    </row>
    <row r="22" spans="1:14" ht="20.100000000000001" customHeight="1">
      <c r="L22" s="90"/>
    </row>
    <row r="23" spans="1:14" ht="13.5">
      <c r="B23" s="1773" t="s">
        <v>1783</v>
      </c>
      <c r="C23" s="1773"/>
      <c r="D23" s="1773"/>
      <c r="E23" s="1773"/>
      <c r="F23" s="1773"/>
      <c r="G23" s="1773"/>
      <c r="H23" s="1773"/>
      <c r="L23" s="90"/>
    </row>
    <row r="24" spans="1:14" ht="39.950000000000003" customHeight="1">
      <c r="A24" s="932"/>
      <c r="B24" s="933" t="s">
        <v>1784</v>
      </c>
      <c r="C24" s="1144" t="s">
        <v>1785</v>
      </c>
      <c r="D24" s="1144" t="s">
        <v>1786</v>
      </c>
      <c r="E24" s="1787" t="s">
        <v>1787</v>
      </c>
      <c r="F24" s="1788"/>
      <c r="G24" s="1788"/>
      <c r="H24" s="1789"/>
      <c r="L24" s="90"/>
    </row>
    <row r="25" spans="1:14" ht="39.950000000000003" customHeight="1">
      <c r="A25" s="934">
        <v>1</v>
      </c>
      <c r="B25" s="935" t="s">
        <v>1788</v>
      </c>
      <c r="C25" s="936" t="s">
        <v>1789</v>
      </c>
      <c r="D25" s="937" t="s">
        <v>1790</v>
      </c>
      <c r="E25" s="1766"/>
      <c r="F25" s="1766"/>
      <c r="G25" s="1766"/>
      <c r="H25" s="1766"/>
      <c r="I25" s="930" t="s">
        <v>1781</v>
      </c>
      <c r="J25" s="588"/>
      <c r="L25" s="180"/>
    </row>
    <row r="26" spans="1:14" ht="39.950000000000003" customHeight="1" thickBot="1">
      <c r="A26" s="934">
        <v>2</v>
      </c>
      <c r="B26" s="938" t="s">
        <v>1791</v>
      </c>
      <c r="C26" s="936" t="s">
        <v>1789</v>
      </c>
      <c r="D26" s="937" t="s">
        <v>1790</v>
      </c>
      <c r="E26" s="1766"/>
      <c r="F26" s="1766"/>
      <c r="G26" s="1766"/>
      <c r="H26" s="1766"/>
      <c r="I26" s="1790" t="s">
        <v>1792</v>
      </c>
      <c r="J26" s="588"/>
      <c r="L26" s="168"/>
    </row>
    <row r="27" spans="1:14" ht="39.950000000000003" customHeight="1" thickBot="1">
      <c r="A27" s="934">
        <v>3</v>
      </c>
      <c r="B27" s="938" t="s">
        <v>1791</v>
      </c>
      <c r="C27" s="936" t="s">
        <v>1789</v>
      </c>
      <c r="D27" s="937" t="s">
        <v>1790</v>
      </c>
      <c r="E27" s="1766"/>
      <c r="F27" s="1766"/>
      <c r="G27" s="1766"/>
      <c r="H27" s="1766"/>
      <c r="I27" s="1790"/>
      <c r="J27" s="588"/>
      <c r="L27" s="90"/>
    </row>
    <row r="28" spans="1:14" ht="39.950000000000003" customHeight="1" thickBot="1">
      <c r="A28" s="934">
        <v>4</v>
      </c>
      <c r="B28" s="938" t="s">
        <v>1791</v>
      </c>
      <c r="C28" s="57"/>
      <c r="D28" s="120"/>
      <c r="E28" s="1766"/>
      <c r="F28" s="1766"/>
      <c r="G28" s="1766"/>
      <c r="H28" s="1766"/>
      <c r="L28" s="90"/>
    </row>
    <row r="29" spans="1:14" ht="39.950000000000003" customHeight="1" thickBot="1">
      <c r="A29" s="934">
        <v>5</v>
      </c>
      <c r="B29" s="938" t="s">
        <v>1791</v>
      </c>
      <c r="C29" s="57"/>
      <c r="D29" s="120"/>
      <c r="E29" s="1766"/>
      <c r="F29" s="1766"/>
      <c r="G29" s="1766"/>
      <c r="H29" s="1766"/>
      <c r="L29" s="90"/>
    </row>
    <row r="30" spans="1:14" ht="39.950000000000003" customHeight="1" thickBot="1">
      <c r="A30" s="934">
        <v>6</v>
      </c>
      <c r="B30" s="938" t="s">
        <v>1791</v>
      </c>
      <c r="C30" s="57"/>
      <c r="D30" s="120"/>
      <c r="E30" s="1766"/>
      <c r="F30" s="1766"/>
      <c r="G30" s="1766"/>
      <c r="H30" s="1766"/>
      <c r="L30" s="90"/>
    </row>
    <row r="31" spans="1:14" ht="39.950000000000003" customHeight="1" thickBot="1">
      <c r="A31" s="934">
        <v>7</v>
      </c>
      <c r="B31" s="938" t="s">
        <v>1791</v>
      </c>
      <c r="C31" s="57"/>
      <c r="D31" s="120"/>
      <c r="E31" s="1766"/>
      <c r="F31" s="1766"/>
      <c r="G31" s="1766"/>
      <c r="H31" s="1766"/>
      <c r="L31" s="90"/>
    </row>
    <row r="32" spans="1:14" ht="20.100000000000001" customHeight="1">
      <c r="L32" s="90"/>
    </row>
    <row r="33" spans="1:12" ht="20.100000000000001" customHeight="1">
      <c r="B33" s="1773" t="s">
        <v>1793</v>
      </c>
      <c r="C33" s="1773"/>
      <c r="D33" s="1773"/>
      <c r="E33" s="1773"/>
      <c r="F33" s="1773"/>
      <c r="G33" s="1773"/>
      <c r="H33" s="1773"/>
      <c r="L33" s="90"/>
    </row>
    <row r="34" spans="1:12" ht="39.950000000000003" customHeight="1">
      <c r="A34" s="932"/>
      <c r="B34" s="933" t="s">
        <v>1784</v>
      </c>
      <c r="C34" s="1144" t="s">
        <v>1785</v>
      </c>
      <c r="D34" s="1144" t="s">
        <v>1786</v>
      </c>
      <c r="E34" s="1787" t="s">
        <v>1794</v>
      </c>
      <c r="F34" s="1788"/>
      <c r="G34" s="1788"/>
      <c r="H34" s="1789"/>
      <c r="L34" s="90"/>
    </row>
    <row r="35" spans="1:12" ht="39.950000000000003" customHeight="1" thickBot="1">
      <c r="A35" s="934">
        <v>1</v>
      </c>
      <c r="B35" s="935" t="s">
        <v>314</v>
      </c>
      <c r="C35" s="57"/>
      <c r="D35" s="56"/>
      <c r="E35" s="1766"/>
      <c r="F35" s="1766"/>
      <c r="G35" s="1766"/>
      <c r="H35" s="1766"/>
      <c r="I35" s="930" t="s">
        <v>1781</v>
      </c>
      <c r="J35" s="588"/>
      <c r="L35" s="90"/>
    </row>
    <row r="36" spans="1:12" ht="39.950000000000003" customHeight="1" thickBot="1">
      <c r="A36" s="934">
        <v>2</v>
      </c>
      <c r="B36" s="935" t="s">
        <v>314</v>
      </c>
      <c r="C36" s="57"/>
      <c r="D36" s="56"/>
      <c r="E36" s="1766"/>
      <c r="F36" s="1766"/>
      <c r="G36" s="1766"/>
      <c r="H36" s="1766"/>
      <c r="L36" s="90"/>
    </row>
    <row r="37" spans="1:12" ht="39.950000000000003" customHeight="1" thickBot="1">
      <c r="A37" s="934">
        <v>3</v>
      </c>
      <c r="B37" s="935" t="s">
        <v>314</v>
      </c>
      <c r="C37" s="57"/>
      <c r="D37" s="56"/>
      <c r="E37" s="1766"/>
      <c r="F37" s="1766"/>
      <c r="G37" s="1766"/>
      <c r="H37" s="1766"/>
      <c r="L37" s="90"/>
    </row>
    <row r="38" spans="1:12" ht="20.100000000000001" customHeight="1">
      <c r="L38" s="90"/>
    </row>
    <row r="39" spans="1:12" ht="13.5">
      <c r="B39" s="1773" t="s">
        <v>1795</v>
      </c>
      <c r="C39" s="1773"/>
      <c r="D39" s="1773"/>
      <c r="E39" s="1773"/>
      <c r="F39" s="1773"/>
      <c r="G39" s="1773"/>
      <c r="H39" s="1773"/>
      <c r="L39" s="90"/>
    </row>
    <row r="40" spans="1:12" ht="39.950000000000003" customHeight="1">
      <c r="A40" s="932"/>
      <c r="B40" s="933" t="s">
        <v>1784</v>
      </c>
      <c r="C40" s="1144" t="s">
        <v>1785</v>
      </c>
      <c r="D40" s="1144" t="s">
        <v>1786</v>
      </c>
      <c r="E40" s="1787" t="s">
        <v>1796</v>
      </c>
      <c r="F40" s="1788"/>
      <c r="G40" s="1788"/>
      <c r="H40" s="1789"/>
      <c r="L40" s="90"/>
    </row>
    <row r="41" spans="1:12" ht="39.950000000000003" customHeight="1" thickBot="1">
      <c r="A41" s="934">
        <v>1</v>
      </c>
      <c r="B41" s="935" t="s">
        <v>1797</v>
      </c>
      <c r="C41" s="57"/>
      <c r="D41" s="937" t="s">
        <v>1798</v>
      </c>
      <c r="E41" s="1766"/>
      <c r="F41" s="1766"/>
      <c r="G41" s="1766"/>
      <c r="H41" s="1766"/>
      <c r="I41" s="930" t="s">
        <v>1781</v>
      </c>
      <c r="J41" s="588"/>
      <c r="L41" s="168"/>
    </row>
    <row r="42" spans="1:12" ht="39.950000000000003" customHeight="1" thickBot="1">
      <c r="A42" s="934">
        <v>2</v>
      </c>
      <c r="B42" s="935" t="s">
        <v>1797</v>
      </c>
      <c r="C42" s="57"/>
      <c r="D42" s="120"/>
      <c r="E42" s="1766"/>
      <c r="F42" s="1766"/>
      <c r="G42" s="1766"/>
      <c r="H42" s="1766"/>
      <c r="L42" s="90"/>
    </row>
    <row r="43" spans="1:12" ht="39.950000000000003" customHeight="1" thickBot="1">
      <c r="A43" s="934">
        <v>3</v>
      </c>
      <c r="B43" s="935" t="s">
        <v>1797</v>
      </c>
      <c r="C43" s="57"/>
      <c r="D43" s="120"/>
      <c r="E43" s="1766"/>
      <c r="F43" s="1766"/>
      <c r="G43" s="1766"/>
      <c r="H43" s="1766"/>
      <c r="L43" s="90"/>
    </row>
    <row r="44" spans="1:12" ht="20.100000000000001" customHeight="1">
      <c r="L44" s="90"/>
    </row>
    <row r="45" spans="1:12" ht="19.5" customHeight="1">
      <c r="A45" s="920"/>
      <c r="B45" s="1792" t="s">
        <v>1799</v>
      </c>
      <c r="C45" s="1792"/>
      <c r="D45" s="1792"/>
      <c r="E45" s="1792"/>
      <c r="F45" s="1792"/>
      <c r="G45" s="1792"/>
      <c r="H45" s="1792"/>
      <c r="L45" s="90"/>
    </row>
    <row r="46" spans="1:12" ht="39.950000000000003" customHeight="1">
      <c r="A46" s="932"/>
      <c r="B46" s="939" t="s">
        <v>1800</v>
      </c>
      <c r="C46" s="1145" t="s">
        <v>1785</v>
      </c>
      <c r="D46" s="1145" t="s">
        <v>1786</v>
      </c>
      <c r="E46" s="1793" t="s">
        <v>1801</v>
      </c>
      <c r="F46" s="1788"/>
      <c r="G46" s="1788"/>
      <c r="H46" s="1789"/>
      <c r="L46" s="90"/>
    </row>
    <row r="47" spans="1:12" ht="39.950000000000003" customHeight="1" thickBot="1">
      <c r="A47" s="934">
        <v>8</v>
      </c>
      <c r="B47" s="121"/>
      <c r="C47" s="55"/>
      <c r="D47" s="120"/>
      <c r="E47" s="1766"/>
      <c r="F47" s="1766"/>
      <c r="G47" s="1766"/>
      <c r="H47" s="1766"/>
      <c r="L47" s="90"/>
    </row>
    <row r="48" spans="1:12" ht="39.950000000000003" customHeight="1" thickBot="1">
      <c r="A48" s="934">
        <v>9</v>
      </c>
      <c r="B48" s="121"/>
      <c r="C48" s="55"/>
      <c r="D48" s="120"/>
      <c r="E48" s="1766"/>
      <c r="F48" s="1766"/>
      <c r="G48" s="1766"/>
      <c r="H48" s="1766"/>
      <c r="L48" s="90"/>
    </row>
    <row r="49" spans="1:12" ht="39.950000000000003" customHeight="1" thickBot="1">
      <c r="A49" s="934">
        <v>10</v>
      </c>
      <c r="B49" s="121"/>
      <c r="C49" s="55"/>
      <c r="D49" s="120"/>
      <c r="E49" s="1766"/>
      <c r="F49" s="1766"/>
      <c r="G49" s="1766"/>
      <c r="H49" s="1766"/>
      <c r="L49" s="90"/>
    </row>
    <row r="50" spans="1:12" ht="39.950000000000003" customHeight="1" thickBot="1">
      <c r="A50" s="934">
        <v>11</v>
      </c>
      <c r="B50" s="121"/>
      <c r="C50" s="55"/>
      <c r="D50" s="120"/>
      <c r="E50" s="1766"/>
      <c r="F50" s="1766"/>
      <c r="G50" s="1766"/>
      <c r="H50" s="1766"/>
      <c r="L50" s="90"/>
    </row>
    <row r="51" spans="1:12" ht="39.950000000000003" customHeight="1" thickBot="1">
      <c r="A51" s="934">
        <v>12</v>
      </c>
      <c r="B51" s="121"/>
      <c r="C51" s="55"/>
      <c r="D51" s="120"/>
      <c r="E51" s="1766"/>
      <c r="F51" s="1766"/>
      <c r="G51" s="1766"/>
      <c r="H51" s="1766"/>
      <c r="L51" s="90"/>
    </row>
    <row r="52" spans="1:12" ht="39.950000000000003" customHeight="1" thickBot="1">
      <c r="A52" s="934">
        <v>13</v>
      </c>
      <c r="B52" s="121"/>
      <c r="C52" s="55"/>
      <c r="D52" s="120"/>
      <c r="E52" s="1766"/>
      <c r="F52" s="1766"/>
      <c r="G52" s="1766"/>
      <c r="H52" s="1766"/>
      <c r="L52" s="90"/>
    </row>
    <row r="53" spans="1:12" ht="39.950000000000003" customHeight="1" thickBot="1">
      <c r="A53" s="934">
        <v>14</v>
      </c>
      <c r="B53" s="121"/>
      <c r="C53" s="55"/>
      <c r="D53" s="120"/>
      <c r="E53" s="1766"/>
      <c r="F53" s="1766"/>
      <c r="G53" s="1766"/>
      <c r="H53" s="1766"/>
      <c r="L53" s="90"/>
    </row>
    <row r="54" spans="1:12" ht="39.950000000000003" customHeight="1" thickBot="1">
      <c r="A54" s="934">
        <v>15</v>
      </c>
      <c r="B54" s="121"/>
      <c r="C54" s="55"/>
      <c r="D54" s="120"/>
      <c r="E54" s="1766"/>
      <c r="F54" s="1766"/>
      <c r="G54" s="1766"/>
      <c r="H54" s="1766"/>
      <c r="L54" s="90"/>
    </row>
    <row r="55" spans="1:12" ht="39.950000000000003" customHeight="1" thickBot="1">
      <c r="A55" s="934">
        <v>16</v>
      </c>
      <c r="B55" s="121"/>
      <c r="C55" s="55"/>
      <c r="D55" s="120"/>
      <c r="E55" s="1766"/>
      <c r="F55" s="1766"/>
      <c r="G55" s="1766"/>
      <c r="H55" s="1766"/>
      <c r="L55" s="90"/>
    </row>
    <row r="56" spans="1:12" ht="39.950000000000003" customHeight="1" thickBot="1">
      <c r="A56" s="934">
        <v>17</v>
      </c>
      <c r="B56" s="121"/>
      <c r="C56" s="55"/>
      <c r="D56" s="120"/>
      <c r="E56" s="1766"/>
      <c r="F56" s="1766"/>
      <c r="G56" s="1766"/>
      <c r="H56" s="1766"/>
      <c r="L56" s="90"/>
    </row>
    <row r="57" spans="1:12" ht="20.100000000000001" customHeight="1">
      <c r="A57" s="1791"/>
      <c r="B57" s="1791"/>
      <c r="C57" s="1791"/>
      <c r="D57" s="1791"/>
      <c r="E57" s="1791"/>
      <c r="F57" s="1791"/>
      <c r="G57" s="1791"/>
      <c r="H57" s="1791"/>
      <c r="I57" s="817"/>
      <c r="J57" s="817"/>
      <c r="K57" s="940"/>
      <c r="L57" s="195"/>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51" t="s">
        <v>1802</v>
      </c>
      <c r="B1" s="1451"/>
      <c r="C1" s="1451"/>
      <c r="D1" s="1451"/>
      <c r="E1" s="1451"/>
      <c r="F1" s="1451"/>
      <c r="G1" s="1451"/>
      <c r="H1" s="1451"/>
      <c r="I1" s="1451"/>
      <c r="J1" s="1451"/>
      <c r="M1" s="100"/>
    </row>
    <row r="2" spans="1:16" ht="24.95" customHeight="1" thickTop="1" thickBot="1">
      <c r="A2" s="1798" t="s">
        <v>1803</v>
      </c>
      <c r="B2" s="1798"/>
      <c r="C2" s="1798"/>
      <c r="D2" s="1798"/>
      <c r="E2" s="1798"/>
      <c r="F2" s="1798"/>
      <c r="G2" s="1798"/>
      <c r="H2" s="1798"/>
      <c r="I2" s="1799"/>
      <c r="J2" s="538" t="str">
        <f>IF('様式4（全般事項）'!G5&lt;&gt;"特定領域がん診療連携拠点病院","不要",IF(COUNTIF(L:L,"×")&gt;=1,"未入力あり","入力済"))</f>
        <v>不要</v>
      </c>
      <c r="K2" s="1224"/>
      <c r="L2" s="599"/>
      <c r="M2" s="100"/>
    </row>
    <row r="3" spans="1:16" ht="5.0999999999999996" customHeight="1" thickTop="1">
      <c r="K3" s="1224"/>
      <c r="L3" s="599"/>
    </row>
    <row r="4" spans="1:16" ht="20.100000000000001" customHeight="1">
      <c r="F4" s="942" t="s">
        <v>1222</v>
      </c>
      <c r="G4" s="1800" t="str">
        <f>表紙!E2</f>
        <v>地方独立行政法人　大阪府立病院機構　大阪急性期・総合医療センター</v>
      </c>
      <c r="H4" s="1801"/>
      <c r="I4" s="1801"/>
      <c r="J4" s="1802"/>
      <c r="K4" s="1224"/>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794" t="s">
        <v>1805</v>
      </c>
      <c r="B6" s="1794"/>
      <c r="C6" s="1794"/>
      <c r="D6" s="1794"/>
      <c r="E6" s="1794"/>
      <c r="F6" s="1794"/>
      <c r="G6" s="1794"/>
      <c r="H6" s="1794"/>
      <c r="I6" s="1794"/>
      <c r="J6" s="1794"/>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795"/>
      <c r="G9" s="1796"/>
      <c r="H9" s="1797"/>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03"/>
      <c r="E11" s="1804"/>
      <c r="F11" s="1804"/>
      <c r="G11" s="1804"/>
      <c r="H11" s="1804"/>
      <c r="I11" s="1805"/>
      <c r="J11" s="607"/>
      <c r="K11" s="1224"/>
      <c r="L11" s="947" t="str">
        <f>IF(D11="","×","○")</f>
        <v>×</v>
      </c>
      <c r="M11" s="60"/>
      <c r="N11" s="90"/>
    </row>
    <row r="12" spans="1:16" s="9" customFormat="1" ht="15" customHeight="1" thickBot="1">
      <c r="B12" s="944" t="s">
        <v>1811</v>
      </c>
      <c r="I12" s="340"/>
      <c r="J12" s="9" t="s">
        <v>422</v>
      </c>
      <c r="K12" s="1224"/>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24"/>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24"/>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794" t="s">
        <v>1818</v>
      </c>
      <c r="C19" s="1794"/>
      <c r="D19" s="1794"/>
      <c r="E19" s="1794"/>
      <c r="F19" s="1794"/>
      <c r="G19" s="1794"/>
      <c r="H19" s="1794"/>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794" t="s">
        <v>1820</v>
      </c>
      <c r="C21" s="1794"/>
      <c r="D21" s="1794"/>
      <c r="E21" s="1794"/>
      <c r="F21" s="1794"/>
      <c r="G21" s="1794"/>
      <c r="H21" s="1794"/>
      <c r="M21" s="60"/>
      <c r="N21" s="90"/>
    </row>
    <row r="22" spans="2:16" s="9" customFormat="1" ht="15" customHeight="1" thickBot="1">
      <c r="E22" s="585"/>
      <c r="F22" s="585"/>
      <c r="G22" s="590"/>
      <c r="I22" s="950"/>
      <c r="M22" s="60"/>
      <c r="N22" s="90"/>
    </row>
    <row r="23" spans="2:16" s="9" customFormat="1" ht="15" customHeight="1" thickBot="1">
      <c r="B23" s="9" t="s">
        <v>1810</v>
      </c>
      <c r="C23" s="607"/>
      <c r="D23" s="1803"/>
      <c r="E23" s="1804"/>
      <c r="F23" s="1804"/>
      <c r="G23" s="1804"/>
      <c r="H23" s="1804"/>
      <c r="I23" s="1805"/>
      <c r="J23" s="607"/>
      <c r="K23" s="1224"/>
      <c r="L23" s="947"/>
      <c r="M23" s="60"/>
      <c r="N23" s="90"/>
    </row>
    <row r="24" spans="2:16" s="9" customFormat="1" ht="15" customHeight="1" thickBot="1">
      <c r="B24" s="944" t="s">
        <v>1811</v>
      </c>
      <c r="G24" s="948"/>
      <c r="H24" s="948"/>
      <c r="I24" s="340"/>
      <c r="J24" s="9" t="s">
        <v>422</v>
      </c>
      <c r="K24" s="1224"/>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24"/>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24"/>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794" t="s">
        <v>1818</v>
      </c>
      <c r="C31" s="1794"/>
      <c r="D31" s="1794"/>
      <c r="E31" s="1794"/>
      <c r="F31" s="1794"/>
      <c r="G31" s="1794"/>
      <c r="H31" s="1794"/>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794" t="s">
        <v>1820</v>
      </c>
      <c r="C33" s="1794"/>
      <c r="D33" s="1794"/>
      <c r="E33" s="1794"/>
      <c r="F33" s="1794"/>
      <c r="G33" s="1794"/>
      <c r="H33" s="1794"/>
      <c r="M33" s="60"/>
      <c r="N33" s="90"/>
    </row>
    <row r="34" spans="2:16" s="9" customFormat="1" ht="15" customHeight="1" thickBot="1">
      <c r="E34" s="585"/>
      <c r="F34" s="585"/>
      <c r="G34" s="590"/>
      <c r="I34" s="950"/>
      <c r="M34" s="60"/>
      <c r="N34" s="90"/>
    </row>
    <row r="35" spans="2:16" s="9" customFormat="1" ht="15" customHeight="1" thickBot="1">
      <c r="B35" s="9" t="s">
        <v>1810</v>
      </c>
      <c r="C35" s="607"/>
      <c r="D35" s="1803"/>
      <c r="E35" s="1804"/>
      <c r="F35" s="1804"/>
      <c r="G35" s="1804"/>
      <c r="H35" s="1804"/>
      <c r="I35" s="1806"/>
      <c r="J35" s="607"/>
      <c r="K35" s="1224"/>
      <c r="L35" s="947"/>
      <c r="M35" s="60"/>
      <c r="N35" s="90"/>
    </row>
    <row r="36" spans="2:16" s="9" customFormat="1" ht="15" customHeight="1" thickBot="1">
      <c r="B36" s="944" t="s">
        <v>1811</v>
      </c>
      <c r="G36" s="948"/>
      <c r="H36" s="948"/>
      <c r="I36" s="340"/>
      <c r="J36" s="9" t="s">
        <v>422</v>
      </c>
      <c r="K36" s="1224"/>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24"/>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24"/>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794" t="s">
        <v>1818</v>
      </c>
      <c r="C43" s="1794"/>
      <c r="D43" s="1794"/>
      <c r="E43" s="1794"/>
      <c r="F43" s="1794"/>
      <c r="G43" s="1794"/>
      <c r="H43" s="1794"/>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794" t="s">
        <v>1820</v>
      </c>
      <c r="C45" s="1794"/>
      <c r="D45" s="1794"/>
      <c r="E45" s="1794"/>
      <c r="F45" s="1794"/>
      <c r="G45" s="1794"/>
      <c r="H45" s="1794"/>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51" t="s">
        <v>1821</v>
      </c>
      <c r="B1" s="1451"/>
      <c r="C1" s="1451"/>
      <c r="D1" s="1451"/>
      <c r="E1" s="1451"/>
      <c r="F1" s="1451"/>
      <c r="G1" s="1451"/>
      <c r="H1" s="1451"/>
      <c r="I1" s="1451"/>
      <c r="J1" s="1451"/>
      <c r="K1" s="1451"/>
      <c r="N1" s="100"/>
    </row>
    <row r="2" spans="1:15" ht="24.95" customHeight="1" thickTop="1" thickBot="1">
      <c r="A2" s="1798" t="s">
        <v>1822</v>
      </c>
      <c r="B2" s="1798"/>
      <c r="C2" s="1798"/>
      <c r="D2" s="1798"/>
      <c r="E2" s="1798"/>
      <c r="F2" s="1798"/>
      <c r="G2" s="1798"/>
      <c r="H2" s="1798"/>
      <c r="I2" s="1798"/>
      <c r="J2" s="1799"/>
      <c r="K2" s="538" t="str">
        <f>IF('様式4（全般事項）'!G5&lt;&gt;"特定領域がん診療連携拠点病院","不要",IF(COUNTIF(M:M,"×")&gt;=1,"未入力あり","入力済"))</f>
        <v>不要</v>
      </c>
      <c r="L2" s="1224"/>
      <c r="M2" s="599"/>
      <c r="N2" s="100"/>
    </row>
    <row r="3" spans="1:15" ht="5.0999999999999996" customHeight="1" thickTop="1">
      <c r="L3" s="1224"/>
      <c r="M3" s="599"/>
    </row>
    <row r="4" spans="1:15" ht="20.100000000000001" customHeight="1">
      <c r="F4" s="942" t="s">
        <v>1222</v>
      </c>
      <c r="G4" s="1800" t="str">
        <f>表紙!E2</f>
        <v>地方独立行政法人　大阪府立病院機構　大阪急性期・総合医療センター</v>
      </c>
      <c r="H4" s="1801"/>
      <c r="I4" s="1801"/>
      <c r="J4" s="1801"/>
      <c r="K4" s="1802"/>
      <c r="L4" s="1224"/>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794" t="s">
        <v>1823</v>
      </c>
      <c r="B6" s="1794"/>
      <c r="C6" s="1794"/>
      <c r="D6" s="1794"/>
      <c r="E6" s="1794"/>
      <c r="F6" s="1794"/>
      <c r="G6" s="1794"/>
      <c r="H6" s="1794"/>
      <c r="I6" s="1794"/>
      <c r="J6" s="1794"/>
      <c r="K6" s="1794"/>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795"/>
      <c r="G9" s="1796"/>
      <c r="H9" s="1797"/>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07" t="s">
        <v>1824</v>
      </c>
      <c r="B11" s="1808"/>
      <c r="C11" s="1808"/>
      <c r="D11" s="1808"/>
      <c r="E11" s="1808"/>
      <c r="F11" s="1808"/>
      <c r="G11" s="1808"/>
      <c r="H11" s="1808"/>
      <c r="I11" s="1808"/>
      <c r="J11" s="1808"/>
      <c r="K11" s="1809"/>
      <c r="N11" s="60"/>
      <c r="O11" s="90"/>
    </row>
    <row r="12" spans="1:15" s="9" customFormat="1">
      <c r="A12" s="1810"/>
      <c r="B12" s="1811"/>
      <c r="C12" s="1811"/>
      <c r="D12" s="1811"/>
      <c r="E12" s="1811"/>
      <c r="F12" s="1811"/>
      <c r="G12" s="1811"/>
      <c r="H12" s="1811"/>
      <c r="I12" s="1811"/>
      <c r="J12" s="1811"/>
      <c r="K12" s="1812"/>
      <c r="N12" s="60"/>
      <c r="O12" s="90"/>
    </row>
    <row r="13" spans="1:15" s="9" customFormat="1">
      <c r="A13" s="1810"/>
      <c r="B13" s="1811"/>
      <c r="C13" s="1811"/>
      <c r="D13" s="1811"/>
      <c r="E13" s="1811"/>
      <c r="F13" s="1811"/>
      <c r="G13" s="1811"/>
      <c r="H13" s="1811"/>
      <c r="I13" s="1811"/>
      <c r="J13" s="1811"/>
      <c r="K13" s="1812"/>
      <c r="N13" s="60"/>
      <c r="O13" s="90"/>
    </row>
    <row r="14" spans="1:15" s="9" customFormat="1">
      <c r="A14" s="1810"/>
      <c r="B14" s="1811"/>
      <c r="C14" s="1811"/>
      <c r="D14" s="1811"/>
      <c r="E14" s="1811"/>
      <c r="F14" s="1811"/>
      <c r="G14" s="1811"/>
      <c r="H14" s="1811"/>
      <c r="I14" s="1811"/>
      <c r="J14" s="1811"/>
      <c r="K14" s="1812"/>
      <c r="N14" s="60"/>
      <c r="O14" s="90"/>
    </row>
    <row r="15" spans="1:15" s="9" customFormat="1">
      <c r="A15" s="1810"/>
      <c r="B15" s="1811"/>
      <c r="C15" s="1811"/>
      <c r="D15" s="1811"/>
      <c r="E15" s="1811"/>
      <c r="F15" s="1811"/>
      <c r="G15" s="1811"/>
      <c r="H15" s="1811"/>
      <c r="I15" s="1811"/>
      <c r="J15" s="1811"/>
      <c r="K15" s="1812"/>
      <c r="N15" s="60"/>
      <c r="O15" s="90"/>
    </row>
    <row r="16" spans="1:15" s="9" customFormat="1">
      <c r="A16" s="1810"/>
      <c r="B16" s="1811"/>
      <c r="C16" s="1811"/>
      <c r="D16" s="1811"/>
      <c r="E16" s="1811"/>
      <c r="F16" s="1811"/>
      <c r="G16" s="1811"/>
      <c r="H16" s="1811"/>
      <c r="I16" s="1811"/>
      <c r="J16" s="1811"/>
      <c r="K16" s="1812"/>
      <c r="N16" s="60"/>
      <c r="O16" s="90"/>
    </row>
    <row r="17" spans="1:15" s="9" customFormat="1">
      <c r="A17" s="1810"/>
      <c r="B17" s="1811"/>
      <c r="C17" s="1811"/>
      <c r="D17" s="1811"/>
      <c r="E17" s="1811"/>
      <c r="F17" s="1811"/>
      <c r="G17" s="1811"/>
      <c r="H17" s="1811"/>
      <c r="I17" s="1811"/>
      <c r="J17" s="1811"/>
      <c r="K17" s="1812"/>
      <c r="N17" s="60"/>
      <c r="O17" s="90"/>
    </row>
    <row r="18" spans="1:15" s="9" customFormat="1">
      <c r="A18" s="1810"/>
      <c r="B18" s="1811"/>
      <c r="C18" s="1811"/>
      <c r="D18" s="1811"/>
      <c r="E18" s="1811"/>
      <c r="F18" s="1811"/>
      <c r="G18" s="1811"/>
      <c r="H18" s="1811"/>
      <c r="I18" s="1811"/>
      <c r="J18" s="1811"/>
      <c r="K18" s="1812"/>
      <c r="N18" s="60"/>
      <c r="O18" s="90"/>
    </row>
    <row r="19" spans="1:15" s="9" customFormat="1">
      <c r="A19" s="1810"/>
      <c r="B19" s="1811"/>
      <c r="C19" s="1811"/>
      <c r="D19" s="1811"/>
      <c r="E19" s="1811"/>
      <c r="F19" s="1811"/>
      <c r="G19" s="1811"/>
      <c r="H19" s="1811"/>
      <c r="I19" s="1811"/>
      <c r="J19" s="1811"/>
      <c r="K19" s="1812"/>
      <c r="N19" s="60"/>
      <c r="O19" s="90"/>
    </row>
    <row r="20" spans="1:15" s="9" customFormat="1">
      <c r="A20" s="1810"/>
      <c r="B20" s="1811"/>
      <c r="C20" s="1811"/>
      <c r="D20" s="1811"/>
      <c r="E20" s="1811"/>
      <c r="F20" s="1811"/>
      <c r="G20" s="1811"/>
      <c r="H20" s="1811"/>
      <c r="I20" s="1811"/>
      <c r="J20" s="1811"/>
      <c r="K20" s="1812"/>
      <c r="N20" s="60"/>
      <c r="O20" s="90"/>
    </row>
    <row r="21" spans="1:15" s="9" customFormat="1">
      <c r="A21" s="1810"/>
      <c r="B21" s="1811"/>
      <c r="C21" s="1811"/>
      <c r="D21" s="1811"/>
      <c r="E21" s="1811"/>
      <c r="F21" s="1811"/>
      <c r="G21" s="1811"/>
      <c r="H21" s="1811"/>
      <c r="I21" s="1811"/>
      <c r="J21" s="1811"/>
      <c r="K21" s="1812"/>
      <c r="N21" s="60"/>
      <c r="O21" s="90"/>
    </row>
    <row r="22" spans="1:15" s="9" customFormat="1">
      <c r="A22" s="1810"/>
      <c r="B22" s="1811"/>
      <c r="C22" s="1811"/>
      <c r="D22" s="1811"/>
      <c r="E22" s="1811"/>
      <c r="F22" s="1811"/>
      <c r="G22" s="1811"/>
      <c r="H22" s="1811"/>
      <c r="I22" s="1811"/>
      <c r="J22" s="1811"/>
      <c r="K22" s="1812"/>
      <c r="N22" s="60"/>
      <c r="O22" s="90"/>
    </row>
    <row r="23" spans="1:15" s="9" customFormat="1">
      <c r="A23" s="1810"/>
      <c r="B23" s="1811"/>
      <c r="C23" s="1811"/>
      <c r="D23" s="1811"/>
      <c r="E23" s="1811"/>
      <c r="F23" s="1811"/>
      <c r="G23" s="1811"/>
      <c r="H23" s="1811"/>
      <c r="I23" s="1811"/>
      <c r="J23" s="1811"/>
      <c r="K23" s="1812"/>
      <c r="N23" s="60"/>
      <c r="O23" s="90"/>
    </row>
    <row r="24" spans="1:15" s="9" customFormat="1">
      <c r="A24" s="1810"/>
      <c r="B24" s="1811"/>
      <c r="C24" s="1811"/>
      <c r="D24" s="1811"/>
      <c r="E24" s="1811"/>
      <c r="F24" s="1811"/>
      <c r="G24" s="1811"/>
      <c r="H24" s="1811"/>
      <c r="I24" s="1811"/>
      <c r="J24" s="1811"/>
      <c r="K24" s="1812"/>
      <c r="N24" s="60"/>
      <c r="O24" s="90"/>
    </row>
    <row r="25" spans="1:15" s="9" customFormat="1">
      <c r="A25" s="1810"/>
      <c r="B25" s="1811"/>
      <c r="C25" s="1811"/>
      <c r="D25" s="1811"/>
      <c r="E25" s="1811"/>
      <c r="F25" s="1811"/>
      <c r="G25" s="1811"/>
      <c r="H25" s="1811"/>
      <c r="I25" s="1811"/>
      <c r="J25" s="1811"/>
      <c r="K25" s="1812"/>
      <c r="N25" s="60"/>
      <c r="O25" s="90"/>
    </row>
    <row r="26" spans="1:15" s="9" customFormat="1">
      <c r="A26" s="1810"/>
      <c r="B26" s="1811"/>
      <c r="C26" s="1811"/>
      <c r="D26" s="1811"/>
      <c r="E26" s="1811"/>
      <c r="F26" s="1811"/>
      <c r="G26" s="1811"/>
      <c r="H26" s="1811"/>
      <c r="I26" s="1811"/>
      <c r="J26" s="1811"/>
      <c r="K26" s="1812"/>
      <c r="N26" s="60"/>
      <c r="O26" s="90"/>
    </row>
    <row r="27" spans="1:15" s="9" customFormat="1">
      <c r="A27" s="1810"/>
      <c r="B27" s="1811"/>
      <c r="C27" s="1811"/>
      <c r="D27" s="1811"/>
      <c r="E27" s="1811"/>
      <c r="F27" s="1811"/>
      <c r="G27" s="1811"/>
      <c r="H27" s="1811"/>
      <c r="I27" s="1811"/>
      <c r="J27" s="1811"/>
      <c r="K27" s="1812"/>
      <c r="N27" s="60"/>
      <c r="O27" s="90"/>
    </row>
    <row r="28" spans="1:15" s="9" customFormat="1">
      <c r="A28" s="1810"/>
      <c r="B28" s="1811"/>
      <c r="C28" s="1811"/>
      <c r="D28" s="1811"/>
      <c r="E28" s="1811"/>
      <c r="F28" s="1811"/>
      <c r="G28" s="1811"/>
      <c r="H28" s="1811"/>
      <c r="I28" s="1811"/>
      <c r="J28" s="1811"/>
      <c r="K28" s="1812"/>
      <c r="N28" s="60"/>
      <c r="O28" s="90"/>
    </row>
    <row r="29" spans="1:15" s="9" customFormat="1">
      <c r="A29" s="1810"/>
      <c r="B29" s="1811"/>
      <c r="C29" s="1811"/>
      <c r="D29" s="1811"/>
      <c r="E29" s="1811"/>
      <c r="F29" s="1811"/>
      <c r="G29" s="1811"/>
      <c r="H29" s="1811"/>
      <c r="I29" s="1811"/>
      <c r="J29" s="1811"/>
      <c r="K29" s="1812"/>
      <c r="N29" s="60"/>
      <c r="O29" s="90"/>
    </row>
    <row r="30" spans="1:15" s="9" customFormat="1">
      <c r="A30" s="1810"/>
      <c r="B30" s="1811"/>
      <c r="C30" s="1811"/>
      <c r="D30" s="1811"/>
      <c r="E30" s="1811"/>
      <c r="F30" s="1811"/>
      <c r="G30" s="1811"/>
      <c r="H30" s="1811"/>
      <c r="I30" s="1811"/>
      <c r="J30" s="1811"/>
      <c r="K30" s="1812"/>
      <c r="N30" s="60"/>
      <c r="O30" s="90"/>
    </row>
    <row r="31" spans="1:15" s="9" customFormat="1">
      <c r="A31" s="1810"/>
      <c r="B31" s="1811"/>
      <c r="C31" s="1811"/>
      <c r="D31" s="1811"/>
      <c r="E31" s="1811"/>
      <c r="F31" s="1811"/>
      <c r="G31" s="1811"/>
      <c r="H31" s="1811"/>
      <c r="I31" s="1811"/>
      <c r="J31" s="1811"/>
      <c r="K31" s="1812"/>
      <c r="N31" s="60"/>
      <c r="O31" s="90"/>
    </row>
    <row r="32" spans="1:15" s="9" customFormat="1">
      <c r="A32" s="1810"/>
      <c r="B32" s="1811"/>
      <c r="C32" s="1811"/>
      <c r="D32" s="1811"/>
      <c r="E32" s="1811"/>
      <c r="F32" s="1811"/>
      <c r="G32" s="1811"/>
      <c r="H32" s="1811"/>
      <c r="I32" s="1811"/>
      <c r="J32" s="1811"/>
      <c r="K32" s="1812"/>
      <c r="N32" s="60"/>
      <c r="O32" s="90"/>
    </row>
    <row r="33" spans="1:15" s="9" customFormat="1">
      <c r="A33" s="1810"/>
      <c r="B33" s="1811"/>
      <c r="C33" s="1811"/>
      <c r="D33" s="1811"/>
      <c r="E33" s="1811"/>
      <c r="F33" s="1811"/>
      <c r="G33" s="1811"/>
      <c r="H33" s="1811"/>
      <c r="I33" s="1811"/>
      <c r="J33" s="1811"/>
      <c r="K33" s="1812"/>
      <c r="N33" s="60"/>
      <c r="O33" s="90"/>
    </row>
    <row r="34" spans="1:15" s="9" customFormat="1">
      <c r="A34" s="1810"/>
      <c r="B34" s="1811"/>
      <c r="C34" s="1811"/>
      <c r="D34" s="1811"/>
      <c r="E34" s="1811"/>
      <c r="F34" s="1811"/>
      <c r="G34" s="1811"/>
      <c r="H34" s="1811"/>
      <c r="I34" s="1811"/>
      <c r="J34" s="1811"/>
      <c r="K34" s="1812"/>
      <c r="N34" s="60"/>
      <c r="O34" s="90"/>
    </row>
    <row r="35" spans="1:15" s="9" customFormat="1">
      <c r="A35" s="1810"/>
      <c r="B35" s="1811"/>
      <c r="C35" s="1811"/>
      <c r="D35" s="1811"/>
      <c r="E35" s="1811"/>
      <c r="F35" s="1811"/>
      <c r="G35" s="1811"/>
      <c r="H35" s="1811"/>
      <c r="I35" s="1811"/>
      <c r="J35" s="1811"/>
      <c r="K35" s="1812"/>
      <c r="N35" s="60"/>
      <c r="O35" s="90"/>
    </row>
    <row r="36" spans="1:15" s="9" customFormat="1">
      <c r="A36" s="1810"/>
      <c r="B36" s="1811"/>
      <c r="C36" s="1811"/>
      <c r="D36" s="1811"/>
      <c r="E36" s="1811"/>
      <c r="F36" s="1811"/>
      <c r="G36" s="1811"/>
      <c r="H36" s="1811"/>
      <c r="I36" s="1811"/>
      <c r="J36" s="1811"/>
      <c r="K36" s="1812"/>
      <c r="N36" s="60"/>
      <c r="O36" s="90"/>
    </row>
    <row r="37" spans="1:15" s="9" customFormat="1">
      <c r="A37" s="1810"/>
      <c r="B37" s="1811"/>
      <c r="C37" s="1811"/>
      <c r="D37" s="1811"/>
      <c r="E37" s="1811"/>
      <c r="F37" s="1811"/>
      <c r="G37" s="1811"/>
      <c r="H37" s="1811"/>
      <c r="I37" s="1811"/>
      <c r="J37" s="1811"/>
      <c r="K37" s="1812"/>
      <c r="N37" s="60"/>
      <c r="O37" s="90"/>
    </row>
    <row r="38" spans="1:15" s="9" customFormat="1">
      <c r="A38" s="1810"/>
      <c r="B38" s="1811"/>
      <c r="C38" s="1811"/>
      <c r="D38" s="1811"/>
      <c r="E38" s="1811"/>
      <c r="F38" s="1811"/>
      <c r="G38" s="1811"/>
      <c r="H38" s="1811"/>
      <c r="I38" s="1811"/>
      <c r="J38" s="1811"/>
      <c r="K38" s="1812"/>
      <c r="N38" s="60"/>
      <c r="O38" s="90"/>
    </row>
    <row r="39" spans="1:15" s="9" customFormat="1">
      <c r="A39" s="1810"/>
      <c r="B39" s="1811"/>
      <c r="C39" s="1811"/>
      <c r="D39" s="1811"/>
      <c r="E39" s="1811"/>
      <c r="F39" s="1811"/>
      <c r="G39" s="1811"/>
      <c r="H39" s="1811"/>
      <c r="I39" s="1811"/>
      <c r="J39" s="1811"/>
      <c r="K39" s="1812"/>
      <c r="N39" s="60"/>
      <c r="O39" s="90"/>
    </row>
    <row r="40" spans="1:15" s="9" customFormat="1">
      <c r="A40" s="1810"/>
      <c r="B40" s="1811"/>
      <c r="C40" s="1811"/>
      <c r="D40" s="1811"/>
      <c r="E40" s="1811"/>
      <c r="F40" s="1811"/>
      <c r="G40" s="1811"/>
      <c r="H40" s="1811"/>
      <c r="I40" s="1811"/>
      <c r="J40" s="1811"/>
      <c r="K40" s="1812"/>
      <c r="N40" s="60"/>
      <c r="O40" s="90"/>
    </row>
    <row r="41" spans="1:15" s="9" customFormat="1">
      <c r="A41" s="1810"/>
      <c r="B41" s="1811"/>
      <c r="C41" s="1811"/>
      <c r="D41" s="1811"/>
      <c r="E41" s="1811"/>
      <c r="F41" s="1811"/>
      <c r="G41" s="1811"/>
      <c r="H41" s="1811"/>
      <c r="I41" s="1811"/>
      <c r="J41" s="1811"/>
      <c r="K41" s="1812"/>
      <c r="N41" s="60"/>
      <c r="O41" s="90"/>
    </row>
    <row r="42" spans="1:15" s="9" customFormat="1">
      <c r="A42" s="1810"/>
      <c r="B42" s="1811"/>
      <c r="C42" s="1811"/>
      <c r="D42" s="1811"/>
      <c r="E42" s="1811"/>
      <c r="F42" s="1811"/>
      <c r="G42" s="1811"/>
      <c r="H42" s="1811"/>
      <c r="I42" s="1811"/>
      <c r="J42" s="1811"/>
      <c r="K42" s="1812"/>
      <c r="N42" s="60"/>
      <c r="O42" s="90"/>
    </row>
    <row r="43" spans="1:15" s="9" customFormat="1">
      <c r="A43" s="1810"/>
      <c r="B43" s="1811"/>
      <c r="C43" s="1811"/>
      <c r="D43" s="1811"/>
      <c r="E43" s="1811"/>
      <c r="F43" s="1811"/>
      <c r="G43" s="1811"/>
      <c r="H43" s="1811"/>
      <c r="I43" s="1811"/>
      <c r="J43" s="1811"/>
      <c r="K43" s="1812"/>
      <c r="N43" s="60"/>
      <c r="O43" s="90"/>
    </row>
    <row r="44" spans="1:15" s="9" customFormat="1">
      <c r="A44" s="1810"/>
      <c r="B44" s="1811"/>
      <c r="C44" s="1811"/>
      <c r="D44" s="1811"/>
      <c r="E44" s="1811"/>
      <c r="F44" s="1811"/>
      <c r="G44" s="1811"/>
      <c r="H44" s="1811"/>
      <c r="I44" s="1811"/>
      <c r="J44" s="1811"/>
      <c r="K44" s="1812"/>
      <c r="N44" s="60"/>
      <c r="O44" s="90"/>
    </row>
    <row r="45" spans="1:15" s="9" customFormat="1">
      <c r="A45" s="1810"/>
      <c r="B45" s="1811"/>
      <c r="C45" s="1811"/>
      <c r="D45" s="1811"/>
      <c r="E45" s="1811"/>
      <c r="F45" s="1811"/>
      <c r="G45" s="1811"/>
      <c r="H45" s="1811"/>
      <c r="I45" s="1811"/>
      <c r="J45" s="1811"/>
      <c r="K45" s="1812"/>
      <c r="N45" s="60"/>
      <c r="O45" s="90"/>
    </row>
    <row r="46" spans="1:15" s="9" customFormat="1">
      <c r="A46" s="1810"/>
      <c r="B46" s="1811"/>
      <c r="C46" s="1811"/>
      <c r="D46" s="1811"/>
      <c r="E46" s="1811"/>
      <c r="F46" s="1811"/>
      <c r="G46" s="1811"/>
      <c r="H46" s="1811"/>
      <c r="I46" s="1811"/>
      <c r="J46" s="1811"/>
      <c r="K46" s="1812"/>
      <c r="N46" s="60"/>
      <c r="O46" s="90"/>
    </row>
    <row r="47" spans="1:15" s="9" customFormat="1">
      <c r="A47" s="1810"/>
      <c r="B47" s="1811"/>
      <c r="C47" s="1811"/>
      <c r="D47" s="1811"/>
      <c r="E47" s="1811"/>
      <c r="F47" s="1811"/>
      <c r="G47" s="1811"/>
      <c r="H47" s="1811"/>
      <c r="I47" s="1811"/>
      <c r="J47" s="1811"/>
      <c r="K47" s="1812"/>
      <c r="N47" s="60"/>
      <c r="O47" s="90"/>
    </row>
    <row r="48" spans="1:15" s="9" customFormat="1">
      <c r="A48" s="1810"/>
      <c r="B48" s="1811"/>
      <c r="C48" s="1811"/>
      <c r="D48" s="1811"/>
      <c r="E48" s="1811"/>
      <c r="F48" s="1811"/>
      <c r="G48" s="1811"/>
      <c r="H48" s="1811"/>
      <c r="I48" s="1811"/>
      <c r="J48" s="1811"/>
      <c r="K48" s="1812"/>
      <c r="N48" s="60"/>
      <c r="O48" s="90"/>
    </row>
    <row r="49" spans="1:15" s="9" customFormat="1">
      <c r="A49" s="1810"/>
      <c r="B49" s="1811"/>
      <c r="C49" s="1811"/>
      <c r="D49" s="1811"/>
      <c r="E49" s="1811"/>
      <c r="F49" s="1811"/>
      <c r="G49" s="1811"/>
      <c r="H49" s="1811"/>
      <c r="I49" s="1811"/>
      <c r="J49" s="1811"/>
      <c r="K49" s="1812"/>
      <c r="N49" s="60"/>
      <c r="O49" s="90"/>
    </row>
    <row r="50" spans="1:15" s="9" customFormat="1">
      <c r="A50" s="1810"/>
      <c r="B50" s="1811"/>
      <c r="C50" s="1811"/>
      <c r="D50" s="1811"/>
      <c r="E50" s="1811"/>
      <c r="F50" s="1811"/>
      <c r="G50" s="1811"/>
      <c r="H50" s="1811"/>
      <c r="I50" s="1811"/>
      <c r="J50" s="1811"/>
      <c r="K50" s="1812"/>
      <c r="N50" s="60"/>
      <c r="O50" s="90"/>
    </row>
    <row r="51" spans="1:15" s="9" customFormat="1">
      <c r="A51" s="1810"/>
      <c r="B51" s="1811"/>
      <c r="C51" s="1811"/>
      <c r="D51" s="1811"/>
      <c r="E51" s="1811"/>
      <c r="F51" s="1811"/>
      <c r="G51" s="1811"/>
      <c r="H51" s="1811"/>
      <c r="I51" s="1811"/>
      <c r="J51" s="1811"/>
      <c r="K51" s="1812"/>
      <c r="N51" s="60"/>
      <c r="O51" s="90"/>
    </row>
    <row r="52" spans="1:15" s="9" customFormat="1">
      <c r="A52" s="1810"/>
      <c r="B52" s="1811"/>
      <c r="C52" s="1811"/>
      <c r="D52" s="1811"/>
      <c r="E52" s="1811"/>
      <c r="F52" s="1811"/>
      <c r="G52" s="1811"/>
      <c r="H52" s="1811"/>
      <c r="I52" s="1811"/>
      <c r="J52" s="1811"/>
      <c r="K52" s="1812"/>
      <c r="N52" s="60"/>
      <c r="O52" s="90"/>
    </row>
    <row r="53" spans="1:15" s="9" customFormat="1">
      <c r="A53" s="1810"/>
      <c r="B53" s="1811"/>
      <c r="C53" s="1811"/>
      <c r="D53" s="1811"/>
      <c r="E53" s="1811"/>
      <c r="F53" s="1811"/>
      <c r="G53" s="1811"/>
      <c r="H53" s="1811"/>
      <c r="I53" s="1811"/>
      <c r="J53" s="1811"/>
      <c r="K53" s="1812"/>
      <c r="N53" s="60"/>
      <c r="O53" s="90"/>
    </row>
    <row r="54" spans="1:15" s="9" customFormat="1">
      <c r="A54" s="1810"/>
      <c r="B54" s="1811"/>
      <c r="C54" s="1811"/>
      <c r="D54" s="1811"/>
      <c r="E54" s="1811"/>
      <c r="F54" s="1811"/>
      <c r="G54" s="1811"/>
      <c r="H54" s="1811"/>
      <c r="I54" s="1811"/>
      <c r="J54" s="1811"/>
      <c r="K54" s="1812"/>
      <c r="N54" s="60"/>
      <c r="O54" s="90"/>
    </row>
    <row r="55" spans="1:15" s="9" customFormat="1" ht="12">
      <c r="A55" s="1810"/>
      <c r="B55" s="1811"/>
      <c r="C55" s="1811"/>
      <c r="D55" s="1811"/>
      <c r="E55" s="1811"/>
      <c r="F55" s="1811"/>
      <c r="G55" s="1811"/>
      <c r="H55" s="1811"/>
      <c r="I55" s="1811"/>
      <c r="J55" s="1811"/>
      <c r="K55" s="1812"/>
      <c r="N55" s="196"/>
      <c r="O55" s="90"/>
    </row>
    <row r="56" spans="1:15" s="9" customFormat="1">
      <c r="A56" s="1810"/>
      <c r="B56" s="1811"/>
      <c r="C56" s="1811"/>
      <c r="D56" s="1811"/>
      <c r="E56" s="1811"/>
      <c r="F56" s="1811"/>
      <c r="G56" s="1811"/>
      <c r="H56" s="1811"/>
      <c r="I56" s="1811"/>
      <c r="J56" s="1811"/>
      <c r="K56" s="1812"/>
      <c r="N56" s="60"/>
      <c r="O56" s="90"/>
    </row>
    <row r="57" spans="1:15" s="9" customFormat="1">
      <c r="A57" s="1810"/>
      <c r="B57" s="1811"/>
      <c r="C57" s="1811"/>
      <c r="D57" s="1811"/>
      <c r="E57" s="1811"/>
      <c r="F57" s="1811"/>
      <c r="G57" s="1811"/>
      <c r="H57" s="1811"/>
      <c r="I57" s="1811"/>
      <c r="J57" s="1811"/>
      <c r="K57" s="1812"/>
      <c r="N57" s="60"/>
      <c r="O57" s="90"/>
    </row>
    <row r="58" spans="1:15" s="9" customFormat="1">
      <c r="A58" s="1810"/>
      <c r="B58" s="1811"/>
      <c r="C58" s="1811"/>
      <c r="D58" s="1811"/>
      <c r="E58" s="1811"/>
      <c r="F58" s="1811"/>
      <c r="G58" s="1811"/>
      <c r="H58" s="1811"/>
      <c r="I58" s="1811"/>
      <c r="J58" s="1811"/>
      <c r="K58" s="1812"/>
      <c r="N58" s="60"/>
      <c r="O58" s="90"/>
    </row>
    <row r="59" spans="1:15" s="9" customFormat="1">
      <c r="A59" s="1813"/>
      <c r="B59" s="1814"/>
      <c r="C59" s="1814"/>
      <c r="D59" s="1814"/>
      <c r="E59" s="1814"/>
      <c r="F59" s="1814"/>
      <c r="G59" s="1814"/>
      <c r="H59" s="1814"/>
      <c r="I59" s="1814"/>
      <c r="J59" s="1814"/>
      <c r="K59" s="1815"/>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70" t="s">
        <v>1918</v>
      </c>
      <c r="F2" s="1171"/>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3" t="str">
        <f>+'様式4（全般事項）'!G5</f>
        <v>地域がん診療連携拠点病院</v>
      </c>
      <c r="F4" s="1174"/>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2" t="s">
        <v>197</v>
      </c>
      <c r="F12" s="1172"/>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5"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6"/>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6"/>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6"/>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6"/>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6"/>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6"/>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6"/>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6"/>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6"/>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6"/>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6"/>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6"/>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6"/>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6"/>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6"/>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6"/>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6"/>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6"/>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6"/>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6"/>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6"/>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6"/>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6"/>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6"/>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6"/>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6"/>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6"/>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574" yWindow="311"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9" t="s">
        <v>1825</v>
      </c>
      <c r="B1" s="1229"/>
      <c r="C1" s="1229"/>
      <c r="D1" s="1229"/>
      <c r="E1" s="1229"/>
      <c r="F1" s="1229"/>
      <c r="G1" s="1229"/>
      <c r="J1" s="100"/>
    </row>
    <row r="2" spans="1:11" ht="24.95" customHeight="1" thickTop="1" thickBot="1">
      <c r="A2" s="1231" t="s">
        <v>1803</v>
      </c>
      <c r="B2" s="1231"/>
      <c r="C2" s="1231"/>
      <c r="D2" s="1231"/>
      <c r="E2" s="1231"/>
      <c r="F2" s="1250"/>
      <c r="G2" s="538" t="str">
        <f>IF('様式4（全般事項）'!G5&lt;&gt;"特定領域がん診療連携拠点病院","不要",IF(COUNTIF(I:I,"×")&gt;=1,"未入力あり","入力済"))</f>
        <v>不要</v>
      </c>
      <c r="H2" s="1224"/>
      <c r="I2" s="599"/>
      <c r="J2" s="100"/>
    </row>
    <row r="3" spans="1:11" ht="5.0999999999999996" customHeight="1" thickTop="1">
      <c r="A3" s="537"/>
      <c r="B3" s="537"/>
      <c r="C3" s="537"/>
      <c r="D3" s="537"/>
      <c r="E3" s="537"/>
      <c r="F3" s="537"/>
      <c r="G3" s="537"/>
      <c r="H3" s="1224"/>
      <c r="I3" s="599"/>
    </row>
    <row r="4" spans="1:11" ht="20.100000000000001" customHeight="1">
      <c r="A4" s="537"/>
      <c r="B4" s="537"/>
      <c r="C4" s="537"/>
      <c r="D4" s="537"/>
      <c r="E4" s="541" t="s">
        <v>1222</v>
      </c>
      <c r="F4" s="1343" t="str">
        <f>表紙!E2</f>
        <v>地方独立行政法人　大阪府立病院機構　大阪急性期・総合医療センター</v>
      </c>
      <c r="G4" s="1345"/>
      <c r="H4" s="1224"/>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86" t="s">
        <v>1826</v>
      </c>
      <c r="C6" s="1817"/>
      <c r="D6" s="1817"/>
      <c r="E6" s="1817"/>
      <c r="F6" s="1817"/>
      <c r="G6" s="586"/>
      <c r="J6" s="62"/>
      <c r="K6" s="90"/>
    </row>
    <row r="7" spans="1:11" s="9" customFormat="1" ht="18" customHeight="1">
      <c r="A7" s="586"/>
      <c r="B7" s="1816" t="s">
        <v>1827</v>
      </c>
      <c r="C7" s="1816"/>
      <c r="D7" s="1816"/>
      <c r="E7" s="1816"/>
      <c r="F7" s="1816"/>
      <c r="G7" s="586"/>
      <c r="J7" s="62"/>
      <c r="K7" s="90"/>
    </row>
    <row r="8" spans="1:11" s="9" customFormat="1" ht="20.100000000000001" customHeight="1" thickBot="1">
      <c r="A8" s="647"/>
      <c r="B8" s="955" t="s">
        <v>1828</v>
      </c>
      <c r="C8" s="956" t="s">
        <v>1829</v>
      </c>
      <c r="D8" s="956" t="s">
        <v>1830</v>
      </c>
      <c r="E8" s="956" t="s">
        <v>1831</v>
      </c>
      <c r="F8" s="1818" t="s">
        <v>1832</v>
      </c>
      <c r="G8" s="1819"/>
      <c r="J8" s="62"/>
      <c r="K8" s="90"/>
    </row>
    <row r="9" spans="1:11" s="9" customFormat="1" ht="33.950000000000003" customHeight="1">
      <c r="A9" s="550" t="s">
        <v>1228</v>
      </c>
      <c r="B9" s="957" t="s">
        <v>1833</v>
      </c>
      <c r="C9" s="958" t="s">
        <v>1834</v>
      </c>
      <c r="D9" s="958" t="s">
        <v>1562</v>
      </c>
      <c r="E9" s="548" t="s">
        <v>1835</v>
      </c>
      <c r="F9" s="1820" t="s">
        <v>1836</v>
      </c>
      <c r="G9" s="1820"/>
      <c r="H9" s="208"/>
      <c r="I9" s="208"/>
      <c r="J9" s="62"/>
      <c r="K9" s="90"/>
    </row>
    <row r="10" spans="1:11" s="9" customFormat="1" ht="33.950000000000003" customHeight="1">
      <c r="A10" s="550" t="s">
        <v>1228</v>
      </c>
      <c r="B10" s="957" t="s">
        <v>1837</v>
      </c>
      <c r="C10" s="958" t="s">
        <v>1838</v>
      </c>
      <c r="D10" s="958" t="s">
        <v>1839</v>
      </c>
      <c r="E10" s="548" t="s">
        <v>1840</v>
      </c>
      <c r="F10" s="1820" t="s">
        <v>1841</v>
      </c>
      <c r="G10" s="1820"/>
      <c r="H10" s="208"/>
      <c r="I10" s="208"/>
      <c r="J10" s="62"/>
      <c r="K10" s="90"/>
    </row>
    <row r="11" spans="1:11" s="9" customFormat="1" ht="33.950000000000003" customHeight="1" thickBot="1">
      <c r="A11" s="550">
        <v>1</v>
      </c>
      <c r="B11" s="40"/>
      <c r="C11" s="59"/>
      <c r="D11" s="59"/>
      <c r="E11" s="124"/>
      <c r="F11" s="1423"/>
      <c r="G11" s="1423"/>
      <c r="H11" s="208"/>
      <c r="I11" s="9" t="str">
        <f>IF(OR(B11="",C11="",D11="",E11="",F11=""),"×","○")</f>
        <v>×</v>
      </c>
      <c r="J11" s="62"/>
      <c r="K11" s="90"/>
    </row>
    <row r="12" spans="1:11" s="9" customFormat="1" ht="33.950000000000003" customHeight="1" thickBot="1">
      <c r="A12" s="550">
        <v>2</v>
      </c>
      <c r="B12" s="40"/>
      <c r="C12" s="58"/>
      <c r="D12" s="58"/>
      <c r="E12" s="124"/>
      <c r="F12" s="1423"/>
      <c r="G12" s="1423"/>
      <c r="H12" s="208"/>
      <c r="I12" s="208"/>
      <c r="J12" s="62"/>
      <c r="K12" s="90"/>
    </row>
    <row r="13" spans="1:11" s="9" customFormat="1" ht="33.950000000000003" customHeight="1" thickBot="1">
      <c r="A13" s="550">
        <v>3</v>
      </c>
      <c r="B13" s="40"/>
      <c r="C13" s="58"/>
      <c r="D13" s="58"/>
      <c r="E13" s="124"/>
      <c r="F13" s="1423"/>
      <c r="G13" s="1423"/>
      <c r="H13" s="208"/>
      <c r="I13" s="208"/>
      <c r="J13" s="62"/>
      <c r="K13" s="90"/>
    </row>
    <row r="14" spans="1:11" s="9" customFormat="1" ht="33.950000000000003" customHeight="1" thickBot="1">
      <c r="A14" s="550">
        <v>4</v>
      </c>
      <c r="B14" s="40"/>
      <c r="C14" s="58"/>
      <c r="D14" s="58"/>
      <c r="E14" s="124"/>
      <c r="F14" s="1423"/>
      <c r="G14" s="1423"/>
      <c r="H14" s="208"/>
      <c r="I14" s="208"/>
      <c r="J14" s="62"/>
      <c r="K14" s="90"/>
    </row>
    <row r="15" spans="1:11" s="9" customFormat="1" ht="33.950000000000003" customHeight="1" thickBot="1">
      <c r="A15" s="550">
        <v>5</v>
      </c>
      <c r="B15" s="40"/>
      <c r="C15" s="58"/>
      <c r="D15" s="58"/>
      <c r="E15" s="124"/>
      <c r="F15" s="1423"/>
      <c r="G15" s="1423"/>
      <c r="H15" s="208"/>
      <c r="I15" s="208"/>
      <c r="J15" s="62"/>
      <c r="K15" s="90"/>
    </row>
    <row r="16" spans="1:11" s="9" customFormat="1" ht="33.950000000000003" customHeight="1" thickBot="1">
      <c r="A16" s="550">
        <v>6</v>
      </c>
      <c r="B16" s="40"/>
      <c r="C16" s="58"/>
      <c r="D16" s="58"/>
      <c r="E16" s="124"/>
      <c r="F16" s="1423"/>
      <c r="G16" s="1423"/>
      <c r="H16" s="208"/>
      <c r="I16" s="208"/>
      <c r="J16" s="62"/>
      <c r="K16" s="90"/>
    </row>
    <row r="17" spans="1:11" s="9" customFormat="1" ht="33.950000000000003" customHeight="1" thickBot="1">
      <c r="A17" s="550">
        <v>7</v>
      </c>
      <c r="B17" s="40"/>
      <c r="C17" s="58"/>
      <c r="D17" s="58"/>
      <c r="E17" s="124"/>
      <c r="F17" s="1423"/>
      <c r="G17" s="1423"/>
      <c r="H17" s="208"/>
      <c r="I17" s="208"/>
      <c r="J17" s="62"/>
      <c r="K17" s="90"/>
    </row>
    <row r="18" spans="1:11" s="9" customFormat="1" ht="33.950000000000003" customHeight="1" thickBot="1">
      <c r="A18" s="550">
        <v>8</v>
      </c>
      <c r="B18" s="40"/>
      <c r="C18" s="58"/>
      <c r="D18" s="58"/>
      <c r="E18" s="124"/>
      <c r="F18" s="1423"/>
      <c r="G18" s="1423"/>
      <c r="J18" s="62"/>
      <c r="K18" s="90"/>
    </row>
    <row r="19" spans="1:11" s="9" customFormat="1" ht="33.950000000000003" customHeight="1" thickBot="1">
      <c r="A19" s="550">
        <v>9</v>
      </c>
      <c r="B19" s="40"/>
      <c r="C19" s="58"/>
      <c r="D19" s="58"/>
      <c r="E19" s="124"/>
      <c r="F19" s="1423"/>
      <c r="G19" s="1423"/>
      <c r="J19" s="62"/>
      <c r="K19" s="90"/>
    </row>
    <row r="20" spans="1:11" s="9" customFormat="1" ht="33.950000000000003" customHeight="1" thickBot="1">
      <c r="A20" s="550">
        <v>10</v>
      </c>
      <c r="B20" s="40"/>
      <c r="C20" s="58"/>
      <c r="D20" s="58"/>
      <c r="E20" s="124"/>
      <c r="F20" s="1423"/>
      <c r="G20" s="1423"/>
      <c r="J20" s="62"/>
      <c r="K20" s="90"/>
    </row>
    <row r="21" spans="1:11" s="9" customFormat="1" ht="33.950000000000003" customHeight="1" thickBot="1">
      <c r="A21" s="550">
        <v>11</v>
      </c>
      <c r="B21" s="40"/>
      <c r="C21" s="58"/>
      <c r="D21" s="58"/>
      <c r="E21" s="124"/>
      <c r="F21" s="1423"/>
      <c r="G21" s="1423"/>
      <c r="J21" s="62"/>
      <c r="K21" s="90"/>
    </row>
    <row r="22" spans="1:11" s="9" customFormat="1" ht="33.950000000000003" customHeight="1" thickBot="1">
      <c r="A22" s="550">
        <v>12</v>
      </c>
      <c r="B22" s="40"/>
      <c r="C22" s="58"/>
      <c r="D22" s="58"/>
      <c r="E22" s="124"/>
      <c r="F22" s="1423"/>
      <c r="G22" s="1423"/>
      <c r="J22" s="62"/>
      <c r="K22" s="90"/>
    </row>
    <row r="23" spans="1:11" s="9" customFormat="1" ht="33.950000000000003" customHeight="1" thickBot="1">
      <c r="A23" s="550">
        <v>13</v>
      </c>
      <c r="B23" s="40"/>
      <c r="C23" s="58"/>
      <c r="D23" s="58"/>
      <c r="E23" s="124"/>
      <c r="F23" s="1423"/>
      <c r="G23" s="1423"/>
      <c r="J23" s="62"/>
      <c r="K23" s="90"/>
    </row>
    <row r="24" spans="1:11" s="9" customFormat="1" ht="33.950000000000003" customHeight="1" thickBot="1">
      <c r="A24" s="550">
        <v>14</v>
      </c>
      <c r="B24" s="40"/>
      <c r="C24" s="58"/>
      <c r="D24" s="58"/>
      <c r="E24" s="124"/>
      <c r="F24" s="1423"/>
      <c r="G24" s="1423"/>
      <c r="J24" s="62"/>
      <c r="K24" s="90"/>
    </row>
    <row r="25" spans="1:11" s="9" customFormat="1" ht="33.950000000000003" customHeight="1" thickBot="1">
      <c r="A25" s="550">
        <v>15</v>
      </c>
      <c r="B25" s="40"/>
      <c r="C25" s="58"/>
      <c r="D25" s="58"/>
      <c r="E25" s="124"/>
      <c r="F25" s="1423"/>
      <c r="G25" s="1423"/>
      <c r="J25" s="62"/>
      <c r="K25" s="90"/>
    </row>
    <row r="26" spans="1:11" s="9" customFormat="1" ht="33.950000000000003" customHeight="1" thickBot="1">
      <c r="A26" s="550">
        <v>16</v>
      </c>
      <c r="B26" s="40"/>
      <c r="C26" s="58"/>
      <c r="D26" s="58"/>
      <c r="E26" s="124"/>
      <c r="F26" s="1423"/>
      <c r="G26" s="1423"/>
      <c r="J26" s="62"/>
      <c r="K26" s="90"/>
    </row>
    <row r="27" spans="1:11" s="9" customFormat="1" ht="33.950000000000003" customHeight="1" thickBot="1">
      <c r="A27" s="550">
        <v>17</v>
      </c>
      <c r="B27" s="40"/>
      <c r="C27" s="58"/>
      <c r="D27" s="58"/>
      <c r="E27" s="124"/>
      <c r="F27" s="1423"/>
      <c r="G27" s="1423"/>
      <c r="J27" s="62"/>
      <c r="K27" s="90"/>
    </row>
    <row r="28" spans="1:11" s="9" customFormat="1" ht="33.950000000000003" customHeight="1" thickBot="1">
      <c r="A28" s="550">
        <v>18</v>
      </c>
      <c r="B28" s="40"/>
      <c r="C28" s="58"/>
      <c r="D28" s="58"/>
      <c r="E28" s="124"/>
      <c r="F28" s="1423"/>
      <c r="G28" s="1423"/>
      <c r="J28" s="62"/>
      <c r="K28" s="90"/>
    </row>
    <row r="29" spans="1:11" s="9" customFormat="1" ht="33.950000000000003" customHeight="1" thickBot="1">
      <c r="A29" s="550">
        <v>19</v>
      </c>
      <c r="B29" s="40"/>
      <c r="C29" s="58"/>
      <c r="D29" s="58"/>
      <c r="E29" s="124"/>
      <c r="F29" s="1423"/>
      <c r="G29" s="1423"/>
      <c r="J29" s="62"/>
      <c r="K29" s="90"/>
    </row>
    <row r="30" spans="1:11" s="9" customFormat="1" ht="33.950000000000003" customHeight="1" thickBot="1">
      <c r="A30" s="550">
        <v>20</v>
      </c>
      <c r="B30" s="40"/>
      <c r="C30" s="58"/>
      <c r="D30" s="58"/>
      <c r="E30" s="124"/>
      <c r="F30" s="1423"/>
      <c r="G30" s="1423"/>
      <c r="J30" s="62"/>
      <c r="K30" s="165"/>
    </row>
    <row r="31" spans="1:11">
      <c r="H31" s="628"/>
      <c r="I31" s="628"/>
      <c r="J31" s="196"/>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9" t="s">
        <v>257</v>
      </c>
      <c r="B1" s="1229"/>
      <c r="C1" s="1229"/>
      <c r="D1" s="1229"/>
      <c r="E1" s="1229"/>
      <c r="F1" s="1229"/>
      <c r="G1" s="1229"/>
      <c r="H1" s="889"/>
      <c r="I1" s="889"/>
      <c r="J1" s="100"/>
      <c r="K1" s="959"/>
    </row>
    <row r="2" spans="1:13" s="960" customFormat="1" ht="24.95" customHeight="1" thickTop="1" thickBot="1">
      <c r="A2" s="898"/>
      <c r="B2" s="961"/>
      <c r="C2" s="1231" t="s">
        <v>1803</v>
      </c>
      <c r="D2" s="1231"/>
      <c r="E2" s="1231"/>
      <c r="F2" s="1250"/>
      <c r="G2" s="538" t="str">
        <f>IF(AND('様式4（全般事項）'!G5&lt;&gt;"地域がん診療病院",'様式4（全般事項）'!G6&lt;&gt;"地域がん診療病院",'様式4（全般事項）'!G6&lt;&gt;"地域がん診療病院(特例型)"),"不要",IF(COUNTIF(I:I,"×")&gt;=1,"未入力あり","入力済"))</f>
        <v>不要</v>
      </c>
      <c r="H2" s="1734"/>
      <c r="I2" s="539"/>
      <c r="J2" s="100"/>
      <c r="K2" s="959"/>
    </row>
    <row r="3" spans="1:13" ht="5.0999999999999996" customHeight="1" thickTop="1">
      <c r="A3" s="537"/>
      <c r="B3" s="537"/>
      <c r="C3" s="537"/>
      <c r="D3" s="537"/>
      <c r="E3" s="537"/>
      <c r="F3" s="537"/>
      <c r="G3" s="537"/>
      <c r="H3" s="1734"/>
      <c r="I3" s="539"/>
    </row>
    <row r="4" spans="1:13" ht="20.100000000000001" customHeight="1">
      <c r="A4" s="962"/>
      <c r="B4" s="963"/>
      <c r="C4" s="537"/>
      <c r="D4" s="537"/>
      <c r="E4" s="562" t="s">
        <v>1236</v>
      </c>
      <c r="F4" s="1251" t="str">
        <f>表紙!E2</f>
        <v>地方独立行政法人　大阪府立病院機構　大阪急性期・総合医療センター</v>
      </c>
      <c r="G4" s="1253"/>
      <c r="H4" s="1734"/>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73" t="s">
        <v>1847</v>
      </c>
      <c r="E10" s="1358"/>
      <c r="F10" s="1358"/>
      <c r="G10" s="1358"/>
      <c r="H10" s="62"/>
      <c r="I10" s="62"/>
      <c r="J10" s="62"/>
      <c r="K10" s="90"/>
    </row>
    <row r="11" spans="1:13" s="9" customFormat="1" ht="44.1" customHeight="1" thickBot="1">
      <c r="A11" s="550">
        <v>1</v>
      </c>
      <c r="B11" s="58"/>
      <c r="C11" s="58"/>
      <c r="D11" s="1423"/>
      <c r="E11" s="1423"/>
      <c r="F11" s="1423"/>
      <c r="G11" s="1423"/>
      <c r="H11" s="965" t="str">
        <f>IF(AND(G2="あり",B11&lt;&gt;"",C11&lt;&gt;"",D11&lt;&gt;""),"OK",IF(G2&lt;&gt;"あり","",IF(OR(B11="",C11="",D11=""),"未記入あり","")))</f>
        <v/>
      </c>
      <c r="I11" s="62" t="str">
        <f>IF(OR(B11="",C11="",D11=""),"×","○")</f>
        <v>×</v>
      </c>
      <c r="J11" s="62"/>
      <c r="K11" s="90"/>
    </row>
    <row r="12" spans="1:13" s="9" customFormat="1" ht="44.1" customHeight="1" thickBot="1">
      <c r="A12" s="550">
        <v>2</v>
      </c>
      <c r="B12" s="58"/>
      <c r="C12" s="58"/>
      <c r="D12" s="1423"/>
      <c r="E12" s="1423"/>
      <c r="F12" s="1423"/>
      <c r="G12" s="1423"/>
      <c r="H12" s="62"/>
      <c r="I12" s="62"/>
      <c r="J12" s="62"/>
      <c r="K12" s="90"/>
    </row>
    <row r="13" spans="1:13" s="9" customFormat="1" ht="44.1" customHeight="1" thickBot="1">
      <c r="A13" s="550">
        <v>3</v>
      </c>
      <c r="B13" s="58"/>
      <c r="C13" s="58"/>
      <c r="D13" s="1423"/>
      <c r="E13" s="1423"/>
      <c r="F13" s="1423"/>
      <c r="G13" s="1423"/>
      <c r="H13" s="62"/>
      <c r="I13" s="62"/>
      <c r="J13" s="62"/>
      <c r="K13" s="90"/>
    </row>
    <row r="14" spans="1:13" s="9" customFormat="1" ht="44.1" customHeight="1" thickBot="1">
      <c r="A14" s="550">
        <v>4</v>
      </c>
      <c r="B14" s="58"/>
      <c r="C14" s="58"/>
      <c r="D14" s="1423"/>
      <c r="E14" s="1423"/>
      <c r="F14" s="1423"/>
      <c r="G14" s="1423"/>
      <c r="H14" s="62"/>
      <c r="I14" s="62"/>
      <c r="J14" s="62"/>
      <c r="K14" s="90"/>
    </row>
    <row r="15" spans="1:13" s="9" customFormat="1" ht="44.1" customHeight="1" thickBot="1">
      <c r="A15" s="550">
        <v>5</v>
      </c>
      <c r="B15" s="58"/>
      <c r="C15" s="58"/>
      <c r="D15" s="1423"/>
      <c r="E15" s="1423"/>
      <c r="F15" s="1423"/>
      <c r="G15" s="1423"/>
      <c r="H15" s="62"/>
      <c r="I15" s="62"/>
      <c r="J15" s="62"/>
      <c r="K15" s="90"/>
    </row>
    <row r="16" spans="1:13" s="9" customFormat="1" ht="44.1" customHeight="1" thickBot="1">
      <c r="A16" s="550">
        <v>6</v>
      </c>
      <c r="B16" s="58"/>
      <c r="C16" s="58"/>
      <c r="D16" s="1423"/>
      <c r="E16" s="1423"/>
      <c r="F16" s="1423"/>
      <c r="G16" s="1423"/>
      <c r="H16" s="62"/>
      <c r="I16" s="62"/>
      <c r="J16" s="62"/>
      <c r="K16" s="90"/>
    </row>
    <row r="17" spans="1:11" s="9" customFormat="1" ht="44.1" customHeight="1" thickBot="1">
      <c r="A17" s="550">
        <v>7</v>
      </c>
      <c r="B17" s="58"/>
      <c r="C17" s="58"/>
      <c r="D17" s="1423"/>
      <c r="E17" s="1423"/>
      <c r="F17" s="1423"/>
      <c r="G17" s="1423"/>
      <c r="H17" s="62"/>
      <c r="I17" s="62"/>
      <c r="J17" s="62"/>
      <c r="K17" s="90"/>
    </row>
    <row r="18" spans="1:11" s="9" customFormat="1" ht="44.1" customHeight="1" thickBot="1">
      <c r="A18" s="550">
        <v>8</v>
      </c>
      <c r="B18" s="58"/>
      <c r="C18" s="58"/>
      <c r="D18" s="1423"/>
      <c r="E18" s="1423"/>
      <c r="F18" s="1423"/>
      <c r="G18" s="1423"/>
      <c r="H18" s="62"/>
      <c r="I18" s="62"/>
      <c r="J18" s="62"/>
      <c r="K18" s="90"/>
    </row>
    <row r="19" spans="1:11" s="9" customFormat="1" ht="44.1" customHeight="1" thickBot="1">
      <c r="A19" s="550">
        <v>9</v>
      </c>
      <c r="B19" s="58"/>
      <c r="C19" s="58"/>
      <c r="D19" s="1423"/>
      <c r="E19" s="1423"/>
      <c r="F19" s="1423"/>
      <c r="G19" s="1423"/>
      <c r="H19" s="62"/>
      <c r="I19" s="62"/>
      <c r="J19" s="62"/>
      <c r="K19" s="90"/>
    </row>
    <row r="20" spans="1:11" s="9" customFormat="1" ht="44.1" customHeight="1" thickBot="1">
      <c r="A20" s="550">
        <v>10</v>
      </c>
      <c r="B20" s="58"/>
      <c r="C20" s="58"/>
      <c r="D20" s="1423"/>
      <c r="E20" s="1423"/>
      <c r="F20" s="1423"/>
      <c r="G20" s="1423"/>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9" t="s">
        <v>1848</v>
      </c>
      <c r="B1" s="1229"/>
      <c r="C1" s="1229"/>
      <c r="D1" s="1229"/>
      <c r="E1" s="1229"/>
      <c r="F1" s="1229"/>
      <c r="I1" s="100"/>
    </row>
    <row r="2" spans="1:10" ht="24.95" customHeight="1" thickTop="1" thickBot="1">
      <c r="A2" s="1231" t="s">
        <v>1803</v>
      </c>
      <c r="B2" s="1231"/>
      <c r="C2" s="1231"/>
      <c r="D2" s="1231"/>
      <c r="E2" s="1250"/>
      <c r="F2" s="538" t="str">
        <f>IF(AND('様式4（全般事項）'!G5&lt;&gt;"地域がん診療病院",'様式4（全般事項）'!G6&lt;&gt;"地域がん診療病院",'様式4（全般事項）'!G6&lt;&gt;"地域がん診療病院(特例型)"),"不要",IF(COUNTIF(H:H,"×")&gt;=1,"未入力あり","入力済"))</f>
        <v>不要</v>
      </c>
      <c r="G2" s="1224"/>
      <c r="H2" s="599"/>
      <c r="I2" s="100"/>
    </row>
    <row r="3" spans="1:10" ht="5.0999999999999996" customHeight="1" thickTop="1">
      <c r="A3" s="537"/>
      <c r="B3" s="537"/>
      <c r="C3" s="537"/>
      <c r="D3" s="537"/>
      <c r="E3" s="537"/>
      <c r="F3" s="537"/>
      <c r="G3" s="1224"/>
      <c r="H3" s="599"/>
    </row>
    <row r="4" spans="1:10" ht="20.100000000000001" customHeight="1">
      <c r="A4" s="537"/>
      <c r="B4" s="963"/>
      <c r="C4" s="537"/>
      <c r="D4" s="541" t="s">
        <v>1222</v>
      </c>
      <c r="E4" s="1343" t="str">
        <f>表紙!E2</f>
        <v>地方独立行政法人　大阪府立病院機構　大阪急性期・総合医療センター</v>
      </c>
      <c r="F4" s="1345"/>
      <c r="G4" s="1224"/>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86" t="s">
        <v>1849</v>
      </c>
      <c r="C6" s="1817"/>
      <c r="D6" s="1817"/>
      <c r="E6" s="1817"/>
      <c r="F6" s="586"/>
      <c r="I6" s="62"/>
      <c r="J6" s="90"/>
    </row>
    <row r="7" spans="1:10" s="9" customFormat="1" ht="18" customHeight="1">
      <c r="A7" s="586"/>
      <c r="B7" s="1816" t="s">
        <v>1827</v>
      </c>
      <c r="C7" s="1816"/>
      <c r="D7" s="1816"/>
      <c r="E7" s="1816"/>
      <c r="F7" s="586"/>
      <c r="I7" s="62"/>
      <c r="J7" s="90"/>
    </row>
    <row r="8" spans="1:10" s="9" customFormat="1" ht="20.100000000000001" customHeight="1" thickBot="1">
      <c r="A8" s="647"/>
      <c r="B8" s="955" t="s">
        <v>1828</v>
      </c>
      <c r="C8" s="956" t="s">
        <v>1829</v>
      </c>
      <c r="D8" s="956" t="s">
        <v>1831</v>
      </c>
      <c r="E8" s="1818" t="s">
        <v>1832</v>
      </c>
      <c r="F8" s="1819"/>
      <c r="I8" s="62"/>
      <c r="J8" s="180"/>
    </row>
    <row r="9" spans="1:10" s="9" customFormat="1" ht="32.25" customHeight="1">
      <c r="A9" s="966" t="s">
        <v>1228</v>
      </c>
      <c r="B9" s="957" t="s">
        <v>1833</v>
      </c>
      <c r="C9" s="958" t="s">
        <v>1850</v>
      </c>
      <c r="D9" s="548" t="s">
        <v>1835</v>
      </c>
      <c r="E9" s="1820" t="s">
        <v>1851</v>
      </c>
      <c r="F9" s="1820"/>
      <c r="I9" s="62"/>
      <c r="J9" s="90"/>
    </row>
    <row r="10" spans="1:10" s="9" customFormat="1" ht="33.950000000000003" customHeight="1" thickBot="1">
      <c r="A10" s="550">
        <v>1</v>
      </c>
      <c r="B10" s="40"/>
      <c r="C10" s="59"/>
      <c r="D10" s="124"/>
      <c r="E10" s="1423"/>
      <c r="F10" s="1423"/>
      <c r="G10" s="208"/>
      <c r="H10" s="9" t="str">
        <f>IF(OR(B10="",C10="",D10="",E10=""),"×","○")</f>
        <v>×</v>
      </c>
      <c r="I10" s="62"/>
      <c r="J10" s="90"/>
    </row>
    <row r="11" spans="1:10" s="9" customFormat="1" ht="33.950000000000003" customHeight="1" thickBot="1">
      <c r="A11" s="550">
        <v>2</v>
      </c>
      <c r="B11" s="40"/>
      <c r="C11" s="58"/>
      <c r="D11" s="124"/>
      <c r="E11" s="1423"/>
      <c r="F11" s="1423"/>
      <c r="I11" s="62"/>
      <c r="J11" s="90"/>
    </row>
    <row r="12" spans="1:10" s="9" customFormat="1" ht="33.950000000000003" customHeight="1" thickBot="1">
      <c r="A12" s="550">
        <v>3</v>
      </c>
      <c r="B12" s="40"/>
      <c r="C12" s="58"/>
      <c r="D12" s="124"/>
      <c r="E12" s="1423"/>
      <c r="F12" s="1423"/>
      <c r="I12" s="62"/>
      <c r="J12" s="90"/>
    </row>
    <row r="13" spans="1:10" s="9" customFormat="1" ht="33.950000000000003" customHeight="1" thickBot="1">
      <c r="A13" s="550">
        <v>4</v>
      </c>
      <c r="B13" s="40"/>
      <c r="C13" s="58"/>
      <c r="D13" s="124"/>
      <c r="E13" s="1423"/>
      <c r="F13" s="1423"/>
      <c r="I13" s="62"/>
      <c r="J13" s="90"/>
    </row>
    <row r="14" spans="1:10" s="9" customFormat="1" ht="33.950000000000003" customHeight="1" thickBot="1">
      <c r="A14" s="550">
        <v>5</v>
      </c>
      <c r="B14" s="40"/>
      <c r="C14" s="58"/>
      <c r="D14" s="124"/>
      <c r="E14" s="1423"/>
      <c r="F14" s="1423"/>
      <c r="I14" s="62"/>
      <c r="J14" s="90"/>
    </row>
    <row r="15" spans="1:10" s="9" customFormat="1" ht="33.950000000000003" customHeight="1" thickBot="1">
      <c r="A15" s="550">
        <v>6</v>
      </c>
      <c r="B15" s="40"/>
      <c r="C15" s="58"/>
      <c r="D15" s="124"/>
      <c r="E15" s="1423"/>
      <c r="F15" s="1423"/>
      <c r="I15" s="62"/>
      <c r="J15" s="90"/>
    </row>
    <row r="16" spans="1:10" s="9" customFormat="1" ht="33.950000000000003" customHeight="1" thickBot="1">
      <c r="A16" s="550">
        <v>7</v>
      </c>
      <c r="B16" s="40"/>
      <c r="C16" s="58"/>
      <c r="D16" s="124"/>
      <c r="E16" s="1423"/>
      <c r="F16" s="1423"/>
      <c r="I16" s="62"/>
      <c r="J16" s="90"/>
    </row>
    <row r="17" spans="1:10" s="9" customFormat="1" ht="33.950000000000003" customHeight="1" thickBot="1">
      <c r="A17" s="550">
        <v>8</v>
      </c>
      <c r="B17" s="40"/>
      <c r="C17" s="58"/>
      <c r="D17" s="124"/>
      <c r="E17" s="1423"/>
      <c r="F17" s="1423"/>
      <c r="I17" s="62"/>
      <c r="J17" s="90"/>
    </row>
    <row r="18" spans="1:10" s="9" customFormat="1" ht="33.950000000000003" customHeight="1" thickBot="1">
      <c r="A18" s="550">
        <v>9</v>
      </c>
      <c r="B18" s="40"/>
      <c r="C18" s="58"/>
      <c r="D18" s="124"/>
      <c r="E18" s="1423"/>
      <c r="F18" s="1423"/>
      <c r="I18" s="62"/>
      <c r="J18" s="90"/>
    </row>
    <row r="19" spans="1:10" s="9" customFormat="1" ht="33.950000000000003" customHeight="1" thickBot="1">
      <c r="A19" s="550">
        <v>10</v>
      </c>
      <c r="B19" s="40"/>
      <c r="C19" s="58"/>
      <c r="D19" s="124"/>
      <c r="E19" s="1423"/>
      <c r="F19" s="1423"/>
      <c r="I19" s="62"/>
      <c r="J19" s="90"/>
    </row>
    <row r="20" spans="1:10" s="9" customFormat="1" ht="33.950000000000003" customHeight="1" thickBot="1">
      <c r="A20" s="550">
        <v>11</v>
      </c>
      <c r="B20" s="40"/>
      <c r="C20" s="58"/>
      <c r="D20" s="124"/>
      <c r="E20" s="1423"/>
      <c r="F20" s="1423"/>
      <c r="I20" s="62"/>
      <c r="J20" s="90"/>
    </row>
    <row r="21" spans="1:10" s="9" customFormat="1" ht="33.950000000000003" customHeight="1" thickBot="1">
      <c r="A21" s="550">
        <v>12</v>
      </c>
      <c r="B21" s="40"/>
      <c r="C21" s="58"/>
      <c r="D21" s="124"/>
      <c r="E21" s="1423"/>
      <c r="F21" s="1423"/>
      <c r="I21" s="62"/>
      <c r="J21" s="90"/>
    </row>
    <row r="22" spans="1:10" s="9" customFormat="1" ht="33.950000000000003" customHeight="1" thickBot="1">
      <c r="A22" s="550">
        <v>13</v>
      </c>
      <c r="B22" s="40"/>
      <c r="C22" s="58"/>
      <c r="D22" s="124"/>
      <c r="E22" s="1423"/>
      <c r="F22" s="1423"/>
      <c r="I22" s="62"/>
      <c r="J22" s="90"/>
    </row>
    <row r="23" spans="1:10" s="9" customFormat="1" ht="33.950000000000003" customHeight="1" thickBot="1">
      <c r="A23" s="550">
        <v>14</v>
      </c>
      <c r="B23" s="40"/>
      <c r="C23" s="58"/>
      <c r="D23" s="124"/>
      <c r="E23" s="1423"/>
      <c r="F23" s="1423"/>
      <c r="I23" s="62"/>
      <c r="J23" s="90"/>
    </row>
    <row r="24" spans="1:10" s="9" customFormat="1" ht="33.950000000000003" customHeight="1" thickBot="1">
      <c r="A24" s="550">
        <v>15</v>
      </c>
      <c r="B24" s="40"/>
      <c r="C24" s="58"/>
      <c r="D24" s="124"/>
      <c r="E24" s="1423"/>
      <c r="F24" s="1423"/>
      <c r="I24" s="62"/>
      <c r="J24" s="90"/>
    </row>
    <row r="25" spans="1:10" s="9" customFormat="1" ht="33.950000000000003" customHeight="1" thickBot="1">
      <c r="A25" s="550">
        <v>16</v>
      </c>
      <c r="B25" s="40"/>
      <c r="C25" s="58"/>
      <c r="D25" s="124"/>
      <c r="E25" s="1423"/>
      <c r="F25" s="1423"/>
      <c r="I25" s="62"/>
      <c r="J25" s="90"/>
    </row>
    <row r="26" spans="1:10" s="9" customFormat="1" ht="33.950000000000003" customHeight="1" thickBot="1">
      <c r="A26" s="550">
        <v>17</v>
      </c>
      <c r="B26" s="40"/>
      <c r="C26" s="58"/>
      <c r="D26" s="124"/>
      <c r="E26" s="1423"/>
      <c r="F26" s="1423"/>
      <c r="I26" s="62"/>
      <c r="J26" s="90"/>
    </row>
    <row r="27" spans="1:10" s="9" customFormat="1" ht="33.950000000000003" customHeight="1" thickBot="1">
      <c r="A27" s="550">
        <v>18</v>
      </c>
      <c r="B27" s="40"/>
      <c r="C27" s="58"/>
      <c r="D27" s="124"/>
      <c r="E27" s="1423"/>
      <c r="F27" s="1423"/>
      <c r="I27" s="62"/>
      <c r="J27" s="90"/>
    </row>
    <row r="28" spans="1:10" s="9" customFormat="1" ht="33.950000000000003" customHeight="1" thickBot="1">
      <c r="A28" s="550">
        <v>19</v>
      </c>
      <c r="B28" s="40"/>
      <c r="C28" s="58"/>
      <c r="D28" s="124"/>
      <c r="E28" s="1423"/>
      <c r="F28" s="1423"/>
      <c r="I28" s="62"/>
      <c r="J28" s="90"/>
    </row>
    <row r="29" spans="1:10" s="9" customFormat="1" ht="33.950000000000003" customHeight="1" thickBot="1">
      <c r="A29" s="550">
        <v>20</v>
      </c>
      <c r="B29" s="40"/>
      <c r="C29" s="58"/>
      <c r="D29" s="124"/>
      <c r="E29" s="1423"/>
      <c r="F29" s="1423"/>
      <c r="I29" s="62"/>
      <c r="J29" s="165"/>
    </row>
    <row r="30" spans="1:10">
      <c r="G30" s="628" t="s">
        <v>269</v>
      </c>
      <c r="H30" s="628"/>
      <c r="I30" s="196"/>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9" t="s">
        <v>257</v>
      </c>
      <c r="B1" s="1229"/>
      <c r="C1" s="1229"/>
      <c r="D1" s="1229"/>
      <c r="E1" s="1229"/>
      <c r="F1" s="1229"/>
      <c r="G1" s="1229"/>
      <c r="J1" s="102"/>
      <c r="K1" s="959"/>
    </row>
    <row r="2" spans="1:11" s="960" customFormat="1" ht="24.95" customHeight="1" thickTop="1" thickBot="1">
      <c r="A2" s="898"/>
      <c r="B2" s="898"/>
      <c r="C2" s="1231" t="s">
        <v>1803</v>
      </c>
      <c r="D2" s="1231"/>
      <c r="E2" s="1231"/>
      <c r="F2" s="1250"/>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4"/>
      <c r="I2" s="599"/>
      <c r="J2" s="889"/>
      <c r="K2" s="193" t="s">
        <v>268</v>
      </c>
    </row>
    <row r="3" spans="1:11" ht="5.0999999999999996" customHeight="1" thickTop="1">
      <c r="A3" s="537"/>
      <c r="B3" s="537"/>
      <c r="C3" s="537"/>
      <c r="D3" s="537"/>
      <c r="E3" s="537"/>
      <c r="F3" s="537"/>
      <c r="G3" s="537"/>
      <c r="H3" s="1224"/>
      <c r="I3" s="599"/>
      <c r="K3" s="194"/>
    </row>
    <row r="4" spans="1:11" ht="20.100000000000001" customHeight="1">
      <c r="A4" s="537"/>
      <c r="B4" s="537"/>
      <c r="C4" s="537"/>
      <c r="D4" s="537"/>
      <c r="E4" s="562" t="s">
        <v>1236</v>
      </c>
      <c r="F4" s="1251" t="str">
        <f>表紙!E2</f>
        <v>地方独立行政法人　大阪府立病院機構　大阪急性期・総合医療センター</v>
      </c>
      <c r="G4" s="1253"/>
      <c r="H4" s="1224"/>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73" t="s">
        <v>1847</v>
      </c>
      <c r="E6" s="1358"/>
      <c r="F6" s="1358"/>
      <c r="G6" s="1358"/>
      <c r="J6" s="62"/>
      <c r="K6" s="180"/>
    </row>
    <row r="7" spans="1:11" s="9" customFormat="1" ht="44.1" customHeight="1" thickBot="1">
      <c r="A7" s="550">
        <v>1</v>
      </c>
      <c r="B7" s="124"/>
      <c r="C7" s="124"/>
      <c r="D7" s="1423"/>
      <c r="E7" s="1423"/>
      <c r="F7" s="1423"/>
      <c r="G7" s="1423"/>
      <c r="H7" s="208"/>
      <c r="I7" s="9" t="str">
        <f>IF(OR(B7="",C7="",D7=""),"×","○")</f>
        <v>×</v>
      </c>
      <c r="J7" s="62"/>
      <c r="K7" s="90"/>
    </row>
    <row r="8" spans="1:11" s="9" customFormat="1" ht="44.1" customHeight="1" thickBot="1">
      <c r="A8" s="550">
        <v>2</v>
      </c>
      <c r="B8" s="124"/>
      <c r="C8" s="124" ph="1"/>
      <c r="D8" s="1423"/>
      <c r="E8" s="1423"/>
      <c r="F8" s="1423"/>
      <c r="G8" s="1423"/>
      <c r="J8" s="62"/>
      <c r="K8" s="90"/>
    </row>
    <row r="9" spans="1:11" s="9" customFormat="1" ht="44.1" customHeight="1" thickBot="1">
      <c r="A9" s="550">
        <v>3</v>
      </c>
      <c r="B9" s="124"/>
      <c r="C9" s="124"/>
      <c r="D9" s="1423"/>
      <c r="E9" s="1423"/>
      <c r="F9" s="1423"/>
      <c r="G9" s="1423"/>
      <c r="J9" s="62"/>
      <c r="K9" s="90"/>
    </row>
    <row r="10" spans="1:11" s="9" customFormat="1" ht="44.1" customHeight="1" thickBot="1">
      <c r="A10" s="550">
        <v>4</v>
      </c>
      <c r="B10" s="124"/>
      <c r="C10" s="124"/>
      <c r="D10" s="1423"/>
      <c r="E10" s="1423"/>
      <c r="F10" s="1423"/>
      <c r="G10" s="1423"/>
      <c r="J10" s="62"/>
      <c r="K10" s="90"/>
    </row>
    <row r="11" spans="1:11" s="9" customFormat="1" ht="44.1" customHeight="1" thickBot="1">
      <c r="A11" s="550">
        <v>5</v>
      </c>
      <c r="B11" s="124"/>
      <c r="C11" s="124"/>
      <c r="D11" s="1423"/>
      <c r="E11" s="1423"/>
      <c r="F11" s="1423"/>
      <c r="G11" s="1423"/>
      <c r="J11" s="62"/>
      <c r="K11" s="90"/>
    </row>
    <row r="12" spans="1:11" s="9" customFormat="1" ht="44.1" customHeight="1" thickBot="1">
      <c r="A12" s="550">
        <v>6</v>
      </c>
      <c r="B12" s="124"/>
      <c r="C12" s="124"/>
      <c r="D12" s="1423"/>
      <c r="E12" s="1423"/>
      <c r="F12" s="1423"/>
      <c r="G12" s="1423"/>
      <c r="J12" s="62"/>
      <c r="K12" s="90"/>
    </row>
    <row r="13" spans="1:11" s="9" customFormat="1" ht="44.1" customHeight="1" thickBot="1">
      <c r="A13" s="550">
        <v>7</v>
      </c>
      <c r="B13" s="124"/>
      <c r="C13" s="124"/>
      <c r="D13" s="1423"/>
      <c r="E13" s="1423"/>
      <c r="F13" s="1423"/>
      <c r="G13" s="1423"/>
      <c r="J13" s="62"/>
      <c r="K13" s="90"/>
    </row>
    <row r="14" spans="1:11" s="9" customFormat="1" ht="44.1" customHeight="1" thickBot="1">
      <c r="A14" s="550">
        <v>8</v>
      </c>
      <c r="B14" s="124"/>
      <c r="C14" s="124"/>
      <c r="D14" s="1423"/>
      <c r="E14" s="1423"/>
      <c r="F14" s="1423"/>
      <c r="G14" s="1423"/>
      <c r="J14" s="62"/>
      <c r="K14" s="90"/>
    </row>
    <row r="15" spans="1:11" s="9" customFormat="1" ht="44.1" customHeight="1" thickBot="1">
      <c r="A15" s="550">
        <v>9</v>
      </c>
      <c r="B15" s="124"/>
      <c r="C15" s="124"/>
      <c r="D15" s="1423"/>
      <c r="E15" s="1423"/>
      <c r="F15" s="1423"/>
      <c r="G15" s="1423"/>
      <c r="J15" s="62"/>
      <c r="K15" s="90"/>
    </row>
    <row r="16" spans="1:11" s="9" customFormat="1" ht="44.1" customHeight="1" thickBot="1">
      <c r="A16" s="550">
        <v>10</v>
      </c>
      <c r="B16" s="124"/>
      <c r="C16" s="124"/>
      <c r="D16" s="1423"/>
      <c r="E16" s="1423"/>
      <c r="F16" s="1423"/>
      <c r="G16" s="1423"/>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9" t="s">
        <v>1854</v>
      </c>
      <c r="B1" s="1229"/>
      <c r="C1" s="1229"/>
      <c r="D1" s="1229"/>
      <c r="E1" s="1229"/>
      <c r="F1" s="1229"/>
      <c r="G1" s="1229"/>
      <c r="H1" s="1229"/>
      <c r="K1" s="102"/>
      <c r="L1" s="959"/>
    </row>
    <row r="2" spans="1:12" s="960" customFormat="1" ht="24.95" customHeight="1" thickTop="1" thickBot="1">
      <c r="A2" s="898"/>
      <c r="B2" s="898"/>
      <c r="C2" s="1231" t="s">
        <v>1803</v>
      </c>
      <c r="D2" s="1231"/>
      <c r="E2" s="1231"/>
      <c r="F2" s="1231"/>
      <c r="G2" s="1250"/>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4"/>
      <c r="J2" s="599"/>
      <c r="K2" s="889"/>
      <c r="L2" s="193" t="s">
        <v>268</v>
      </c>
    </row>
    <row r="3" spans="1:12" ht="5.0999999999999996" customHeight="1" thickTop="1">
      <c r="A3" s="537"/>
      <c r="B3" s="537"/>
      <c r="C3" s="537"/>
      <c r="D3" s="537"/>
      <c r="E3" s="537"/>
      <c r="F3" s="537"/>
      <c r="G3" s="537"/>
      <c r="H3" s="537"/>
      <c r="I3" s="1224"/>
      <c r="J3" s="599"/>
      <c r="L3" s="194"/>
    </row>
    <row r="4" spans="1:12" ht="20.100000000000001" customHeight="1">
      <c r="B4" s="537"/>
      <c r="C4" s="537"/>
      <c r="D4" s="537"/>
      <c r="E4" s="537"/>
      <c r="F4" s="562" t="s">
        <v>1236</v>
      </c>
      <c r="G4" s="1251" t="str">
        <f>表紙!E2</f>
        <v>地方独立行政法人　大阪府立病院機構　大阪急性期・総合医療センター</v>
      </c>
      <c r="H4" s="1253"/>
      <c r="I4" s="1224"/>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22" t="s">
        <v>1860</v>
      </c>
      <c r="C10" s="1822"/>
      <c r="D10" s="1822"/>
      <c r="E10" s="1822"/>
      <c r="F10" s="1822"/>
      <c r="G10" s="1823"/>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24" t="s">
        <v>1868</v>
      </c>
      <c r="C18" s="1824"/>
      <c r="D18" s="1824"/>
      <c r="E18" s="1824"/>
      <c r="F18" s="1824"/>
      <c r="G18" s="1539"/>
      <c r="H18" s="78"/>
      <c r="I18"/>
      <c r="J18" s="9" t="str">
        <f t="shared" si="0"/>
        <v>×</v>
      </c>
      <c r="K18" s="62"/>
      <c r="L18" s="90"/>
    </row>
    <row r="19" spans="1:12" s="9" customFormat="1" ht="27" customHeight="1" thickBot="1">
      <c r="A19"/>
      <c r="B19" s="1824" t="s">
        <v>1869</v>
      </c>
      <c r="C19" s="1824"/>
      <c r="D19" s="1824"/>
      <c r="E19" s="1824"/>
      <c r="F19" s="1824"/>
      <c r="G19" s="1539"/>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42"/>
      <c r="G36" s="1821"/>
      <c r="H36" s="1743"/>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B45" sqref="B45:I4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51" t="s">
        <v>1898</v>
      </c>
      <c r="B1" s="1851"/>
      <c r="C1" s="1851"/>
      <c r="D1" s="1851"/>
      <c r="E1" s="1851"/>
      <c r="F1" s="1851"/>
      <c r="G1" s="1851"/>
      <c r="H1" s="1851"/>
      <c r="I1" s="1851"/>
      <c r="J1" s="1851"/>
    </row>
    <row r="2" spans="1:21" ht="24.95" customHeight="1" thickBot="1">
      <c r="B2" s="1231" t="s">
        <v>1899</v>
      </c>
      <c r="C2" s="1231"/>
      <c r="D2" s="1231"/>
      <c r="E2" s="1231"/>
      <c r="F2" s="1231"/>
      <c r="G2" s="1231"/>
      <c r="H2" s="1231"/>
      <c r="I2" s="969" t="str">
        <f>IF(COUNTIF(K32:K36,"×")=0,"入力済","未入力あり")</f>
        <v>入力済</v>
      </c>
      <c r="M2" s="193" t="s">
        <v>268</v>
      </c>
    </row>
    <row r="3" spans="1:21" ht="24.95" customHeight="1">
      <c r="B3" s="1852"/>
      <c r="C3" s="1852"/>
      <c r="D3" s="1852"/>
      <c r="E3" s="1852"/>
      <c r="F3" s="1852"/>
      <c r="G3" s="1852"/>
      <c r="H3" s="1852"/>
      <c r="I3" s="537"/>
      <c r="M3" s="90"/>
    </row>
    <row r="4" spans="1:21" ht="24.95" customHeight="1">
      <c r="G4" s="942" t="s">
        <v>1222</v>
      </c>
      <c r="H4" s="1232" t="str">
        <f>表紙!E2</f>
        <v>地方独立行政法人　大阪府立病院機構　大阪急性期・総合医療センター</v>
      </c>
      <c r="I4" s="1233"/>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53" t="s">
        <v>1900</v>
      </c>
      <c r="B8" s="1853"/>
      <c r="C8" s="1853"/>
      <c r="D8" s="1853"/>
      <c r="E8" s="1853"/>
      <c r="F8" s="1853"/>
      <c r="G8" s="1853"/>
      <c r="H8" s="1853"/>
      <c r="I8" s="1853"/>
      <c r="J8" s="1853"/>
      <c r="M8" s="168"/>
    </row>
    <row r="9" spans="1:21" ht="20.100000000000001" customHeight="1">
      <c r="A9" s="1853" t="s">
        <v>1901</v>
      </c>
      <c r="B9" s="1853"/>
      <c r="C9" s="1853"/>
      <c r="D9" s="1853"/>
      <c r="E9" s="1853"/>
      <c r="F9" s="1853"/>
      <c r="G9" s="1853"/>
      <c r="H9" s="1853"/>
      <c r="I9" s="1853"/>
      <c r="J9" s="1853"/>
      <c r="M9" s="90"/>
    </row>
    <row r="10" spans="1:21" ht="20.100000000000001" customHeight="1">
      <c r="A10" s="1"/>
      <c r="B10" s="1"/>
      <c r="C10" s="1"/>
      <c r="D10" s="1"/>
      <c r="E10" s="1"/>
      <c r="F10" s="1"/>
      <c r="G10" s="1"/>
      <c r="H10" s="1"/>
      <c r="I10" s="1"/>
      <c r="J10" s="1"/>
      <c r="M10" s="90"/>
    </row>
    <row r="11" spans="1:21" s="644" customFormat="1" ht="25.5" customHeight="1">
      <c r="A11" s="1854" t="s">
        <v>1902</v>
      </c>
      <c r="B11" s="1854"/>
      <c r="C11" s="1854"/>
      <c r="D11" s="1854"/>
      <c r="E11" s="1854"/>
      <c r="F11" s="1854"/>
      <c r="G11" s="1854"/>
      <c r="H11" s="1854"/>
      <c r="I11" s="1854"/>
      <c r="J11" s="1854"/>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53" t="s">
        <v>1904</v>
      </c>
      <c r="C13" s="1853"/>
      <c r="D13" s="1853"/>
      <c r="E13" s="1853"/>
      <c r="F13" s="1853"/>
      <c r="G13" s="1853"/>
      <c r="H13" s="1853"/>
      <c r="I13" s="1853"/>
      <c r="J13" s="1853"/>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55" t="s">
        <v>1905</v>
      </c>
      <c r="F15" s="1856"/>
      <c r="G15" s="1856"/>
      <c r="H15" s="1856"/>
      <c r="I15" s="1857"/>
      <c r="K15" s="972"/>
      <c r="L15" s="970"/>
      <c r="M15" s="90"/>
      <c r="N15" s="970"/>
      <c r="O15" s="970"/>
      <c r="P15" s="970"/>
      <c r="Q15" s="970"/>
      <c r="R15" s="970"/>
      <c r="S15" s="970"/>
      <c r="T15" s="970"/>
      <c r="U15" s="970"/>
    </row>
    <row r="16" spans="1:21" s="644" customFormat="1" ht="27.95" customHeight="1">
      <c r="B16" s="1030" t="s">
        <v>1228</v>
      </c>
      <c r="C16" s="483" t="s">
        <v>1906</v>
      </c>
      <c r="D16" s="1138">
        <v>2</v>
      </c>
      <c r="E16" s="1858" t="s">
        <v>1907</v>
      </c>
      <c r="F16" s="1859"/>
      <c r="G16" s="1859"/>
      <c r="H16" s="1859"/>
      <c r="I16" s="1860"/>
      <c r="K16" s="970"/>
      <c r="L16" s="970"/>
      <c r="M16" s="90"/>
      <c r="N16" s="970"/>
      <c r="O16" s="970"/>
      <c r="P16" s="970"/>
      <c r="Q16" s="970"/>
      <c r="R16" s="970"/>
      <c r="S16" s="970"/>
      <c r="T16" s="970"/>
      <c r="U16" s="970"/>
    </row>
    <row r="17" spans="1:21" s="644" customFormat="1" ht="27.95" customHeight="1">
      <c r="B17" s="1030">
        <v>1</v>
      </c>
      <c r="C17" s="1031" t="s">
        <v>2035</v>
      </c>
      <c r="D17" s="941">
        <v>11</v>
      </c>
      <c r="E17" s="1861" t="s">
        <v>2036</v>
      </c>
      <c r="F17" s="1846"/>
      <c r="G17" s="1846"/>
      <c r="H17" s="1846"/>
      <c r="I17" s="1847"/>
      <c r="K17" s="970"/>
      <c r="L17" s="970"/>
      <c r="M17" s="90"/>
      <c r="N17" s="380">
        <v>0</v>
      </c>
      <c r="O17" s="381">
        <v>20</v>
      </c>
      <c r="P17" s="970"/>
      <c r="Q17" s="970"/>
      <c r="R17" s="970"/>
      <c r="S17" s="970"/>
      <c r="T17" s="970"/>
      <c r="U17" s="970"/>
    </row>
    <row r="18" spans="1:21" s="644" customFormat="1" ht="27.95" customHeight="1">
      <c r="B18" s="1030">
        <v>2</v>
      </c>
      <c r="C18" s="1032"/>
      <c r="D18" s="941"/>
      <c r="E18" s="1848"/>
      <c r="F18" s="1849"/>
      <c r="G18" s="1849"/>
      <c r="H18" s="1849"/>
      <c r="I18" s="1850"/>
      <c r="K18" s="970"/>
      <c r="L18" s="970"/>
      <c r="M18" s="90"/>
      <c r="N18" s="380">
        <v>0</v>
      </c>
      <c r="O18" s="381">
        <v>20</v>
      </c>
      <c r="P18" s="970"/>
      <c r="Q18" s="970"/>
      <c r="R18" s="970"/>
      <c r="S18" s="970"/>
      <c r="T18" s="970"/>
      <c r="U18" s="970"/>
    </row>
    <row r="19" spans="1:21" s="644" customFormat="1" ht="27.95" customHeight="1">
      <c r="B19" s="1033">
        <v>3</v>
      </c>
      <c r="C19" s="1032"/>
      <c r="D19" s="941"/>
      <c r="E19" s="1845"/>
      <c r="F19" s="1846"/>
      <c r="G19" s="1846"/>
      <c r="H19" s="1846"/>
      <c r="I19" s="1847"/>
      <c r="K19" s="972"/>
      <c r="L19" s="970"/>
      <c r="M19" s="90"/>
      <c r="N19" s="380">
        <v>0</v>
      </c>
      <c r="O19" s="381">
        <v>20</v>
      </c>
      <c r="P19" s="970"/>
      <c r="Q19" s="970"/>
      <c r="R19" s="970"/>
      <c r="S19" s="970"/>
      <c r="T19" s="970"/>
      <c r="U19" s="970"/>
    </row>
    <row r="20" spans="1:21" s="644" customFormat="1" ht="27.95" customHeight="1">
      <c r="B20" s="1030">
        <v>4</v>
      </c>
      <c r="C20" s="1032"/>
      <c r="D20" s="941"/>
      <c r="E20" s="1845"/>
      <c r="F20" s="1846"/>
      <c r="G20" s="1846"/>
      <c r="H20" s="1846"/>
      <c r="I20" s="1847"/>
      <c r="K20" s="970"/>
      <c r="L20" s="970"/>
      <c r="M20" s="90"/>
      <c r="N20" s="380">
        <v>0</v>
      </c>
      <c r="O20" s="381">
        <v>20</v>
      </c>
      <c r="P20" s="970"/>
      <c r="Q20" s="970"/>
      <c r="R20" s="970"/>
      <c r="S20" s="970"/>
      <c r="T20" s="970"/>
      <c r="U20" s="970"/>
    </row>
    <row r="21" spans="1:21" s="644" customFormat="1" ht="27.95" customHeight="1">
      <c r="B21" s="1030">
        <v>5</v>
      </c>
      <c r="C21" s="1032"/>
      <c r="D21" s="941"/>
      <c r="E21" s="1845"/>
      <c r="F21" s="1846"/>
      <c r="G21" s="1846"/>
      <c r="H21" s="1846"/>
      <c r="I21" s="1847"/>
      <c r="K21" s="970"/>
      <c r="L21" s="970"/>
      <c r="M21" s="90"/>
      <c r="N21" s="380">
        <v>0</v>
      </c>
      <c r="O21" s="381">
        <v>20</v>
      </c>
      <c r="P21" s="970"/>
      <c r="Q21" s="970"/>
      <c r="R21" s="970"/>
      <c r="S21" s="970"/>
      <c r="T21" s="970"/>
      <c r="U21" s="970"/>
    </row>
    <row r="22" spans="1:21" s="644" customFormat="1" ht="27.95" customHeight="1">
      <c r="B22" s="1030">
        <v>6</v>
      </c>
      <c r="C22" s="1032"/>
      <c r="D22" s="941"/>
      <c r="E22" s="1845"/>
      <c r="F22" s="1846"/>
      <c r="G22" s="1846"/>
      <c r="H22" s="1846"/>
      <c r="I22" s="1847"/>
      <c r="K22" s="970"/>
      <c r="L22" s="970"/>
      <c r="M22" s="90"/>
      <c r="N22" s="380">
        <v>0</v>
      </c>
      <c r="O22" s="381">
        <v>20</v>
      </c>
      <c r="P22" s="970"/>
      <c r="Q22" s="970"/>
      <c r="R22" s="970"/>
      <c r="S22" s="970"/>
      <c r="T22" s="970"/>
      <c r="U22" s="970"/>
    </row>
    <row r="23" spans="1:21" s="644" customFormat="1" ht="27.95" customHeight="1">
      <c r="B23" s="1030">
        <v>7</v>
      </c>
      <c r="C23" s="1032"/>
      <c r="D23" s="941"/>
      <c r="E23" s="1845"/>
      <c r="F23" s="1846"/>
      <c r="G23" s="1846"/>
      <c r="H23" s="1846"/>
      <c r="I23" s="1847"/>
      <c r="K23" s="972"/>
      <c r="L23" s="970"/>
      <c r="M23" s="90"/>
      <c r="N23" s="380">
        <v>0</v>
      </c>
      <c r="O23" s="381">
        <v>20</v>
      </c>
      <c r="P23" s="970"/>
      <c r="Q23" s="970"/>
      <c r="R23" s="970"/>
      <c r="S23" s="970"/>
      <c r="T23" s="970"/>
      <c r="U23" s="970"/>
    </row>
    <row r="24" spans="1:21" s="644" customFormat="1" ht="27.95" customHeight="1">
      <c r="B24" s="1030">
        <v>8</v>
      </c>
      <c r="C24" s="1032"/>
      <c r="D24" s="941"/>
      <c r="E24" s="1845"/>
      <c r="F24" s="1846"/>
      <c r="G24" s="1846"/>
      <c r="H24" s="1846"/>
      <c r="I24" s="1847"/>
      <c r="K24" s="970"/>
      <c r="L24" s="970"/>
      <c r="M24" s="90"/>
      <c r="N24" s="380">
        <v>0</v>
      </c>
      <c r="O24" s="381">
        <v>20</v>
      </c>
      <c r="P24" s="970"/>
      <c r="Q24" s="970"/>
      <c r="R24" s="970"/>
      <c r="S24" s="970"/>
      <c r="T24" s="970"/>
      <c r="U24" s="970"/>
    </row>
    <row r="25" spans="1:21" s="644" customFormat="1" ht="27.95" customHeight="1">
      <c r="B25" s="1030">
        <v>9</v>
      </c>
      <c r="C25" s="1032"/>
      <c r="D25" s="941"/>
      <c r="E25" s="1845"/>
      <c r="F25" s="1846"/>
      <c r="G25" s="1846"/>
      <c r="H25" s="1846"/>
      <c r="I25" s="1847"/>
      <c r="K25" s="970"/>
      <c r="L25" s="970"/>
      <c r="M25" s="90"/>
      <c r="N25" s="380">
        <v>0</v>
      </c>
      <c r="O25" s="381">
        <v>20</v>
      </c>
      <c r="P25" s="970"/>
      <c r="Q25" s="970"/>
      <c r="R25" s="970"/>
      <c r="S25" s="970"/>
      <c r="T25" s="970"/>
      <c r="U25" s="970"/>
    </row>
    <row r="26" spans="1:21" s="644" customFormat="1" ht="27.95" customHeight="1">
      <c r="B26" s="1030">
        <v>10</v>
      </c>
      <c r="C26" s="1032"/>
      <c r="D26" s="941"/>
      <c r="E26" s="1845"/>
      <c r="F26" s="1846"/>
      <c r="G26" s="1846"/>
      <c r="H26" s="1846"/>
      <c r="I26" s="1847"/>
      <c r="K26" s="970"/>
      <c r="L26" s="970"/>
      <c r="M26" s="90"/>
      <c r="N26" s="380">
        <v>0</v>
      </c>
      <c r="O26" s="381">
        <v>20</v>
      </c>
      <c r="P26" s="970"/>
      <c r="Q26" s="970"/>
      <c r="R26" s="970"/>
      <c r="S26" s="970"/>
      <c r="T26" s="970"/>
      <c r="U26" s="970"/>
    </row>
    <row r="27" spans="1:21" s="644" customFormat="1" ht="27.95" customHeight="1">
      <c r="B27" s="1030">
        <v>11</v>
      </c>
      <c r="C27" s="1032"/>
      <c r="D27" s="941"/>
      <c r="E27" s="1845"/>
      <c r="F27" s="1846"/>
      <c r="G27" s="1846"/>
      <c r="H27" s="1846"/>
      <c r="I27" s="1847"/>
      <c r="K27" s="972"/>
      <c r="L27" s="970"/>
      <c r="M27" s="90"/>
      <c r="N27" s="380">
        <v>0</v>
      </c>
      <c r="O27" s="381">
        <v>20</v>
      </c>
      <c r="P27" s="970"/>
      <c r="Q27" s="970"/>
      <c r="R27" s="970"/>
      <c r="S27" s="970"/>
      <c r="T27" s="970"/>
      <c r="U27" s="970"/>
    </row>
    <row r="28" spans="1:21" s="644" customFormat="1" ht="27.95" customHeight="1">
      <c r="B28" s="1030">
        <v>12</v>
      </c>
      <c r="C28" s="1032"/>
      <c r="D28" s="941"/>
      <c r="E28" s="1845"/>
      <c r="F28" s="1846"/>
      <c r="G28" s="1846"/>
      <c r="H28" s="1846"/>
      <c r="I28" s="1847"/>
      <c r="K28" s="970"/>
      <c r="L28" s="973"/>
      <c r="M28" s="90"/>
      <c r="N28" s="380">
        <v>0</v>
      </c>
      <c r="O28" s="381">
        <v>20</v>
      </c>
      <c r="P28" s="974"/>
      <c r="Q28" s="974"/>
      <c r="R28" s="974"/>
      <c r="S28" s="974"/>
      <c r="T28" s="974"/>
      <c r="U28" s="974"/>
    </row>
    <row r="29" spans="1:21" s="644" customFormat="1" ht="27.95" customHeight="1">
      <c r="B29" s="1030">
        <v>13</v>
      </c>
      <c r="C29" s="1032"/>
      <c r="D29" s="941"/>
      <c r="E29" s="1845"/>
      <c r="F29" s="1846"/>
      <c r="G29" s="1846"/>
      <c r="H29" s="1846"/>
      <c r="I29" s="1847"/>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34" t="s">
        <v>1909</v>
      </c>
      <c r="C32" s="1834"/>
      <c r="D32" s="1834"/>
      <c r="E32" s="1834"/>
      <c r="F32" s="1834"/>
      <c r="G32" s="1834"/>
      <c r="H32" s="1844" t="s">
        <v>1935</v>
      </c>
      <c r="I32" s="1844"/>
      <c r="K32" s="9" t="str">
        <f>IF(H32="","×","○")</f>
        <v>○</v>
      </c>
      <c r="M32" s="90"/>
      <c r="N32" s="974"/>
      <c r="O32" s="974"/>
      <c r="P32" s="974"/>
      <c r="Q32" s="974"/>
      <c r="R32" s="974"/>
      <c r="S32" s="974"/>
      <c r="T32" s="974"/>
      <c r="U32" s="974"/>
    </row>
    <row r="33" spans="1:21" s="9" customFormat="1" ht="33" customHeight="1">
      <c r="A33" s="976"/>
      <c r="B33" s="1834" t="s">
        <v>1910</v>
      </c>
      <c r="C33" s="1834"/>
      <c r="D33" s="1834"/>
      <c r="E33" s="1834"/>
      <c r="F33" s="1834"/>
      <c r="G33" s="1834"/>
      <c r="H33" s="1835" t="s">
        <v>2037</v>
      </c>
      <c r="I33" s="1836"/>
      <c r="K33" s="9" t="str">
        <f t="shared" ref="K33:K36" si="0">IF(H33="","×","○")</f>
        <v>○</v>
      </c>
      <c r="L33" s="977"/>
      <c r="M33" s="90"/>
      <c r="N33" s="977"/>
      <c r="O33" s="977"/>
      <c r="P33" s="977"/>
      <c r="Q33" s="977"/>
      <c r="R33" s="977"/>
      <c r="S33" s="977"/>
      <c r="T33" s="977"/>
      <c r="U33" s="977"/>
    </row>
    <row r="34" spans="1:21" s="9" customFormat="1" ht="33" customHeight="1">
      <c r="A34" s="976"/>
      <c r="B34" s="1834" t="s">
        <v>1911</v>
      </c>
      <c r="C34" s="1834"/>
      <c r="D34" s="1834"/>
      <c r="E34" s="1834"/>
      <c r="F34" s="1834"/>
      <c r="G34" s="1834"/>
      <c r="H34" s="1835" t="s">
        <v>2037</v>
      </c>
      <c r="I34" s="1836"/>
      <c r="K34" s="9" t="str">
        <f t="shared" si="0"/>
        <v>○</v>
      </c>
      <c r="L34" s="977"/>
      <c r="M34" s="90"/>
      <c r="N34" s="977"/>
      <c r="O34" s="977"/>
      <c r="P34" s="977"/>
      <c r="Q34" s="977"/>
      <c r="R34" s="977"/>
      <c r="S34" s="977"/>
      <c r="T34" s="977"/>
      <c r="U34" s="977"/>
    </row>
    <row r="35" spans="1:21" s="9" customFormat="1" ht="33" customHeight="1">
      <c r="A35" s="976"/>
      <c r="B35" s="1834" t="s">
        <v>1912</v>
      </c>
      <c r="C35" s="1834"/>
      <c r="D35" s="1834"/>
      <c r="E35" s="1834"/>
      <c r="F35" s="1834"/>
      <c r="G35" s="1834"/>
      <c r="H35" s="1835" t="s">
        <v>2037</v>
      </c>
      <c r="I35" s="1836"/>
      <c r="K35" s="9" t="str">
        <f t="shared" si="0"/>
        <v>○</v>
      </c>
      <c r="L35" s="977"/>
      <c r="M35" s="90"/>
      <c r="N35" s="977"/>
      <c r="O35" s="977"/>
      <c r="P35" s="977"/>
      <c r="Q35" s="977"/>
      <c r="R35" s="977"/>
      <c r="S35" s="977"/>
      <c r="T35" s="977"/>
      <c r="U35" s="977"/>
    </row>
    <row r="36" spans="1:21" s="9" customFormat="1" ht="33" customHeight="1">
      <c r="A36" s="976"/>
      <c r="B36" s="1834" t="s">
        <v>1913</v>
      </c>
      <c r="C36" s="1834"/>
      <c r="D36" s="1834"/>
      <c r="E36" s="1834"/>
      <c r="F36" s="1834"/>
      <c r="G36" s="1834"/>
      <c r="H36" s="1835" t="s">
        <v>2037</v>
      </c>
      <c r="I36" s="1836"/>
      <c r="K36" s="9" t="str">
        <f t="shared" si="0"/>
        <v>○</v>
      </c>
      <c r="L36" s="977"/>
      <c r="M36" s="90"/>
      <c r="N36" s="977"/>
      <c r="O36" s="977"/>
      <c r="P36" s="977"/>
      <c r="Q36" s="977"/>
      <c r="R36" s="977"/>
      <c r="S36" s="977"/>
      <c r="T36" s="977"/>
      <c r="U36" s="977"/>
    </row>
    <row r="37" spans="1:21" s="9" customFormat="1" ht="33" customHeight="1">
      <c r="A37" s="976"/>
      <c r="B37" s="1837" t="s">
        <v>1914</v>
      </c>
      <c r="C37" s="1837"/>
      <c r="D37" s="1837"/>
      <c r="E37" s="1837"/>
      <c r="F37" s="1837"/>
      <c r="G37" s="1837"/>
      <c r="H37" s="941"/>
      <c r="I37" s="35" t="s">
        <v>1915</v>
      </c>
      <c r="K37" s="677"/>
      <c r="L37" s="977"/>
      <c r="M37" s="90"/>
      <c r="N37" s="380">
        <v>0</v>
      </c>
      <c r="O37" s="381">
        <v>20</v>
      </c>
      <c r="P37" s="977"/>
      <c r="Q37" s="977"/>
      <c r="R37" s="977"/>
      <c r="S37" s="977"/>
      <c r="T37" s="977"/>
      <c r="U37" s="977"/>
    </row>
    <row r="38" spans="1:21" ht="33" customHeight="1">
      <c r="B38" s="1838" t="s">
        <v>1916</v>
      </c>
      <c r="C38" s="1839"/>
      <c r="D38" s="1839"/>
      <c r="E38" s="1839"/>
      <c r="F38" s="1839"/>
      <c r="G38" s="1839"/>
      <c r="H38" s="1839"/>
      <c r="I38" s="1840"/>
      <c r="K38" s="970"/>
      <c r="L38" s="970"/>
      <c r="M38" s="90"/>
      <c r="N38" s="970"/>
      <c r="O38" s="970"/>
      <c r="P38" s="970"/>
      <c r="Q38" s="970"/>
      <c r="R38" s="970"/>
      <c r="S38" s="970"/>
      <c r="T38" s="970"/>
      <c r="U38" s="970"/>
    </row>
    <row r="39" spans="1:21" ht="23.1" customHeight="1">
      <c r="B39" s="1825" t="s">
        <v>2038</v>
      </c>
      <c r="C39" s="1826"/>
      <c r="D39" s="1826"/>
      <c r="E39" s="1826"/>
      <c r="F39" s="1826"/>
      <c r="G39" s="1826"/>
      <c r="H39" s="1826"/>
      <c r="I39" s="1827"/>
      <c r="K39" s="733"/>
      <c r="L39" s="970"/>
      <c r="M39" s="90"/>
      <c r="N39" s="970"/>
      <c r="O39" s="970"/>
      <c r="P39" s="970"/>
      <c r="Q39" s="970"/>
      <c r="R39" s="970"/>
      <c r="S39" s="970"/>
      <c r="T39" s="970"/>
      <c r="U39" s="970"/>
    </row>
    <row r="40" spans="1:21" ht="23.1" customHeight="1">
      <c r="B40" s="1828"/>
      <c r="C40" s="1829"/>
      <c r="D40" s="1829"/>
      <c r="E40" s="1829"/>
      <c r="F40" s="1829"/>
      <c r="G40" s="1829"/>
      <c r="H40" s="1829"/>
      <c r="I40" s="1830"/>
      <c r="K40" s="970"/>
      <c r="L40" s="970"/>
      <c r="M40" s="90"/>
      <c r="N40" s="970"/>
      <c r="O40" s="970"/>
      <c r="P40" s="970"/>
      <c r="Q40" s="970"/>
      <c r="R40" s="970"/>
      <c r="S40" s="970"/>
      <c r="T40" s="970"/>
      <c r="U40" s="970"/>
    </row>
    <row r="41" spans="1:21" ht="23.1" customHeight="1">
      <c r="B41" s="1828"/>
      <c r="C41" s="1829"/>
      <c r="D41" s="1829"/>
      <c r="E41" s="1829"/>
      <c r="F41" s="1829"/>
      <c r="G41" s="1829"/>
      <c r="H41" s="1829"/>
      <c r="I41" s="1830"/>
      <c r="K41" s="970"/>
      <c r="L41" s="970"/>
      <c r="M41" s="90"/>
      <c r="N41" s="970"/>
      <c r="O41" s="970"/>
      <c r="P41" s="970"/>
      <c r="Q41" s="970"/>
      <c r="R41" s="970"/>
      <c r="S41" s="970"/>
      <c r="T41" s="970"/>
      <c r="U41" s="970"/>
    </row>
    <row r="42" spans="1:21" ht="23.1" customHeight="1">
      <c r="B42" s="1828"/>
      <c r="C42" s="1829"/>
      <c r="D42" s="1829"/>
      <c r="E42" s="1829"/>
      <c r="F42" s="1829"/>
      <c r="G42" s="1829"/>
      <c r="H42" s="1829"/>
      <c r="I42" s="1830"/>
      <c r="K42" s="970"/>
      <c r="L42" s="970"/>
      <c r="M42" s="90"/>
      <c r="N42" s="970"/>
      <c r="O42" s="970"/>
      <c r="P42" s="970"/>
      <c r="Q42" s="970"/>
      <c r="R42" s="970"/>
      <c r="S42" s="970"/>
      <c r="T42" s="970"/>
      <c r="U42" s="970"/>
    </row>
    <row r="43" spans="1:21" ht="23.1" customHeight="1">
      <c r="B43" s="1831"/>
      <c r="C43" s="1832"/>
      <c r="D43" s="1832"/>
      <c r="E43" s="1832"/>
      <c r="F43" s="1832"/>
      <c r="G43" s="1832"/>
      <c r="H43" s="1832"/>
      <c r="I43" s="1833"/>
      <c r="K43" s="970"/>
      <c r="L43" s="970"/>
      <c r="M43" s="90"/>
      <c r="N43" s="970"/>
      <c r="O43" s="970"/>
      <c r="P43" s="970"/>
      <c r="Q43" s="970"/>
      <c r="R43" s="970"/>
      <c r="S43" s="970"/>
      <c r="T43" s="970"/>
      <c r="U43" s="970"/>
    </row>
    <row r="44" spans="1:21" ht="33" customHeight="1">
      <c r="B44" s="1841" t="s">
        <v>1917</v>
      </c>
      <c r="C44" s="1842"/>
      <c r="D44" s="1842"/>
      <c r="E44" s="1842"/>
      <c r="F44" s="1842"/>
      <c r="G44" s="1842"/>
      <c r="H44" s="1842"/>
      <c r="I44" s="1843"/>
      <c r="K44" s="970"/>
      <c r="L44" s="970"/>
      <c r="M44" s="90"/>
      <c r="N44" s="970"/>
      <c r="O44" s="970"/>
      <c r="P44" s="970"/>
      <c r="Q44" s="970"/>
      <c r="R44" s="970"/>
      <c r="S44" s="970"/>
      <c r="T44" s="970"/>
      <c r="U44" s="970"/>
    </row>
    <row r="45" spans="1:21" ht="23.1" customHeight="1">
      <c r="B45" s="1825" t="s">
        <v>2039</v>
      </c>
      <c r="C45" s="1826"/>
      <c r="D45" s="1826"/>
      <c r="E45" s="1826"/>
      <c r="F45" s="1826"/>
      <c r="G45" s="1826"/>
      <c r="H45" s="1826"/>
      <c r="I45" s="1827"/>
      <c r="K45" s="970"/>
      <c r="L45" s="970"/>
      <c r="M45" s="90"/>
      <c r="N45" s="970"/>
      <c r="O45" s="970"/>
      <c r="P45" s="970"/>
      <c r="Q45" s="970"/>
      <c r="R45" s="970"/>
      <c r="S45" s="970"/>
      <c r="T45" s="970"/>
      <c r="U45" s="970"/>
    </row>
    <row r="46" spans="1:21" ht="23.1" customHeight="1">
      <c r="B46" s="1828"/>
      <c r="C46" s="1829"/>
      <c r="D46" s="1829"/>
      <c r="E46" s="1829"/>
      <c r="F46" s="1829"/>
      <c r="G46" s="1829"/>
      <c r="H46" s="1829"/>
      <c r="I46" s="1830"/>
      <c r="K46" s="970"/>
      <c r="L46" s="970"/>
      <c r="M46" s="90"/>
      <c r="N46" s="970"/>
      <c r="O46" s="970"/>
      <c r="P46" s="970"/>
      <c r="Q46" s="970"/>
      <c r="R46" s="970"/>
      <c r="S46" s="970"/>
      <c r="T46" s="970"/>
      <c r="U46" s="970"/>
    </row>
    <row r="47" spans="1:21" ht="23.1" customHeight="1">
      <c r="B47" s="1831"/>
      <c r="C47" s="1832"/>
      <c r="D47" s="1832"/>
      <c r="E47" s="1832"/>
      <c r="F47" s="1832"/>
      <c r="G47" s="1832"/>
      <c r="H47" s="1832"/>
      <c r="I47" s="1833"/>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topLeftCell="F211" zoomScaleNormal="90" zoomScaleSheetLayoutView="100" workbookViewId="0">
      <selection activeCell="R317" sqref="R317"/>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84" t="str">
        <f>IF(COUNTIF((W5:W317),"未入力あり"),"※このシートには未入力があります。「未入力あり」の行を確認してください。↓","✔チェック欄に未入力なし")</f>
        <v>✔チェック欄に未入力なし</v>
      </c>
      <c r="W1" s="1184"/>
    </row>
    <row r="2" spans="1:30" ht="28.5" customHeight="1">
      <c r="A2" s="1194" t="s">
        <v>270</v>
      </c>
      <c r="B2" s="1194"/>
      <c r="C2" s="1194"/>
      <c r="D2" s="1194"/>
      <c r="E2" s="1194"/>
      <c r="F2" s="1194"/>
      <c r="G2" s="1194"/>
      <c r="H2" s="1194"/>
      <c r="I2" s="1194"/>
      <c r="J2" s="1194"/>
      <c r="K2" s="1194"/>
      <c r="L2" s="1194"/>
      <c r="M2" s="1194"/>
      <c r="N2" s="1194"/>
      <c r="O2" s="1194"/>
      <c r="P2" s="1194"/>
      <c r="Q2" s="1194"/>
      <c r="R2" s="1194"/>
      <c r="S2" s="1194"/>
      <c r="T2" s="1194"/>
      <c r="U2" s="1194"/>
      <c r="V2" s="1184"/>
      <c r="W2" s="1184"/>
      <c r="X2" s="197"/>
      <c r="Y2" s="202"/>
    </row>
    <row r="3" spans="1:30" ht="24.95" customHeight="1">
      <c r="A3" s="1201" t="str">
        <f>+'事務局使用（発出時は非表示にすること）'!B3&amp;"について記載"</f>
        <v>令和６年９月１日時点について記載</v>
      </c>
      <c r="B3" s="1201"/>
      <c r="C3" s="1201"/>
      <c r="D3" s="1201"/>
      <c r="E3" s="1201"/>
      <c r="F3" s="1201"/>
      <c r="G3" s="1201"/>
      <c r="H3" s="1201"/>
      <c r="I3" s="1201"/>
      <c r="J3" s="1201"/>
      <c r="K3" s="1201"/>
      <c r="L3" s="1201"/>
      <c r="M3" s="1201"/>
      <c r="N3" s="1201"/>
      <c r="O3" s="1201"/>
      <c r="P3" s="1201"/>
      <c r="Q3" s="1201"/>
      <c r="R3" s="1201"/>
      <c r="S3" s="1201"/>
      <c r="T3" s="1201"/>
      <c r="U3" s="1201"/>
      <c r="V3" s="1184"/>
      <c r="W3" s="1184"/>
      <c r="Y3" s="203" t="s">
        <v>271</v>
      </c>
    </row>
    <row r="4" spans="1:30" ht="9.75" customHeight="1" thickBot="1">
      <c r="V4" s="1184"/>
      <c r="W4" s="1184"/>
      <c r="Y4" s="169"/>
    </row>
    <row r="5" spans="1:30" ht="20.100000000000001" customHeight="1" thickBot="1">
      <c r="A5" s="197" t="s">
        <v>272</v>
      </c>
      <c r="G5" s="43" t="s">
        <v>1920</v>
      </c>
      <c r="H5" s="1" t="str">
        <f>+IF(ISBLANK(G5),"令和７年４月１日以降指定を希望する類型を選択してください。","")</f>
        <v/>
      </c>
      <c r="I5" s="1"/>
      <c r="J5" s="1"/>
      <c r="K5" s="1212"/>
      <c r="L5" s="1213"/>
      <c r="M5" s="1213"/>
      <c r="N5" s="1214"/>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1920</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1921</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1921</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195" t="str">
        <f>表紙!E2</f>
        <v>地方独立行政法人　大阪府立病院機構　大阪急性期・総合医療センター</v>
      </c>
      <c r="I13" s="1196"/>
      <c r="J13" s="1196"/>
      <c r="K13" s="1196"/>
      <c r="L13" s="1196"/>
      <c r="M13" s="1196"/>
      <c r="N13" s="1196"/>
      <c r="O13" s="1196"/>
      <c r="P13" s="1196"/>
      <c r="Q13" s="1196"/>
      <c r="R13" s="1196"/>
      <c r="S13" s="1196"/>
      <c r="T13" s="1197"/>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02" t="s">
        <v>1922</v>
      </c>
      <c r="I15" s="1203"/>
      <c r="J15" s="1203"/>
      <c r="K15" s="1203"/>
      <c r="L15" s="1203"/>
      <c r="M15" s="1203"/>
      <c r="N15" s="1203"/>
      <c r="O15" s="1203"/>
      <c r="P15" s="1203"/>
      <c r="Q15" s="1203"/>
      <c r="R15" s="1203"/>
      <c r="S15" s="1203"/>
      <c r="T15" s="1204"/>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83"/>
    </row>
    <row r="18" spans="1:30" ht="20.100000000000001" customHeight="1" thickBot="1">
      <c r="A18" s="219"/>
      <c r="B18" s="220" t="s">
        <v>283</v>
      </c>
      <c r="C18" s="220"/>
      <c r="D18" s="220"/>
      <c r="E18" s="220"/>
      <c r="F18" s="221"/>
      <c r="G18" s="228" t="s">
        <v>284</v>
      </c>
      <c r="H18" s="114" t="s">
        <v>1923</v>
      </c>
      <c r="I18" s="229"/>
      <c r="J18" s="229"/>
      <c r="K18" s="229"/>
      <c r="L18" s="229"/>
      <c r="M18" s="229"/>
      <c r="N18" s="229"/>
      <c r="O18" s="229"/>
      <c r="P18" s="229"/>
      <c r="Q18" s="229"/>
      <c r="R18" s="229"/>
      <c r="S18" s="229"/>
      <c r="T18" s="229"/>
      <c r="U18" s="227"/>
      <c r="V18" s="48">
        <f t="shared" si="1"/>
        <v>18</v>
      </c>
      <c r="W18" s="1034" t="str">
        <f>IF(H18="","未入力あり","✔")</f>
        <v>✔</v>
      </c>
      <c r="Y18" s="169"/>
      <c r="Z18" s="1183"/>
    </row>
    <row r="19" spans="1:30" ht="20.100000000000001" customHeight="1" thickBot="1">
      <c r="A19" s="219"/>
      <c r="B19" s="220" t="s">
        <v>285</v>
      </c>
      <c r="C19" s="222"/>
      <c r="D19" s="222"/>
      <c r="E19" s="222"/>
      <c r="F19" s="221"/>
      <c r="G19" s="46"/>
      <c r="H19" s="115" t="s">
        <v>1924</v>
      </c>
      <c r="I19" s="1205" t="s">
        <v>1925</v>
      </c>
      <c r="J19" s="1206"/>
      <c r="K19" s="1206"/>
      <c r="L19" s="1206"/>
      <c r="M19" s="1206"/>
      <c r="N19" s="1206"/>
      <c r="O19" s="1206"/>
      <c r="P19" s="1206"/>
      <c r="Q19" s="1206"/>
      <c r="R19" s="1206"/>
      <c r="S19" s="1206"/>
      <c r="T19" s="1207"/>
      <c r="U19" s="227"/>
      <c r="V19" s="48">
        <f t="shared" si="1"/>
        <v>19</v>
      </c>
      <c r="W19" s="1034" t="str">
        <f>IF(OR(H19="",I19=""),"未入力あり","✔")</f>
        <v>✔</v>
      </c>
      <c r="Y19" s="169"/>
      <c r="Z19" s="1183"/>
    </row>
    <row r="20" spans="1:30" ht="21" customHeight="1" thickBot="1">
      <c r="A20" s="211"/>
      <c r="B20" s="212" t="s">
        <v>281</v>
      </c>
      <c r="C20" s="214"/>
      <c r="D20" s="214"/>
      <c r="E20" s="214"/>
      <c r="F20" s="213"/>
      <c r="G20" s="47"/>
      <c r="H20" s="1"/>
      <c r="I20" s="1185" t="s">
        <v>1926</v>
      </c>
      <c r="J20" s="1186"/>
      <c r="K20" s="1186"/>
      <c r="L20" s="1186"/>
      <c r="M20" s="1186"/>
      <c r="N20" s="1186"/>
      <c r="O20" s="1186"/>
      <c r="P20" s="1186"/>
      <c r="Q20" s="1186"/>
      <c r="R20" s="1186"/>
      <c r="S20" s="1186"/>
      <c r="T20" s="1187"/>
      <c r="U20" s="230"/>
      <c r="V20" s="48">
        <f t="shared" si="1"/>
        <v>20</v>
      </c>
      <c r="W20" s="1034" t="str">
        <f>IF(I20="","未入力あり","✔")</f>
        <v>✔</v>
      </c>
      <c r="Y20" s="169"/>
      <c r="Z20" s="1183"/>
      <c r="AA20" s="197"/>
      <c r="AB20" s="197"/>
      <c r="AC20" s="197"/>
      <c r="AD20" s="197"/>
    </row>
    <row r="21" spans="1:30" ht="20.100000000000001" customHeight="1" thickBot="1">
      <c r="A21" s="219"/>
      <c r="B21" s="220" t="s">
        <v>286</v>
      </c>
      <c r="C21" s="222"/>
      <c r="D21" s="222"/>
      <c r="E21" s="222"/>
      <c r="F21" s="221"/>
      <c r="G21" s="222"/>
      <c r="H21" s="1188" t="s">
        <v>1919</v>
      </c>
      <c r="I21" s="1189"/>
      <c r="J21" s="1189"/>
      <c r="K21" s="1189"/>
      <c r="L21" s="1189"/>
      <c r="M21" s="1189"/>
      <c r="N21" s="1189"/>
      <c r="O21" s="1189"/>
      <c r="P21" s="1189"/>
      <c r="Q21" s="1189"/>
      <c r="R21" s="1189"/>
      <c r="S21" s="1189"/>
      <c r="T21" s="1190"/>
      <c r="U21" s="227"/>
      <c r="V21" s="48">
        <f t="shared" si="1"/>
        <v>21</v>
      </c>
      <c r="W21" s="1034" t="str">
        <f t="shared" ref="W21:W26" si="2">IF(H21="","未入力あり","✔")</f>
        <v>✔</v>
      </c>
      <c r="Y21" s="169"/>
      <c r="Z21" s="1183"/>
      <c r="AA21" s="197"/>
      <c r="AB21" s="197"/>
      <c r="AC21" s="197"/>
      <c r="AD21" s="197"/>
    </row>
    <row r="22" spans="1:30" ht="20.100000000000001" customHeight="1" thickBot="1">
      <c r="A22" s="219"/>
      <c r="B22" s="220" t="s">
        <v>287</v>
      </c>
      <c r="C22" s="222"/>
      <c r="D22" s="222"/>
      <c r="E22" s="222"/>
      <c r="F22" s="221"/>
      <c r="G22" s="222"/>
      <c r="H22" s="1188" t="s">
        <v>1927</v>
      </c>
      <c r="I22" s="1189"/>
      <c r="J22" s="1189"/>
      <c r="K22" s="1189"/>
      <c r="L22" s="1189"/>
      <c r="M22" s="1189"/>
      <c r="N22" s="1189"/>
      <c r="O22" s="1189"/>
      <c r="P22" s="1189"/>
      <c r="Q22" s="1189"/>
      <c r="R22" s="1189"/>
      <c r="S22" s="1189"/>
      <c r="T22" s="1190"/>
      <c r="U22" s="227"/>
      <c r="V22" s="48">
        <f t="shared" si="1"/>
        <v>22</v>
      </c>
      <c r="W22" s="1034" t="str">
        <f t="shared" si="2"/>
        <v>✔</v>
      </c>
      <c r="Y22" s="169"/>
      <c r="Z22" s="1183"/>
      <c r="AA22" s="197"/>
      <c r="AB22" s="197"/>
      <c r="AC22" s="197"/>
      <c r="AD22" s="197"/>
    </row>
    <row r="23" spans="1:30" ht="20.100000000000001" customHeight="1" thickBot="1">
      <c r="A23" s="219"/>
      <c r="B23" s="220" t="s">
        <v>288</v>
      </c>
      <c r="C23" s="222"/>
      <c r="D23" s="222"/>
      <c r="E23" s="222"/>
      <c r="F23" s="221"/>
      <c r="G23" s="222"/>
      <c r="H23" s="1191" t="s">
        <v>1928</v>
      </c>
      <c r="I23" s="1192"/>
      <c r="J23" s="1192"/>
      <c r="K23" s="1192"/>
      <c r="L23" s="1192"/>
      <c r="M23" s="1192"/>
      <c r="N23" s="1192"/>
      <c r="O23" s="1192"/>
      <c r="P23" s="1192"/>
      <c r="Q23" s="1192"/>
      <c r="R23" s="1192"/>
      <c r="S23" s="1192"/>
      <c r="T23" s="1193"/>
      <c r="U23" s="227"/>
      <c r="V23" s="48">
        <f t="shared" si="1"/>
        <v>23</v>
      </c>
      <c r="W23" s="1034" t="str">
        <f t="shared" si="2"/>
        <v>✔</v>
      </c>
      <c r="Y23" s="169"/>
      <c r="Z23" s="1183"/>
      <c r="AA23" s="197"/>
      <c r="AB23" s="197"/>
      <c r="AC23" s="197"/>
      <c r="AD23" s="197"/>
    </row>
    <row r="24" spans="1:30" ht="20.100000000000001" customHeight="1" thickBot="1">
      <c r="A24" s="219"/>
      <c r="B24" s="220" t="s">
        <v>289</v>
      </c>
      <c r="C24" s="222"/>
      <c r="D24" s="222"/>
      <c r="E24" s="222"/>
      <c r="F24" s="221"/>
      <c r="G24" s="222"/>
      <c r="H24" s="1188" t="s">
        <v>1929</v>
      </c>
      <c r="I24" s="1189"/>
      <c r="J24" s="1189"/>
      <c r="K24" s="1189"/>
      <c r="L24" s="1189"/>
      <c r="M24" s="1189"/>
      <c r="N24" s="1189"/>
      <c r="O24" s="1189"/>
      <c r="P24" s="1189"/>
      <c r="Q24" s="1189"/>
      <c r="R24" s="1189"/>
      <c r="S24" s="1189"/>
      <c r="T24" s="1190"/>
      <c r="U24" s="227"/>
      <c r="V24" s="48">
        <f t="shared" si="1"/>
        <v>24</v>
      </c>
      <c r="W24" s="1034" t="str">
        <f t="shared" si="2"/>
        <v>✔</v>
      </c>
      <c r="Y24" s="169"/>
      <c r="Z24" s="1183"/>
      <c r="AA24" s="197"/>
      <c r="AB24" s="197"/>
      <c r="AC24" s="197"/>
      <c r="AD24" s="197"/>
    </row>
    <row r="25" spans="1:30" ht="20.100000000000001" customHeight="1" thickBot="1">
      <c r="A25" s="219"/>
      <c r="B25" s="220" t="s">
        <v>290</v>
      </c>
      <c r="C25" s="220"/>
      <c r="D25" s="220"/>
      <c r="E25" s="220"/>
      <c r="F25" s="221"/>
      <c r="G25" s="222"/>
      <c r="H25" s="1198" t="s">
        <v>1930</v>
      </c>
      <c r="I25" s="1199"/>
      <c r="J25" s="1199"/>
      <c r="K25" s="1199"/>
      <c r="L25" s="1199"/>
      <c r="M25" s="1199"/>
      <c r="N25" s="1199"/>
      <c r="O25" s="1199"/>
      <c r="P25" s="1199"/>
      <c r="Q25" s="1199"/>
      <c r="R25" s="1199"/>
      <c r="S25" s="1199"/>
      <c r="T25" s="1200"/>
      <c r="U25" s="227"/>
      <c r="V25" s="48">
        <f t="shared" si="1"/>
        <v>25</v>
      </c>
      <c r="W25" s="1034" t="str">
        <f t="shared" si="2"/>
        <v>✔</v>
      </c>
      <c r="Y25" s="169"/>
      <c r="Z25" s="1183"/>
      <c r="AA25" s="197"/>
      <c r="AB25" s="197"/>
      <c r="AC25" s="197"/>
      <c r="AD25" s="197"/>
    </row>
    <row r="26" spans="1:30" ht="20.100000000000001" customHeight="1" thickBot="1">
      <c r="A26" s="219"/>
      <c r="B26" s="220" t="s">
        <v>291</v>
      </c>
      <c r="C26" s="220"/>
      <c r="D26" s="220"/>
      <c r="E26" s="220"/>
      <c r="F26" s="221"/>
      <c r="G26" s="222"/>
      <c r="H26" s="1198" t="s">
        <v>1930</v>
      </c>
      <c r="I26" s="1199"/>
      <c r="J26" s="1199"/>
      <c r="K26" s="1199"/>
      <c r="L26" s="1199"/>
      <c r="M26" s="1199"/>
      <c r="N26" s="1199"/>
      <c r="O26" s="1199"/>
      <c r="P26" s="1199"/>
      <c r="Q26" s="1199"/>
      <c r="R26" s="1199"/>
      <c r="S26" s="1199"/>
      <c r="T26" s="1200"/>
      <c r="U26" s="227"/>
      <c r="V26" s="48">
        <f t="shared" si="1"/>
        <v>26</v>
      </c>
      <c r="W26" s="1034" t="str">
        <f t="shared" si="2"/>
        <v>✔</v>
      </c>
      <c r="Y26" s="169"/>
      <c r="Z26" s="1183"/>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83"/>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865</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831</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142</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8</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47</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1635</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08" t="s">
        <v>306</v>
      </c>
      <c r="E37" s="1209"/>
      <c r="F37" s="1209"/>
      <c r="G37" s="1209"/>
      <c r="H37" s="1209"/>
      <c r="I37" s="1209"/>
      <c r="J37" s="1209"/>
      <c r="K37" s="1209"/>
      <c r="L37" s="1209"/>
      <c r="M37" s="1209"/>
      <c r="N37" s="1209"/>
      <c r="O37" s="1209"/>
      <c r="P37" s="1209"/>
      <c r="Q37" s="1209"/>
      <c r="R37" s="1209"/>
      <c r="S37" s="1209"/>
      <c r="T37" s="1209"/>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0.1</v>
      </c>
      <c r="J42" s="221" t="s">
        <v>305</v>
      </c>
      <c r="K42" s="5"/>
      <c r="L42" s="5"/>
      <c r="M42" s="5"/>
      <c r="N42" s="5"/>
      <c r="O42" s="221"/>
      <c r="P42" s="221"/>
      <c r="Q42" s="221"/>
      <c r="R42" s="340">
        <v>288</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0</v>
      </c>
      <c r="J43" s="221" t="s">
        <v>305</v>
      </c>
      <c r="K43" s="5"/>
      <c r="L43" s="5"/>
      <c r="M43" s="5"/>
      <c r="N43" s="5"/>
      <c r="O43" s="221"/>
      <c r="P43" s="221"/>
      <c r="Q43" s="221"/>
      <c r="R43" s="340">
        <v>13</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11.6</v>
      </c>
      <c r="J44" s="221" t="s">
        <v>305</v>
      </c>
      <c r="K44" s="221"/>
      <c r="L44" s="221"/>
      <c r="M44" s="221"/>
      <c r="N44" s="221"/>
      <c r="O44" s="221"/>
      <c r="P44" s="221"/>
      <c r="Q44" s="221"/>
      <c r="R44" s="340">
        <v>46</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0</v>
      </c>
      <c r="J46" s="221" t="s">
        <v>305</v>
      </c>
      <c r="K46" s="221"/>
      <c r="L46" s="221"/>
      <c r="M46" s="221"/>
      <c r="N46" s="221"/>
      <c r="O46" s="221"/>
      <c r="P46" s="221"/>
      <c r="Q46" s="221"/>
      <c r="R46" s="340">
        <v>56</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34.299999999999997</v>
      </c>
      <c r="J47" s="221" t="s">
        <v>305</v>
      </c>
      <c r="K47" s="221"/>
      <c r="L47" s="221"/>
      <c r="M47" s="221"/>
      <c r="N47" s="221"/>
      <c r="O47" s="221"/>
      <c r="P47" s="221"/>
      <c r="Q47" s="221"/>
      <c r="R47" s="340">
        <v>917</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0</v>
      </c>
      <c r="J48" s="221" t="s">
        <v>305</v>
      </c>
      <c r="K48" s="221"/>
      <c r="L48" s="221"/>
      <c r="M48" s="221"/>
      <c r="N48" s="221"/>
      <c r="O48" s="221"/>
      <c r="P48" s="221"/>
      <c r="Q48" s="221"/>
      <c r="R48" s="340">
        <v>1</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0.3</v>
      </c>
      <c r="J49" s="221" t="s">
        <v>305</v>
      </c>
      <c r="K49" s="221"/>
      <c r="L49" s="221"/>
      <c r="M49" s="221"/>
      <c r="N49" s="221"/>
      <c r="O49" s="221"/>
      <c r="P49" s="221"/>
      <c r="Q49" s="221"/>
      <c r="R49" s="340">
        <v>47</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21</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0.6</v>
      </c>
      <c r="J51" s="221" t="s">
        <v>305</v>
      </c>
      <c r="K51" s="221"/>
      <c r="L51" s="221"/>
      <c r="M51" s="221"/>
      <c r="N51" s="221"/>
      <c r="O51" s="221"/>
      <c r="P51" s="221"/>
      <c r="Q51" s="221"/>
      <c r="R51" s="340">
        <v>3</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v>
      </c>
      <c r="J52" s="221" t="s">
        <v>305</v>
      </c>
      <c r="K52" s="221"/>
      <c r="L52" s="221"/>
      <c r="M52" s="221"/>
      <c r="N52" s="221"/>
      <c r="O52" s="221"/>
      <c r="P52" s="221"/>
      <c r="Q52" s="221"/>
      <c r="R52" s="340">
        <v>10</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5.0999999999999996</v>
      </c>
      <c r="J54" s="221" t="s">
        <v>305</v>
      </c>
      <c r="K54" s="221"/>
      <c r="L54" s="221"/>
      <c r="M54" s="221"/>
      <c r="N54" s="221"/>
      <c r="O54" s="221"/>
      <c r="P54" s="221"/>
      <c r="Q54" s="221"/>
      <c r="R54" s="340">
        <v>8</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0.4</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4</v>
      </c>
      <c r="J56" s="221" t="s">
        <v>305</v>
      </c>
      <c r="K56" s="221"/>
      <c r="L56" s="221"/>
      <c r="M56" s="221"/>
      <c r="N56" s="221"/>
      <c r="O56" s="221"/>
      <c r="P56" s="221"/>
      <c r="Q56" s="221"/>
      <c r="R56" s="340">
        <v>52</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19.899999999999999</v>
      </c>
      <c r="J57" s="221" t="s">
        <v>305</v>
      </c>
      <c r="K57" s="221"/>
      <c r="L57" s="221"/>
      <c r="M57" s="221"/>
      <c r="N57" s="221"/>
      <c r="O57" s="221"/>
      <c r="P57" s="221"/>
      <c r="Q57" s="221"/>
      <c r="R57" s="340">
        <v>60</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1.2</v>
      </c>
      <c r="J59" s="221" t="s">
        <v>305</v>
      </c>
      <c r="K59" s="221"/>
      <c r="L59" s="221"/>
      <c r="M59" s="221"/>
      <c r="N59" s="221"/>
      <c r="O59" s="221"/>
      <c r="P59" s="221"/>
      <c r="Q59" s="221"/>
      <c r="R59" s="340">
        <v>21</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4.5</v>
      </c>
      <c r="J60" s="221" t="s">
        <v>305</v>
      </c>
      <c r="K60" s="221"/>
      <c r="L60" s="221"/>
      <c r="M60" s="221"/>
      <c r="N60" s="221"/>
      <c r="O60" s="221"/>
      <c r="P60" s="221"/>
      <c r="Q60" s="221"/>
      <c r="R60" s="340">
        <v>8</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0.8</v>
      </c>
      <c r="J62" s="221" t="s">
        <v>305</v>
      </c>
      <c r="K62" s="221"/>
      <c r="L62" s="221"/>
      <c r="M62" s="221"/>
      <c r="N62" s="221"/>
      <c r="O62" s="221"/>
      <c r="P62" s="221"/>
      <c r="Q62" s="221"/>
      <c r="R62" s="340">
        <v>12</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1</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3.1</v>
      </c>
      <c r="J64" s="221" t="s">
        <v>305</v>
      </c>
      <c r="K64" s="221"/>
      <c r="L64" s="221"/>
      <c r="M64" s="221"/>
      <c r="N64" s="221"/>
      <c r="O64" s="221"/>
      <c r="P64" s="221"/>
      <c r="Q64" s="221"/>
      <c r="R64" s="340">
        <v>3</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0</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0</v>
      </c>
      <c r="J70" s="221" t="s">
        <v>305</v>
      </c>
      <c r="K70" s="221"/>
      <c r="L70" s="221"/>
      <c r="M70" s="221"/>
      <c r="N70" s="221"/>
      <c r="O70" s="221"/>
      <c r="P70" s="221"/>
      <c r="Q70" s="221"/>
      <c r="R70" s="340">
        <v>9</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0</v>
      </c>
      <c r="J71" s="221" t="s">
        <v>305</v>
      </c>
      <c r="K71" s="221"/>
      <c r="L71" s="221"/>
      <c r="M71" s="221"/>
      <c r="N71" s="221"/>
      <c r="O71" s="221"/>
      <c r="P71" s="221"/>
      <c r="Q71" s="221"/>
      <c r="R71" s="340">
        <v>7</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v>
      </c>
      <c r="J72" s="221" t="s">
        <v>305</v>
      </c>
      <c r="K72" s="221"/>
      <c r="L72" s="221"/>
      <c r="M72" s="221"/>
      <c r="N72" s="221"/>
      <c r="O72" s="221"/>
      <c r="P72" s="221"/>
      <c r="Q72" s="221"/>
      <c r="R72" s="340">
        <v>2</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0</v>
      </c>
      <c r="J73" s="221" t="s">
        <v>305</v>
      </c>
      <c r="K73" s="221"/>
      <c r="L73" s="221"/>
      <c r="M73" s="221"/>
      <c r="N73" s="221"/>
      <c r="O73" s="221"/>
      <c r="P73" s="221"/>
      <c r="Q73" s="221"/>
      <c r="R73" s="340">
        <v>2</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1</v>
      </c>
      <c r="J74" s="221" t="s">
        <v>305</v>
      </c>
      <c r="K74" s="221"/>
      <c r="L74" s="221"/>
      <c r="M74" s="221"/>
      <c r="N74" s="221"/>
      <c r="O74" s="221"/>
      <c r="P74" s="221"/>
      <c r="Q74" s="221"/>
      <c r="R74" s="340">
        <v>15</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0</v>
      </c>
      <c r="J75" s="221" t="s">
        <v>305</v>
      </c>
      <c r="K75" s="221"/>
      <c r="L75" s="221"/>
      <c r="M75" s="221"/>
      <c r="N75" s="221"/>
      <c r="O75" s="221"/>
      <c r="P75" s="221"/>
      <c r="Q75" s="221"/>
      <c r="R75" s="340">
        <v>13</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0</v>
      </c>
      <c r="J76" s="221" t="s">
        <v>305</v>
      </c>
      <c r="K76" s="221"/>
      <c r="L76" s="221"/>
      <c r="M76" s="221"/>
      <c r="N76" s="221"/>
      <c r="O76" s="221"/>
      <c r="P76" s="221"/>
      <c r="Q76" s="221"/>
      <c r="R76" s="340">
        <v>0</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v>
      </c>
      <c r="J77" s="221" t="s">
        <v>305</v>
      </c>
      <c r="K77" s="221"/>
      <c r="L77" s="221"/>
      <c r="M77" s="221"/>
      <c r="N77" s="221"/>
      <c r="O77" s="221"/>
      <c r="P77" s="221"/>
      <c r="Q77" s="221"/>
      <c r="R77" s="340">
        <v>0</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0.8</v>
      </c>
      <c r="J78" s="221" t="s">
        <v>305</v>
      </c>
      <c r="K78" s="221"/>
      <c r="L78" s="221"/>
      <c r="M78" s="221"/>
      <c r="N78" s="221"/>
      <c r="O78" s="221"/>
      <c r="P78" s="221"/>
      <c r="Q78" s="221"/>
      <c r="R78" s="340">
        <v>4</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0</v>
      </c>
      <c r="J79" s="221" t="s">
        <v>305</v>
      </c>
      <c r="K79" s="221"/>
      <c r="L79" s="256"/>
      <c r="M79" s="221"/>
      <c r="N79" s="221"/>
      <c r="O79" s="221"/>
      <c r="P79" s="221"/>
      <c r="Q79" s="221"/>
      <c r="R79" s="340">
        <v>5</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v>
      </c>
      <c r="J80" s="221" t="s">
        <v>305</v>
      </c>
      <c r="K80" s="221"/>
      <c r="L80" s="221"/>
      <c r="M80" s="221"/>
      <c r="N80" s="221"/>
      <c r="O80" s="221"/>
      <c r="P80" s="221"/>
      <c r="Q80" s="221"/>
      <c r="R80" s="340">
        <v>1</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0</v>
      </c>
      <c r="J81" s="221" t="s">
        <v>305</v>
      </c>
      <c r="K81" s="221"/>
      <c r="L81" s="221"/>
      <c r="M81" s="221"/>
      <c r="N81" s="221"/>
      <c r="O81" s="221"/>
      <c r="P81" s="221"/>
      <c r="Q81" s="221"/>
      <c r="R81" s="340">
        <v>6</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3</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v>
      </c>
      <c r="J83" s="221" t="s">
        <v>305</v>
      </c>
      <c r="K83" s="221"/>
      <c r="L83" s="221"/>
      <c r="M83" s="221"/>
      <c r="N83" s="221"/>
      <c r="O83" s="221"/>
      <c r="P83" s="221"/>
      <c r="Q83" s="221"/>
      <c r="R83" s="340">
        <v>1</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2</v>
      </c>
      <c r="J84" s="221" t="s">
        <v>305</v>
      </c>
      <c r="K84" s="221"/>
      <c r="L84" s="221"/>
      <c r="M84" s="221"/>
      <c r="N84" s="221"/>
      <c r="O84" s="221"/>
      <c r="P84" s="221"/>
      <c r="Q84" s="221"/>
      <c r="R84" s="340">
        <v>11</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2</v>
      </c>
      <c r="J85" s="221" t="s">
        <v>305</v>
      </c>
      <c r="K85" s="221"/>
      <c r="L85" s="221"/>
      <c r="M85" s="221"/>
      <c r="N85" s="221"/>
      <c r="O85" s="221"/>
      <c r="P85" s="221"/>
      <c r="Q85" s="221"/>
      <c r="R85" s="340">
        <v>3</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0.5</v>
      </c>
      <c r="J86" s="221" t="s">
        <v>305</v>
      </c>
      <c r="K86" s="221"/>
      <c r="L86" s="221"/>
      <c r="M86" s="221"/>
      <c r="N86" s="221"/>
      <c r="O86" s="221"/>
      <c r="P86" s="221"/>
      <c r="Q86" s="221"/>
      <c r="R86" s="340">
        <v>1</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0.5</v>
      </c>
      <c r="J87" s="221" t="s">
        <v>305</v>
      </c>
      <c r="K87" s="221"/>
      <c r="L87" s="221"/>
      <c r="M87" s="221"/>
      <c r="N87" s="221"/>
      <c r="O87" s="221"/>
      <c r="P87" s="221"/>
      <c r="Q87" s="221"/>
      <c r="R87" s="340">
        <v>10</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0</v>
      </c>
      <c r="J88" s="221" t="s">
        <v>305</v>
      </c>
      <c r="K88" s="221"/>
      <c r="L88" s="221"/>
      <c r="M88" s="221"/>
      <c r="N88" s="221"/>
      <c r="O88" s="221"/>
      <c r="P88" s="221"/>
      <c r="Q88" s="221"/>
      <c r="R88" s="340">
        <v>0</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v>
      </c>
      <c r="J89" s="221" t="s">
        <v>305</v>
      </c>
      <c r="K89" s="221"/>
      <c r="L89" s="221"/>
      <c r="M89" s="221"/>
      <c r="N89" s="221"/>
      <c r="O89" s="221"/>
      <c r="P89" s="221"/>
      <c r="Q89" s="221"/>
      <c r="R89" s="340">
        <v>0</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v>
      </c>
      <c r="J90" s="221" t="s">
        <v>305</v>
      </c>
      <c r="K90" s="221"/>
      <c r="L90" s="221"/>
      <c r="M90" s="221"/>
      <c r="N90" s="221"/>
      <c r="O90" s="221"/>
      <c r="P90" s="221"/>
      <c r="Q90" s="221"/>
      <c r="R90" s="340">
        <v>2</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0</v>
      </c>
      <c r="J91" s="221" t="s">
        <v>305</v>
      </c>
      <c r="K91" s="221"/>
      <c r="L91" s="221"/>
      <c r="M91" s="221"/>
      <c r="N91" s="221"/>
      <c r="O91" s="221"/>
      <c r="P91" s="221"/>
      <c r="Q91" s="221"/>
      <c r="R91" s="340">
        <v>3</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0</v>
      </c>
      <c r="J92" s="221" t="s">
        <v>305</v>
      </c>
      <c r="K92" s="221"/>
      <c r="L92" s="221"/>
      <c r="M92" s="221"/>
      <c r="N92" s="221"/>
      <c r="O92" s="221"/>
      <c r="P92" s="221"/>
      <c r="Q92" s="221"/>
      <c r="R92" s="340">
        <v>3</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0</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v>
      </c>
      <c r="J94" s="221" t="s">
        <v>305</v>
      </c>
      <c r="K94" s="221"/>
      <c r="L94" s="221"/>
      <c r="M94" s="221"/>
      <c r="N94" s="221"/>
      <c r="O94" s="221"/>
      <c r="P94" s="221"/>
      <c r="Q94" s="221"/>
      <c r="R94" s="340">
        <v>11</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0</v>
      </c>
      <c r="J95" s="221" t="s">
        <v>305</v>
      </c>
      <c r="K95" s="221"/>
      <c r="L95" s="221"/>
      <c r="M95" s="221"/>
      <c r="N95" s="221"/>
      <c r="O95" s="221"/>
      <c r="P95" s="221"/>
      <c r="Q95" s="221"/>
      <c r="R95" s="340">
        <v>0</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0</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v>
      </c>
      <c r="J97" s="221" t="s">
        <v>305</v>
      </c>
      <c r="K97" s="221"/>
      <c r="L97" s="221"/>
      <c r="M97" s="221"/>
      <c r="N97" s="221"/>
      <c r="O97" s="221"/>
      <c r="P97" s="221"/>
      <c r="Q97" s="221"/>
      <c r="R97" s="340">
        <v>4</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0.9</v>
      </c>
      <c r="J98" s="221" t="s">
        <v>305</v>
      </c>
      <c r="K98" s="221"/>
      <c r="L98" s="221"/>
      <c r="M98" s="221"/>
      <c r="N98" s="221"/>
      <c r="O98" s="221"/>
      <c r="P98" s="221"/>
      <c r="Q98" s="221"/>
      <c r="R98" s="340">
        <v>19</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0.8</v>
      </c>
      <c r="J99" s="221" t="s">
        <v>305</v>
      </c>
      <c r="K99" s="221"/>
      <c r="L99" s="221"/>
      <c r="M99" s="221"/>
      <c r="N99" s="221"/>
      <c r="O99" s="221"/>
      <c r="P99" s="221"/>
      <c r="Q99" s="221"/>
      <c r="R99" s="340">
        <v>10</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1</v>
      </c>
      <c r="J100" s="221" t="s">
        <v>305</v>
      </c>
      <c r="K100" s="221"/>
      <c r="L100" s="221"/>
      <c r="M100" s="221"/>
      <c r="N100" s="221"/>
      <c r="O100" s="221"/>
      <c r="P100" s="221"/>
      <c r="Q100" s="221"/>
      <c r="R100" s="340">
        <v>9</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v>
      </c>
      <c r="J101" s="221" t="s">
        <v>305</v>
      </c>
      <c r="K101" s="221"/>
      <c r="L101" s="221"/>
      <c r="M101" s="221"/>
      <c r="N101" s="221"/>
      <c r="O101" s="221"/>
      <c r="P101" s="221"/>
      <c r="Q101" s="221"/>
      <c r="R101" s="340">
        <v>3</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v>
      </c>
      <c r="J102" s="221" t="s">
        <v>305</v>
      </c>
      <c r="K102" s="221"/>
      <c r="L102" s="221"/>
      <c r="M102" s="221"/>
      <c r="N102" s="221"/>
      <c r="O102" s="221"/>
      <c r="P102" s="221"/>
      <c r="Q102" s="221"/>
      <c r="R102" s="340">
        <v>2</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0.3</v>
      </c>
      <c r="J103" s="221" t="s">
        <v>305</v>
      </c>
      <c r="K103" s="221"/>
      <c r="L103" s="221"/>
      <c r="M103" s="221"/>
      <c r="N103" s="221"/>
      <c r="O103" s="221"/>
      <c r="P103" s="221"/>
      <c r="Q103" s="221"/>
      <c r="R103" s="340">
        <v>2</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0</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0</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0</v>
      </c>
      <c r="J106" s="221" t="s">
        <v>305</v>
      </c>
      <c r="K106" s="221"/>
      <c r="L106" s="221"/>
      <c r="M106" s="221"/>
      <c r="N106" s="221"/>
      <c r="O106" s="221"/>
      <c r="P106" s="221"/>
      <c r="Q106" s="221"/>
      <c r="R106" s="340">
        <v>0</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0</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v>
      </c>
      <c r="J108" s="221" t="s">
        <v>305</v>
      </c>
      <c r="K108" s="221"/>
      <c r="L108" s="221"/>
      <c r="M108" s="221"/>
      <c r="N108" s="221"/>
      <c r="O108" s="221"/>
      <c r="P108" s="221"/>
      <c r="Q108" s="221"/>
      <c r="R108" s="340">
        <v>0</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v>
      </c>
      <c r="J109" s="221" t="s">
        <v>305</v>
      </c>
      <c r="K109" s="221"/>
      <c r="L109" s="221"/>
      <c r="M109" s="221"/>
      <c r="N109" s="221"/>
      <c r="O109" s="221"/>
      <c r="P109" s="221"/>
      <c r="Q109" s="221"/>
      <c r="R109" s="340">
        <v>3</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v>
      </c>
      <c r="J110" s="221" t="s">
        <v>305</v>
      </c>
      <c r="K110" s="221"/>
      <c r="L110" s="221"/>
      <c r="M110" s="221"/>
      <c r="N110" s="221"/>
      <c r="O110" s="221"/>
      <c r="P110" s="221"/>
      <c r="Q110" s="221"/>
      <c r="R110" s="340">
        <v>2</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v>
      </c>
      <c r="J111" s="221" t="s">
        <v>305</v>
      </c>
      <c r="K111" s="221"/>
      <c r="L111" s="221"/>
      <c r="M111" s="221"/>
      <c r="N111" s="221"/>
      <c r="O111" s="221"/>
      <c r="P111" s="221"/>
      <c r="Q111" s="221"/>
      <c r="R111" s="340">
        <v>0</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0</v>
      </c>
      <c r="J112" s="221" t="s">
        <v>305</v>
      </c>
      <c r="K112" s="256"/>
      <c r="L112" s="221"/>
      <c r="M112" s="221"/>
      <c r="N112" s="221"/>
      <c r="O112" s="221"/>
      <c r="P112" s="221"/>
      <c r="Q112" s="221"/>
      <c r="R112" s="340">
        <v>4</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0</v>
      </c>
      <c r="J113" s="221" t="s">
        <v>305</v>
      </c>
      <c r="K113" s="221"/>
      <c r="L113" s="221"/>
      <c r="M113" s="221"/>
      <c r="N113" s="221"/>
      <c r="O113" s="221"/>
      <c r="P113" s="221"/>
      <c r="Q113" s="221"/>
      <c r="R113" s="340">
        <v>11</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11</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1</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2</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2</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0</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v>
      </c>
      <c r="J119" s="221" t="s">
        <v>305</v>
      </c>
      <c r="K119" s="221"/>
      <c r="L119" s="221"/>
      <c r="M119" s="221"/>
      <c r="N119" s="221"/>
      <c r="O119" s="221"/>
      <c r="P119" s="221"/>
      <c r="Q119" s="221"/>
      <c r="R119" s="340">
        <v>0</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v>
      </c>
      <c r="J120" s="221" t="s">
        <v>305</v>
      </c>
      <c r="K120" s="221"/>
      <c r="L120" s="221"/>
      <c r="M120" s="221"/>
      <c r="N120" s="221"/>
      <c r="O120" s="221"/>
      <c r="P120" s="221"/>
      <c r="Q120" s="221"/>
      <c r="R120" s="340">
        <v>2</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0</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v>
      </c>
      <c r="J123" s="221" t="s">
        <v>305</v>
      </c>
      <c r="K123" s="221"/>
      <c r="L123" s="221"/>
      <c r="M123" s="221"/>
      <c r="N123" s="221"/>
      <c r="O123" s="221"/>
      <c r="P123" s="221"/>
      <c r="Q123" s="221"/>
      <c r="R123" s="340">
        <v>2</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2</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0.5</v>
      </c>
      <c r="J125" s="221" t="s">
        <v>305</v>
      </c>
      <c r="K125" s="221"/>
      <c r="L125" s="221"/>
      <c r="M125" s="221"/>
      <c r="N125" s="221"/>
      <c r="O125" s="221"/>
      <c r="P125" s="221"/>
      <c r="Q125" s="221"/>
      <c r="R125" s="340">
        <v>6</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3</v>
      </c>
      <c r="J126" s="221" t="s">
        <v>305</v>
      </c>
      <c r="K126" s="221"/>
      <c r="L126" s="221"/>
      <c r="M126" s="221"/>
      <c r="N126" s="221"/>
      <c r="O126" s="221"/>
      <c r="P126" s="221"/>
      <c r="Q126" s="221"/>
      <c r="R126" s="340">
        <v>10</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v>
      </c>
      <c r="J127" s="221" t="s">
        <v>305</v>
      </c>
      <c r="K127" s="221"/>
      <c r="L127" s="221"/>
      <c r="M127" s="221"/>
      <c r="N127" s="221"/>
      <c r="O127" s="221"/>
      <c r="P127" s="221"/>
      <c r="Q127" s="221"/>
      <c r="R127" s="340">
        <v>1</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v>
      </c>
      <c r="J128" s="221" t="s">
        <v>305</v>
      </c>
      <c r="K128" s="221"/>
      <c r="L128" s="221"/>
      <c r="M128" s="221"/>
      <c r="N128" s="221"/>
      <c r="O128" s="221"/>
      <c r="P128" s="221"/>
      <c r="Q128" s="221"/>
      <c r="R128" s="340">
        <v>3</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1</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0</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v>
      </c>
      <c r="J131" s="221" t="s">
        <v>305</v>
      </c>
      <c r="K131" s="221"/>
      <c r="L131" s="221"/>
      <c r="M131" s="221"/>
      <c r="N131" s="221"/>
      <c r="O131" s="221"/>
      <c r="P131" s="221"/>
      <c r="Q131" s="221"/>
      <c r="R131" s="340">
        <v>0</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0.6</v>
      </c>
      <c r="J132" s="221" t="s">
        <v>305</v>
      </c>
      <c r="K132" s="221"/>
      <c r="L132" s="221"/>
      <c r="M132" s="221"/>
      <c r="N132" s="221"/>
      <c r="O132" s="221"/>
      <c r="P132" s="221"/>
      <c r="Q132" s="221"/>
      <c r="R132" s="340">
        <v>18</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v>
      </c>
      <c r="J133" s="221" t="s">
        <v>305</v>
      </c>
      <c r="K133" s="221"/>
      <c r="L133" s="221"/>
      <c r="M133" s="221"/>
      <c r="N133" s="221"/>
      <c r="O133" s="221"/>
      <c r="P133" s="221"/>
      <c r="Q133" s="221"/>
      <c r="R133" s="340">
        <v>1</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2</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0</v>
      </c>
      <c r="J135" s="221" t="s">
        <v>305</v>
      </c>
      <c r="K135" s="221"/>
      <c r="L135" s="221"/>
      <c r="M135" s="221"/>
      <c r="N135" s="221"/>
      <c r="O135" s="221"/>
      <c r="P135" s="221"/>
      <c r="Q135" s="221"/>
      <c r="R135" s="340">
        <v>5</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1</v>
      </c>
      <c r="J136" s="221" t="s">
        <v>305</v>
      </c>
      <c r="K136" s="221"/>
      <c r="L136" s="221"/>
      <c r="M136" s="221"/>
      <c r="N136" s="221"/>
      <c r="O136" s="221"/>
      <c r="P136" s="221"/>
      <c r="Q136" s="221"/>
      <c r="R136" s="340">
        <v>8</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v>
      </c>
      <c r="J137" s="221" t="s">
        <v>305</v>
      </c>
      <c r="K137" s="221"/>
      <c r="L137" s="221"/>
      <c r="M137" s="221"/>
      <c r="N137" s="221"/>
      <c r="O137" s="221"/>
      <c r="P137" s="221"/>
      <c r="Q137" s="221"/>
      <c r="R137" s="340">
        <v>1</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v>
      </c>
      <c r="J138" s="221" t="s">
        <v>305</v>
      </c>
      <c r="K138" s="221"/>
      <c r="L138" s="221"/>
      <c r="M138" s="221"/>
      <c r="N138" s="221"/>
      <c r="O138" s="221"/>
      <c r="P138" s="221"/>
      <c r="Q138" s="221"/>
      <c r="R138" s="340">
        <v>4</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0</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6</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2</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0</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1</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0</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0</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v>
      </c>
      <c r="J153" s="221" t="s">
        <v>305</v>
      </c>
      <c r="K153" s="221"/>
      <c r="L153" s="221"/>
      <c r="M153" s="221"/>
      <c r="N153" s="221"/>
      <c r="O153" s="221"/>
      <c r="P153" s="221"/>
      <c r="Q153" s="221"/>
      <c r="R153" s="340">
        <v>3</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v>
      </c>
      <c r="J154" s="221" t="s">
        <v>305</v>
      </c>
      <c r="K154" s="221"/>
      <c r="L154" s="221"/>
      <c r="M154" s="221"/>
      <c r="N154" s="221"/>
      <c r="O154" s="221"/>
      <c r="P154" s="221"/>
      <c r="Q154" s="221"/>
      <c r="R154" s="340">
        <v>2</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1</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0</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1</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0</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4</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4</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2</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1</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4</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4</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4</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0</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0</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2</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0</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7</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1</v>
      </c>
      <c r="J184" s="221" t="s">
        <v>305</v>
      </c>
      <c r="K184" s="221"/>
      <c r="L184" s="221"/>
      <c r="M184" s="221"/>
      <c r="N184" s="221"/>
      <c r="O184" s="221"/>
      <c r="P184" s="221"/>
      <c r="Q184" s="221"/>
      <c r="R184" s="340">
        <v>1</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3</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210" t="s">
        <v>455</v>
      </c>
      <c r="D186" s="1210"/>
      <c r="E186" s="1210"/>
      <c r="F186" s="1210"/>
      <c r="G186" s="1210"/>
      <c r="H186" s="1211"/>
      <c r="I186" s="340">
        <v>0</v>
      </c>
      <c r="J186" s="221" t="s">
        <v>305</v>
      </c>
      <c r="K186" s="221"/>
      <c r="L186" s="221"/>
      <c r="M186" s="221"/>
      <c r="N186" s="221"/>
      <c r="O186" s="221"/>
      <c r="P186" s="221"/>
      <c r="Q186" s="221"/>
      <c r="R186" s="340">
        <v>11</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2</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4</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4</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0</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v>
      </c>
      <c r="J191" s="221" t="s">
        <v>305</v>
      </c>
      <c r="K191" s="221"/>
      <c r="L191" s="221"/>
      <c r="M191" s="221"/>
      <c r="N191" s="221"/>
      <c r="O191" s="221"/>
      <c r="P191" s="221"/>
      <c r="Q191" s="221"/>
      <c r="R191" s="340">
        <v>0</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210" t="s">
        <v>462</v>
      </c>
      <c r="D193" s="1210"/>
      <c r="E193" s="1210"/>
      <c r="F193" s="1210"/>
      <c r="G193" s="1210"/>
      <c r="H193" s="1211"/>
      <c r="I193" s="340">
        <v>0</v>
      </c>
      <c r="J193" s="221" t="s">
        <v>305</v>
      </c>
      <c r="K193" s="221"/>
      <c r="L193" s="221"/>
      <c r="M193" s="221"/>
      <c r="N193" s="221"/>
      <c r="O193" s="221"/>
      <c r="P193" s="221"/>
      <c r="Q193" s="221"/>
      <c r="R193" s="340">
        <v>2</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0</v>
      </c>
      <c r="J194" s="221" t="s">
        <v>305</v>
      </c>
      <c r="K194" s="221"/>
      <c r="L194" s="221"/>
      <c r="M194" s="221"/>
      <c r="N194" s="221"/>
      <c r="O194" s="221"/>
      <c r="P194" s="221"/>
      <c r="Q194" s="221"/>
      <c r="R194" s="340">
        <v>0</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0</v>
      </c>
      <c r="J198" s="221" t="s">
        <v>305</v>
      </c>
      <c r="K198" s="221"/>
      <c r="L198" s="221"/>
      <c r="M198" s="221"/>
      <c r="N198" s="221"/>
      <c r="O198" s="221"/>
      <c r="P198" s="221"/>
      <c r="Q198" s="221"/>
      <c r="R198" s="340">
        <v>14</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4</v>
      </c>
      <c r="J199" s="221" t="s">
        <v>305</v>
      </c>
      <c r="K199" s="221"/>
      <c r="L199" s="221"/>
      <c r="M199" s="221"/>
      <c r="N199" s="221"/>
      <c r="O199" s="221"/>
      <c r="P199" s="221"/>
      <c r="Q199" s="221"/>
      <c r="R199" s="340">
        <v>3</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0</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1931</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1932</v>
      </c>
      <c r="I204" s="243" t="s">
        <v>474</v>
      </c>
      <c r="J204" s="280"/>
      <c r="K204" s="280"/>
      <c r="L204" s="280"/>
      <c r="M204" s="280" t="s">
        <v>475</v>
      </c>
      <c r="N204" s="340">
        <v>12</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1932</v>
      </c>
      <c r="I205" s="243" t="s">
        <v>474</v>
      </c>
      <c r="J205" s="280"/>
      <c r="K205" s="280"/>
      <c r="L205" s="280"/>
      <c r="M205" s="280" t="s">
        <v>475</v>
      </c>
      <c r="N205" s="340">
        <v>12</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1932</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1932</v>
      </c>
      <c r="I207" s="243" t="s">
        <v>474</v>
      </c>
      <c r="J207" s="280"/>
      <c r="K207" s="280"/>
      <c r="L207" s="280"/>
      <c r="M207" s="280" t="s">
        <v>475</v>
      </c>
      <c r="N207" s="340">
        <v>12</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83"/>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83"/>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19424</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4091</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21.061573311367379</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78208</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162</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215" t="s">
        <v>488</v>
      </c>
      <c r="E216" s="1215"/>
      <c r="F216" s="1215"/>
      <c r="G216" s="1215"/>
      <c r="H216" s="1215"/>
      <c r="I216" s="1215"/>
      <c r="J216" s="1215"/>
      <c r="K216" s="1215"/>
      <c r="L216" s="1215"/>
      <c r="M216" s="1215"/>
      <c r="N216" s="1215"/>
      <c r="O216" s="1215"/>
      <c r="P216" s="1215"/>
      <c r="Q216" s="1215"/>
      <c r="R216" s="1215"/>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10970</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7151</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348</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1933</v>
      </c>
      <c r="S226" s="9" t="s">
        <v>499</v>
      </c>
      <c r="U226" s="305"/>
      <c r="V226" s="48">
        <f t="shared" si="22"/>
        <v>226</v>
      </c>
      <c r="W226" s="204" t="str">
        <f>IF(R226="","未入力あり","✔")</f>
        <v>✔</v>
      </c>
      <c r="Y226" s="169"/>
      <c r="AA226" s="197"/>
      <c r="AB226" s="197"/>
      <c r="AC226" s="197"/>
      <c r="AD226" s="197"/>
    </row>
    <row r="227" spans="1:30" ht="67.5" customHeight="1" thickBot="1">
      <c r="A227" s="1010"/>
      <c r="C227" s="1177" t="s">
        <v>500</v>
      </c>
      <c r="D227" s="1177"/>
      <c r="E227" s="1177"/>
      <c r="F227" s="1177"/>
      <c r="G227" s="1177"/>
      <c r="H227" s="1177"/>
      <c r="I227" s="1177"/>
      <c r="J227" s="1177"/>
      <c r="K227" s="1177"/>
      <c r="L227" s="1177"/>
      <c r="M227" s="1177"/>
      <c r="N227" s="1177"/>
      <c r="O227" s="1177"/>
      <c r="P227" s="1177"/>
      <c r="R227" s="1219" t="s">
        <v>1934</v>
      </c>
      <c r="S227" s="1220"/>
      <c r="T227" s="1221"/>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1933</v>
      </c>
      <c r="S228" s="9" t="s">
        <v>499</v>
      </c>
      <c r="U228" s="305"/>
      <c r="V228" s="48">
        <f t="shared" si="22"/>
        <v>228</v>
      </c>
      <c r="W228" s="204" t="str">
        <f>IF(R228="","未入力あり","✔")</f>
        <v>✔</v>
      </c>
      <c r="Y228" s="169"/>
      <c r="AA228" s="197"/>
      <c r="AB228" s="197"/>
      <c r="AC228" s="197"/>
      <c r="AD228" s="197"/>
    </row>
    <row r="229" spans="1:30" ht="66" customHeight="1" thickBot="1">
      <c r="A229" s="1010" t="s">
        <v>502</v>
      </c>
      <c r="C229" s="1177" t="s">
        <v>500</v>
      </c>
      <c r="D229" s="1177"/>
      <c r="E229" s="1177"/>
      <c r="F229" s="1177"/>
      <c r="G229" s="1177"/>
      <c r="H229" s="1177"/>
      <c r="I229" s="1177"/>
      <c r="J229" s="1177"/>
      <c r="K229" s="1177"/>
      <c r="L229" s="1177"/>
      <c r="M229" s="1177"/>
      <c r="N229" s="1177"/>
      <c r="O229" s="1177"/>
      <c r="P229" s="1177"/>
      <c r="R229" s="1219" t="s">
        <v>1934</v>
      </c>
      <c r="S229" s="1220"/>
      <c r="T229" s="1221"/>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80" t="s">
        <v>507</v>
      </c>
      <c r="F235" s="1181"/>
      <c r="G235" s="1181"/>
      <c r="H235" s="1181"/>
      <c r="I235" s="1181"/>
      <c r="J235" s="1182"/>
      <c r="K235" s="321"/>
      <c r="L235" s="5"/>
      <c r="M235" s="5"/>
      <c r="N235" s="5"/>
      <c r="O235" s="5"/>
      <c r="P235" s="5"/>
      <c r="Q235" s="5"/>
      <c r="R235" s="340">
        <v>15</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211</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186</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134</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2</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67</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0</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216" t="s">
        <v>516</v>
      </c>
      <c r="E243" s="1215"/>
      <c r="F243" s="1215"/>
      <c r="G243" s="1215"/>
      <c r="H243" s="1215"/>
      <c r="I243" s="1215"/>
      <c r="J243" s="1215"/>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217" t="s">
        <v>517</v>
      </c>
      <c r="F244" s="1210"/>
      <c r="G244" s="1210"/>
      <c r="H244" s="1210"/>
      <c r="I244" s="1210"/>
      <c r="J244" s="1218"/>
      <c r="K244" s="321"/>
      <c r="L244" s="5"/>
      <c r="M244" s="5"/>
      <c r="N244" s="5"/>
      <c r="O244" s="5"/>
      <c r="P244" s="5"/>
      <c r="Q244" s="5"/>
      <c r="R244" s="340">
        <v>27</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35</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4</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21</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70</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125</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11</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106</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1</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80" t="s">
        <v>529</v>
      </c>
      <c r="F256" s="1181"/>
      <c r="G256" s="1181"/>
      <c r="H256" s="1181"/>
      <c r="I256" s="1181"/>
      <c r="J256" s="1182"/>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70</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70</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27</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10</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0</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6</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25</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80" t="s">
        <v>538</v>
      </c>
      <c r="F266" s="1181"/>
      <c r="G266" s="1181"/>
      <c r="H266" s="1181"/>
      <c r="I266" s="1181"/>
      <c r="J266" s="1182"/>
      <c r="K266" s="321"/>
      <c r="L266" s="5"/>
      <c r="M266" s="5"/>
      <c r="N266" s="5"/>
      <c r="O266" s="5"/>
      <c r="P266" s="5"/>
      <c r="Q266" s="5"/>
      <c r="R266" s="340">
        <v>6</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2</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80" t="s">
        <v>541</v>
      </c>
      <c r="F269" s="1181"/>
      <c r="G269" s="1181"/>
      <c r="H269" s="1181"/>
      <c r="I269" s="1181"/>
      <c r="J269" s="1182"/>
      <c r="K269" s="321"/>
      <c r="L269" s="5"/>
      <c r="M269" s="5"/>
      <c r="N269" s="5"/>
      <c r="O269" s="5"/>
      <c r="P269" s="5"/>
      <c r="Q269" s="5"/>
      <c r="R269" s="340">
        <v>4</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80" t="s">
        <v>543</v>
      </c>
      <c r="F271" s="1181"/>
      <c r="G271" s="1181"/>
      <c r="H271" s="1181"/>
      <c r="I271" s="1181"/>
      <c r="J271" s="1182"/>
      <c r="K271" s="321"/>
      <c r="L271" s="5"/>
      <c r="M271" s="5"/>
      <c r="N271" s="5"/>
      <c r="O271" s="5"/>
      <c r="P271" s="5"/>
      <c r="Q271" s="5"/>
      <c r="R271" s="340">
        <v>16</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1</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0</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199</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17</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19</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76</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11</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2</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57</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4</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5</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14</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1</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2</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26</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26</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214</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130</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58</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4</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2</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0</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1933</v>
      </c>
      <c r="S305" s="1178" t="s">
        <v>573</v>
      </c>
      <c r="T305" s="1179"/>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1933</v>
      </c>
      <c r="S306" s="1178" t="s">
        <v>573</v>
      </c>
      <c r="T306" s="1179"/>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1933</v>
      </c>
      <c r="S307" s="1178" t="s">
        <v>573</v>
      </c>
      <c r="T307" s="1179"/>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1935</v>
      </c>
      <c r="S310" s="1178" t="s">
        <v>573</v>
      </c>
      <c r="T310" s="1179"/>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1933</v>
      </c>
      <c r="S311" s="1178" t="s">
        <v>573</v>
      </c>
      <c r="T311" s="1179"/>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1933</v>
      </c>
      <c r="S312" s="1178" t="s">
        <v>573</v>
      </c>
      <c r="T312" s="1179"/>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1935</v>
      </c>
      <c r="S316" s="1178" t="s">
        <v>573</v>
      </c>
      <c r="T316" s="1179"/>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1933</v>
      </c>
      <c r="S317" s="1178" t="s">
        <v>573</v>
      </c>
      <c r="T317" s="1179"/>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topLeftCell="A530" zoomScale="90" zoomScaleNormal="55" zoomScaleSheetLayoutView="90" workbookViewId="0">
      <selection activeCell="J290" sqref="J290"/>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地方独立行政法人　大阪府立病院機構　大阪急性期・総合医療センター</v>
      </c>
      <c r="J2" s="351"/>
      <c r="K2" s="352" t="str">
        <f>+IF(SUM(Q2:Q6)&gt;0,"未入力の必須要件があります。","")</f>
        <v/>
      </c>
      <c r="P2" s="60" t="s">
        <v>590</v>
      </c>
      <c r="Q2" s="60">
        <f>+COUNTIF($M12:$M297,$Q$1)</f>
        <v>0</v>
      </c>
      <c r="R2" s="60">
        <f>+COUNTIF($M12:$M297,$R$1)</f>
        <v>165</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1935</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1935</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1935</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1935</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1935</v>
      </c>
      <c r="K21" s="371"/>
      <c r="M21" s="361" t="str">
        <f t="shared" si="1"/>
        <v>○</v>
      </c>
      <c r="O21" s="171"/>
    </row>
    <row r="22" spans="1:21" ht="14.25" thickBot="1">
      <c r="A22" s="341">
        <v>22</v>
      </c>
      <c r="C22" s="995"/>
      <c r="D22" s="995"/>
      <c r="E22" s="995"/>
      <c r="F22" s="995"/>
      <c r="G22" s="372" t="s">
        <v>621</v>
      </c>
      <c r="H22" s="373" t="s">
        <v>622</v>
      </c>
      <c r="I22" s="374" t="str">
        <f t="shared" si="0"/>
        <v>A</v>
      </c>
      <c r="J22" s="78" t="s">
        <v>1935</v>
      </c>
      <c r="K22" s="375"/>
      <c r="M22" s="361" t="str">
        <f t="shared" si="1"/>
        <v>○</v>
      </c>
      <c r="O22" s="171"/>
    </row>
    <row r="23" spans="1:21" ht="14.25" thickBot="1">
      <c r="A23" s="341">
        <v>23</v>
      </c>
      <c r="C23" s="995"/>
      <c r="D23" s="995"/>
      <c r="E23" s="995"/>
      <c r="F23" s="995"/>
      <c r="G23" s="372" t="s">
        <v>623</v>
      </c>
      <c r="H23" s="373" t="s">
        <v>624</v>
      </c>
      <c r="I23" s="374" t="str">
        <f t="shared" si="0"/>
        <v>A</v>
      </c>
      <c r="J23" s="78" t="s">
        <v>1935</v>
      </c>
      <c r="K23" s="375"/>
      <c r="M23" s="361" t="str">
        <f t="shared" si="1"/>
        <v>○</v>
      </c>
      <c r="O23" s="171"/>
    </row>
    <row r="24" spans="1:21" ht="14.25" thickBot="1">
      <c r="A24" s="341">
        <v>24</v>
      </c>
      <c r="C24" s="995"/>
      <c r="D24" s="995"/>
      <c r="E24" s="995"/>
      <c r="F24" s="367"/>
      <c r="G24" s="376" t="s">
        <v>625</v>
      </c>
      <c r="H24" s="377" t="s">
        <v>626</v>
      </c>
      <c r="I24" s="378" t="str">
        <f t="shared" si="0"/>
        <v>A</v>
      </c>
      <c r="J24" s="78" t="s">
        <v>1935</v>
      </c>
      <c r="K24" s="379"/>
      <c r="M24" s="361" t="str">
        <f t="shared" si="1"/>
        <v>○</v>
      </c>
      <c r="O24" s="171"/>
    </row>
    <row r="25" spans="1:21" ht="14.25" thickBot="1">
      <c r="A25" s="341">
        <v>25</v>
      </c>
      <c r="C25" s="995"/>
      <c r="D25" s="995"/>
      <c r="E25" s="995"/>
      <c r="F25" s="1086" t="s">
        <v>627</v>
      </c>
      <c r="G25" s="1087"/>
      <c r="H25" s="369" t="s">
        <v>628</v>
      </c>
      <c r="I25" s="370" t="str">
        <f t="shared" si="0"/>
        <v>A</v>
      </c>
      <c r="J25" s="78" t="s">
        <v>1935</v>
      </c>
      <c r="K25" s="371"/>
      <c r="M25" s="361" t="str">
        <f t="shared" si="1"/>
        <v>○</v>
      </c>
      <c r="O25" s="171"/>
    </row>
    <row r="26" spans="1:21" ht="14.25" thickBot="1">
      <c r="A26" s="341">
        <v>26</v>
      </c>
      <c r="C26" s="995"/>
      <c r="D26" s="995"/>
      <c r="E26" s="995"/>
      <c r="F26" s="995"/>
      <c r="G26" s="372" t="s">
        <v>621</v>
      </c>
      <c r="H26" s="373" t="s">
        <v>629</v>
      </c>
      <c r="I26" s="374" t="str">
        <f t="shared" si="0"/>
        <v>A</v>
      </c>
      <c r="J26" s="78" t="s">
        <v>1935</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1935</v>
      </c>
      <c r="K27" s="375" t="s">
        <v>630</v>
      </c>
      <c r="M27" s="361" t="str">
        <f t="shared" si="1"/>
        <v>○</v>
      </c>
      <c r="O27" s="171"/>
    </row>
    <row r="28" spans="1:21" ht="41.25" thickBot="1">
      <c r="A28" s="341">
        <v>28</v>
      </c>
      <c r="C28" s="995"/>
      <c r="D28" s="995"/>
      <c r="E28" s="995"/>
      <c r="F28" s="995"/>
      <c r="G28" s="372" t="s">
        <v>625</v>
      </c>
      <c r="H28" s="373" t="s">
        <v>632</v>
      </c>
      <c r="I28" s="374" t="str">
        <f t="shared" si="0"/>
        <v>A</v>
      </c>
      <c r="J28" s="340">
        <v>1</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1</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1935</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1935</v>
      </c>
      <c r="K31" s="366"/>
      <c r="M31" s="361" t="str">
        <f t="shared" si="2"/>
        <v>○</v>
      </c>
      <c r="O31" s="171"/>
    </row>
    <row r="32" spans="1:21" ht="27.75" thickBot="1">
      <c r="A32" s="341">
        <v>32</v>
      </c>
      <c r="C32" s="995"/>
      <c r="D32" s="995"/>
      <c r="E32" s="995"/>
      <c r="F32" s="385" t="s">
        <v>639</v>
      </c>
      <c r="G32" s="386"/>
      <c r="H32" s="70" t="s">
        <v>640</v>
      </c>
      <c r="I32" s="387" t="str">
        <f t="shared" si="0"/>
        <v>A</v>
      </c>
      <c r="J32" s="78" t="s">
        <v>1935</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1935</v>
      </c>
      <c r="K33" s="1073"/>
      <c r="M33" s="361" t="str">
        <f t="shared" si="2"/>
        <v>○</v>
      </c>
      <c r="O33" s="171"/>
    </row>
    <row r="34" spans="1:21" ht="38.25" customHeight="1" thickBot="1">
      <c r="A34" s="341">
        <v>34</v>
      </c>
      <c r="C34" s="995"/>
      <c r="D34" s="995"/>
      <c r="E34" s="367"/>
      <c r="F34" s="367"/>
      <c r="G34" s="363"/>
      <c r="H34" s="364" t="s">
        <v>644</v>
      </c>
      <c r="I34" s="368" t="s">
        <v>645</v>
      </c>
      <c r="J34" s="116" t="s">
        <v>1936</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1935</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1933</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1935</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1933</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1935</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1935</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1935</v>
      </c>
      <c r="K42" s="394"/>
      <c r="M42" s="361" t="str">
        <f t="shared" si="3"/>
        <v>○</v>
      </c>
      <c r="O42" s="171"/>
    </row>
    <row r="43" spans="1:21" ht="14.25" thickBot="1">
      <c r="A43" s="341">
        <v>43</v>
      </c>
      <c r="C43" s="995"/>
      <c r="D43" s="995"/>
      <c r="E43" s="995"/>
      <c r="F43" s="367"/>
      <c r="G43" s="384"/>
      <c r="H43" s="395" t="s">
        <v>655</v>
      </c>
      <c r="I43" s="396" t="s">
        <v>645</v>
      </c>
      <c r="J43" s="78" t="s">
        <v>1935</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1935</v>
      </c>
      <c r="K44" s="1073"/>
      <c r="M44" s="361" t="str">
        <f t="shared" si="3"/>
        <v>○</v>
      </c>
      <c r="O44" s="171"/>
    </row>
    <row r="45" spans="1:21" ht="14.25" thickBot="1">
      <c r="A45" s="341">
        <v>45</v>
      </c>
      <c r="C45" s="995"/>
      <c r="D45" s="995"/>
      <c r="E45" s="995"/>
      <c r="F45" s="995"/>
      <c r="H45" s="398" t="s">
        <v>657</v>
      </c>
      <c r="I45" s="399" t="s">
        <v>649</v>
      </c>
      <c r="J45" s="78" t="s">
        <v>1933</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1933</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1935</v>
      </c>
      <c r="K47" s="1091"/>
      <c r="M47" s="361" t="str">
        <f t="shared" si="3"/>
        <v>○</v>
      </c>
      <c r="O47" s="171"/>
    </row>
    <row r="48" spans="1:21" ht="14.25" thickBot="1">
      <c r="A48" s="341">
        <v>48</v>
      </c>
      <c r="C48" s="995"/>
      <c r="D48" s="995"/>
      <c r="E48" s="995"/>
      <c r="F48" s="995"/>
      <c r="H48" s="398" t="s">
        <v>661</v>
      </c>
      <c r="I48" s="1089" t="s">
        <v>649</v>
      </c>
      <c r="J48" s="340">
        <v>202310</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1937</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1935</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1935</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1935</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1935</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1935</v>
      </c>
      <c r="K55" s="1073"/>
      <c r="M55" s="361" t="str">
        <f t="shared" si="6"/>
        <v>○</v>
      </c>
      <c r="O55" s="171"/>
    </row>
    <row r="56" spans="1:15" ht="27.75" thickBot="1">
      <c r="A56" s="341">
        <v>56</v>
      </c>
      <c r="C56" s="995"/>
      <c r="D56" s="995"/>
      <c r="E56" s="995"/>
      <c r="F56" s="1086" t="s">
        <v>619</v>
      </c>
      <c r="G56" s="1087"/>
      <c r="H56" s="1088" t="s">
        <v>673</v>
      </c>
      <c r="I56" s="1089" t="str">
        <f t="shared" si="7"/>
        <v>A</v>
      </c>
      <c r="J56" s="78" t="s">
        <v>1935</v>
      </c>
      <c r="K56" s="1073"/>
      <c r="M56" s="361" t="str">
        <f t="shared" si="6"/>
        <v>○</v>
      </c>
      <c r="O56" s="171"/>
    </row>
    <row r="57" spans="1:15" ht="27.75" thickBot="1">
      <c r="A57" s="341">
        <v>57</v>
      </c>
      <c r="C57" s="995"/>
      <c r="D57" s="995"/>
      <c r="E57" s="995"/>
      <c r="F57" s="367"/>
      <c r="G57" s="363"/>
      <c r="H57" s="364" t="s">
        <v>674</v>
      </c>
      <c r="I57" s="365" t="str">
        <f t="shared" si="7"/>
        <v>A</v>
      </c>
      <c r="J57" s="78" t="s">
        <v>1935</v>
      </c>
      <c r="K57" s="366"/>
      <c r="M57" s="361" t="str">
        <f t="shared" si="6"/>
        <v>○</v>
      </c>
      <c r="O57" s="171"/>
    </row>
    <row r="58" spans="1:15" ht="27.75" thickBot="1">
      <c r="A58" s="341">
        <v>58</v>
      </c>
      <c r="C58" s="995"/>
      <c r="D58" s="995"/>
      <c r="E58" s="995"/>
      <c r="F58" s="995" t="s">
        <v>627</v>
      </c>
      <c r="H58" s="369" t="s">
        <v>675</v>
      </c>
      <c r="I58" s="370" t="str">
        <f t="shared" si="7"/>
        <v>A</v>
      </c>
      <c r="J58" s="78" t="s">
        <v>1935</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1935</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1935</v>
      </c>
      <c r="K60" s="371" t="s">
        <v>676</v>
      </c>
      <c r="M60" s="361" t="str">
        <f t="shared" si="6"/>
        <v>○</v>
      </c>
      <c r="O60" s="171"/>
    </row>
    <row r="61" spans="1:15" ht="14.25" thickBot="1">
      <c r="A61" s="341">
        <v>61</v>
      </c>
      <c r="C61" s="995"/>
      <c r="D61" s="995"/>
      <c r="E61" s="995"/>
      <c r="F61" s="995"/>
      <c r="G61" s="409"/>
      <c r="H61" s="410" t="s">
        <v>679</v>
      </c>
      <c r="I61" s="411" t="str">
        <f t="shared" si="7"/>
        <v>A</v>
      </c>
      <c r="J61" s="78" t="s">
        <v>1935</v>
      </c>
      <c r="K61" s="412"/>
      <c r="M61" s="361" t="str">
        <f t="shared" si="6"/>
        <v>○</v>
      </c>
      <c r="O61" s="171"/>
    </row>
    <row r="62" spans="1:15" ht="14.25" thickBot="1">
      <c r="A62" s="341">
        <v>62</v>
      </c>
      <c r="C62" s="995"/>
      <c r="D62" s="995"/>
      <c r="E62" s="995"/>
      <c r="F62" s="1086" t="s">
        <v>639</v>
      </c>
      <c r="G62" s="1087"/>
      <c r="H62" s="1088" t="s">
        <v>680</v>
      </c>
      <c r="I62" s="1089" t="str">
        <f t="shared" si="7"/>
        <v>A</v>
      </c>
      <c r="J62" s="78" t="s">
        <v>1935</v>
      </c>
      <c r="K62" s="1073" t="s">
        <v>681</v>
      </c>
      <c r="M62" s="361" t="str">
        <f t="shared" si="6"/>
        <v>○</v>
      </c>
      <c r="O62" s="171"/>
    </row>
    <row r="63" spans="1:15" ht="14.25" thickBot="1">
      <c r="A63" s="341">
        <v>63</v>
      </c>
      <c r="C63" s="995"/>
      <c r="D63" s="995"/>
      <c r="E63" s="995"/>
      <c r="F63" s="995"/>
      <c r="H63" s="413" t="s">
        <v>682</v>
      </c>
      <c r="I63" s="414" t="str">
        <f t="shared" si="7"/>
        <v>A</v>
      </c>
      <c r="J63" s="78" t="s">
        <v>1935</v>
      </c>
      <c r="K63" s="415"/>
      <c r="M63" s="361" t="str">
        <f t="shared" si="6"/>
        <v>○</v>
      </c>
      <c r="O63" s="171"/>
    </row>
    <row r="64" spans="1:15" ht="14.25" thickBot="1">
      <c r="A64" s="341">
        <v>64</v>
      </c>
      <c r="C64" s="995"/>
      <c r="D64" s="995"/>
      <c r="E64" s="995"/>
      <c r="F64" s="367"/>
      <c r="G64" s="363"/>
      <c r="H64" s="407" t="s">
        <v>683</v>
      </c>
      <c r="I64" s="408" t="str">
        <f t="shared" si="7"/>
        <v>A</v>
      </c>
      <c r="J64" s="78" t="s">
        <v>1935</v>
      </c>
      <c r="K64" s="397"/>
      <c r="M64" s="361" t="str">
        <f t="shared" si="6"/>
        <v>○</v>
      </c>
      <c r="O64" s="171"/>
    </row>
    <row r="65" spans="1:15" ht="27.75" thickBot="1">
      <c r="A65" s="341">
        <v>65</v>
      </c>
      <c r="C65" s="995"/>
      <c r="D65" s="995"/>
      <c r="E65" s="995"/>
      <c r="F65" s="995" t="s">
        <v>642</v>
      </c>
      <c r="H65" s="1088" t="s">
        <v>684</v>
      </c>
      <c r="I65" s="1089" t="str">
        <f t="shared" si="7"/>
        <v>A</v>
      </c>
      <c r="J65" s="78" t="s">
        <v>1935</v>
      </c>
      <c r="K65" s="1073"/>
      <c r="M65" s="361" t="str">
        <f t="shared" si="6"/>
        <v>○</v>
      </c>
      <c r="O65" s="171"/>
    </row>
    <row r="66" spans="1:15" ht="14.25" thickBot="1">
      <c r="A66" s="341">
        <v>66</v>
      </c>
      <c r="C66" s="995"/>
      <c r="D66" s="995"/>
      <c r="E66" s="995"/>
      <c r="F66" s="995"/>
      <c r="H66" s="364" t="s">
        <v>685</v>
      </c>
      <c r="I66" s="365" t="str">
        <f t="shared" si="7"/>
        <v>A</v>
      </c>
      <c r="J66" s="78" t="s">
        <v>1935</v>
      </c>
      <c r="K66" s="366"/>
      <c r="M66" s="361" t="str">
        <f t="shared" si="6"/>
        <v>○</v>
      </c>
      <c r="O66" s="171"/>
    </row>
    <row r="67" spans="1:15" ht="14.25" thickBot="1">
      <c r="A67" s="341">
        <v>67</v>
      </c>
      <c r="C67" s="995"/>
      <c r="D67" s="995"/>
      <c r="E67" s="995"/>
      <c r="F67" s="1086" t="s">
        <v>659</v>
      </c>
      <c r="G67" s="1087"/>
      <c r="H67" s="369" t="s">
        <v>686</v>
      </c>
      <c r="I67" s="370" t="str">
        <f t="shared" si="7"/>
        <v>A</v>
      </c>
      <c r="J67" s="78" t="s">
        <v>1935</v>
      </c>
      <c r="K67" s="371"/>
      <c r="M67" s="361" t="str">
        <f t="shared" si="6"/>
        <v>○</v>
      </c>
      <c r="O67" s="171"/>
    </row>
    <row r="68" spans="1:15" ht="27.75" thickBot="1">
      <c r="A68" s="341">
        <v>68</v>
      </c>
      <c r="C68" s="995"/>
      <c r="D68" s="995"/>
      <c r="E68" s="995"/>
      <c r="F68" s="995"/>
      <c r="G68" s="372" t="s">
        <v>621</v>
      </c>
      <c r="H68" s="373" t="s">
        <v>687</v>
      </c>
      <c r="I68" s="374" t="str">
        <f t="shared" si="7"/>
        <v>A</v>
      </c>
      <c r="J68" s="78" t="s">
        <v>1935</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1935</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1935</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1935</v>
      </c>
      <c r="K71" s="388"/>
      <c r="M71" s="361" t="str">
        <f t="shared" si="6"/>
        <v>○</v>
      </c>
      <c r="O71" s="171"/>
    </row>
    <row r="72" spans="1:15" ht="27.75" thickBot="1">
      <c r="A72" s="341">
        <v>72</v>
      </c>
      <c r="C72" s="995"/>
      <c r="D72" s="995"/>
      <c r="E72" s="995"/>
      <c r="F72" s="995" t="s">
        <v>668</v>
      </c>
      <c r="H72" s="70" t="s">
        <v>693</v>
      </c>
      <c r="I72" s="387" t="str">
        <f t="shared" si="8"/>
        <v>A</v>
      </c>
      <c r="J72" s="78" t="s">
        <v>1935</v>
      </c>
      <c r="K72" s="388"/>
      <c r="M72" s="361" t="str">
        <f t="shared" si="6"/>
        <v>○</v>
      </c>
      <c r="O72" s="171"/>
    </row>
    <row r="73" spans="1:15" ht="14.25" thickBot="1">
      <c r="A73" s="341">
        <v>73</v>
      </c>
      <c r="C73" s="995"/>
      <c r="D73" s="995"/>
      <c r="E73" s="995"/>
      <c r="F73" s="1086" t="s">
        <v>694</v>
      </c>
      <c r="G73" s="1087"/>
      <c r="H73" s="369" t="s">
        <v>695</v>
      </c>
      <c r="I73" s="370" t="str">
        <f t="shared" si="8"/>
        <v>A</v>
      </c>
      <c r="J73" s="78" t="s">
        <v>1935</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1935</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tr">
        <f>+IF(AND(ISBLANK(J76),ISBLANK(J77)),"",IF(OR(J76="はい",J77="はい"),"はい","いいえ "))</f>
        <v>はい</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1933</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1935</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1935</v>
      </c>
      <c r="K78" s="427"/>
      <c r="M78" s="361" t="str">
        <f t="shared" si="6"/>
        <v>○</v>
      </c>
      <c r="O78" s="171"/>
    </row>
    <row r="79" spans="1:15" ht="14.25" thickBot="1">
      <c r="A79" s="341">
        <v>79</v>
      </c>
      <c r="C79" s="995"/>
      <c r="D79" s="995"/>
      <c r="E79" s="995"/>
      <c r="F79" s="995"/>
      <c r="G79" s="382" t="s">
        <v>623</v>
      </c>
      <c r="H79" s="416" t="s">
        <v>703</v>
      </c>
      <c r="I79" s="417" t="str">
        <f t="shared" si="9"/>
        <v>A</v>
      </c>
      <c r="J79" s="78" t="s">
        <v>1935</v>
      </c>
      <c r="K79" s="418"/>
      <c r="M79" s="361" t="str">
        <f t="shared" si="6"/>
        <v>○</v>
      </c>
      <c r="O79" s="171"/>
    </row>
    <row r="80" spans="1:15" ht="27.75" thickBot="1">
      <c r="A80" s="341">
        <v>80</v>
      </c>
      <c r="C80" s="995"/>
      <c r="D80" s="995"/>
      <c r="E80" s="995"/>
      <c r="F80" s="995"/>
      <c r="G80" s="419"/>
      <c r="H80" s="428" t="s">
        <v>704</v>
      </c>
      <c r="I80" s="429" t="str">
        <f t="shared" si="9"/>
        <v>A</v>
      </c>
      <c r="J80" s="78" t="s">
        <v>1935</v>
      </c>
      <c r="K80" s="430"/>
      <c r="M80" s="361" t="str">
        <f t="shared" si="6"/>
        <v>○</v>
      </c>
      <c r="O80" s="171"/>
    </row>
    <row r="81" spans="1:15" ht="14.25" thickBot="1">
      <c r="A81" s="341">
        <v>81</v>
      </c>
      <c r="C81" s="995"/>
      <c r="D81" s="995"/>
      <c r="E81" s="995"/>
      <c r="F81" s="367"/>
      <c r="G81" s="409"/>
      <c r="H81" s="431" t="s">
        <v>705</v>
      </c>
      <c r="I81" s="432" t="str">
        <f t="shared" si="9"/>
        <v>A</v>
      </c>
      <c r="J81" s="78" t="s">
        <v>1935</v>
      </c>
      <c r="K81" s="433"/>
      <c r="M81" s="361" t="str">
        <f t="shared" si="6"/>
        <v>○</v>
      </c>
      <c r="O81" s="171"/>
    </row>
    <row r="82" spans="1:15" ht="27.75" thickBot="1">
      <c r="A82" s="341">
        <v>82</v>
      </c>
      <c r="C82" s="995"/>
      <c r="D82" s="995"/>
      <c r="E82" s="995"/>
      <c r="F82" s="1086" t="s">
        <v>706</v>
      </c>
      <c r="G82" s="1087"/>
      <c r="H82" s="1088" t="s">
        <v>707</v>
      </c>
      <c r="I82" s="1089" t="str">
        <f t="shared" si="9"/>
        <v>A</v>
      </c>
      <c r="J82" s="78" t="s">
        <v>1935</v>
      </c>
      <c r="K82" s="1073" t="s">
        <v>708</v>
      </c>
      <c r="M82" s="361" t="str">
        <f t="shared" si="6"/>
        <v>○</v>
      </c>
      <c r="O82" s="171"/>
    </row>
    <row r="83" spans="1:15" ht="14.25" thickBot="1">
      <c r="A83" s="341">
        <v>83</v>
      </c>
      <c r="C83" s="995"/>
      <c r="D83" s="995"/>
      <c r="E83" s="367"/>
      <c r="F83" s="367"/>
      <c r="G83" s="363"/>
      <c r="H83" s="364" t="s">
        <v>709</v>
      </c>
      <c r="I83" s="368" t="str">
        <f t="shared" si="9"/>
        <v>A</v>
      </c>
      <c r="J83" s="78" t="s">
        <v>1935</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1935</v>
      </c>
      <c r="K85" s="371"/>
      <c r="M85" s="361" t="str">
        <f t="shared" si="6"/>
        <v>○</v>
      </c>
      <c r="O85" s="171"/>
    </row>
    <row r="86" spans="1:15" ht="27.75" thickBot="1">
      <c r="A86" s="341">
        <v>86</v>
      </c>
      <c r="C86" s="995"/>
      <c r="D86" s="995"/>
      <c r="E86" s="995"/>
      <c r="F86" s="995"/>
      <c r="G86" s="382" t="s">
        <v>621</v>
      </c>
      <c r="H86" s="416" t="s">
        <v>713</v>
      </c>
      <c r="I86" s="417" t="str">
        <f t="shared" si="10"/>
        <v>A</v>
      </c>
      <c r="J86" s="78" t="s">
        <v>1935</v>
      </c>
      <c r="K86" s="418"/>
      <c r="M86" s="361" t="str">
        <f t="shared" si="6"/>
        <v>○</v>
      </c>
      <c r="O86" s="171"/>
    </row>
    <row r="87" spans="1:15" ht="27.75" thickBot="1">
      <c r="A87" s="341">
        <v>87</v>
      </c>
      <c r="C87" s="995"/>
      <c r="D87" s="995"/>
      <c r="E87" s="995"/>
      <c r="F87" s="995"/>
      <c r="G87" s="382" t="s">
        <v>623</v>
      </c>
      <c r="H87" s="416" t="s">
        <v>714</v>
      </c>
      <c r="I87" s="417" t="str">
        <f t="shared" si="10"/>
        <v>A</v>
      </c>
      <c r="J87" s="78" t="s">
        <v>1935</v>
      </c>
      <c r="K87" s="418"/>
      <c r="M87" s="361" t="str">
        <f t="shared" si="6"/>
        <v>○</v>
      </c>
      <c r="O87" s="171"/>
    </row>
    <row r="88" spans="1:15" ht="27.75" thickBot="1">
      <c r="A88" s="341">
        <v>88</v>
      </c>
      <c r="C88" s="995"/>
      <c r="D88" s="995"/>
      <c r="E88" s="995"/>
      <c r="F88" s="995"/>
      <c r="G88" s="382" t="s">
        <v>625</v>
      </c>
      <c r="H88" s="416" t="s">
        <v>715</v>
      </c>
      <c r="I88" s="417" t="str">
        <f t="shared" si="10"/>
        <v>A</v>
      </c>
      <c r="J88" s="78" t="s">
        <v>1935</v>
      </c>
      <c r="K88" s="418"/>
      <c r="M88" s="361" t="str">
        <f t="shared" si="6"/>
        <v>○</v>
      </c>
      <c r="O88" s="171"/>
    </row>
    <row r="89" spans="1:15" ht="14.25" thickBot="1">
      <c r="A89" s="341">
        <v>89</v>
      </c>
      <c r="C89" s="995"/>
      <c r="D89" s="995"/>
      <c r="E89" s="995"/>
      <c r="F89" s="995"/>
      <c r="G89" s="376" t="s">
        <v>634</v>
      </c>
      <c r="H89" s="377" t="s">
        <v>716</v>
      </c>
      <c r="I89" s="378" t="str">
        <f t="shared" si="10"/>
        <v>A</v>
      </c>
      <c r="J89" s="78" t="s">
        <v>1935</v>
      </c>
      <c r="K89" s="379"/>
      <c r="M89" s="361" t="str">
        <f t="shared" si="6"/>
        <v>○</v>
      </c>
      <c r="O89" s="171"/>
    </row>
    <row r="90" spans="1:15" ht="14.25" thickBot="1">
      <c r="A90" s="341">
        <v>90</v>
      </c>
      <c r="C90" s="995"/>
      <c r="D90" s="995"/>
      <c r="E90" s="995"/>
      <c r="F90" s="385" t="s">
        <v>619</v>
      </c>
      <c r="G90" s="386"/>
      <c r="H90" s="70" t="s">
        <v>717</v>
      </c>
      <c r="I90" s="387" t="str">
        <f t="shared" si="10"/>
        <v>A</v>
      </c>
      <c r="J90" s="78" t="s">
        <v>1935</v>
      </c>
      <c r="K90" s="388"/>
      <c r="M90" s="361" t="str">
        <f t="shared" si="6"/>
        <v>○</v>
      </c>
      <c r="O90" s="171"/>
    </row>
    <row r="91" spans="1:15" ht="14.25" thickBot="1">
      <c r="A91" s="341">
        <v>91</v>
      </c>
      <c r="C91" s="995"/>
      <c r="D91" s="995"/>
      <c r="E91" s="995"/>
      <c r="F91" s="995" t="s">
        <v>627</v>
      </c>
      <c r="H91" s="434" t="s">
        <v>718</v>
      </c>
      <c r="I91" s="435" t="str">
        <f t="shared" si="10"/>
        <v>A</v>
      </c>
      <c r="J91" s="78" t="s">
        <v>1935</v>
      </c>
      <c r="K91" s="406"/>
      <c r="M91" s="361" t="str">
        <f t="shared" si="6"/>
        <v>○</v>
      </c>
      <c r="O91" s="171"/>
    </row>
    <row r="92" spans="1:15" ht="27.75" thickBot="1">
      <c r="A92" s="341">
        <v>92</v>
      </c>
      <c r="C92" s="995"/>
      <c r="D92" s="995"/>
      <c r="E92" s="995"/>
      <c r="F92" s="385" t="s">
        <v>639</v>
      </c>
      <c r="G92" s="386"/>
      <c r="H92" s="70" t="s">
        <v>719</v>
      </c>
      <c r="I92" s="387" t="str">
        <f t="shared" si="10"/>
        <v>A</v>
      </c>
      <c r="J92" s="78" t="s">
        <v>1935</v>
      </c>
      <c r="K92" s="388" t="s">
        <v>720</v>
      </c>
      <c r="M92" s="361" t="str">
        <f t="shared" si="6"/>
        <v>○</v>
      </c>
      <c r="O92" s="171"/>
    </row>
    <row r="93" spans="1:15" ht="27.75" thickBot="1">
      <c r="A93" s="341">
        <v>93</v>
      </c>
      <c r="C93" s="995"/>
      <c r="D93" s="995"/>
      <c r="E93" s="995"/>
      <c r="F93" s="995" t="s">
        <v>642</v>
      </c>
      <c r="H93" s="434" t="s">
        <v>721</v>
      </c>
      <c r="I93" s="435" t="str">
        <f t="shared" si="10"/>
        <v>A</v>
      </c>
      <c r="J93" s="78" t="s">
        <v>1935</v>
      </c>
      <c r="K93" s="406"/>
      <c r="M93" s="361" t="str">
        <f t="shared" si="6"/>
        <v>○</v>
      </c>
      <c r="O93" s="171"/>
    </row>
    <row r="94" spans="1:15" ht="27.75" thickBot="1">
      <c r="A94" s="341">
        <v>94</v>
      </c>
      <c r="C94" s="995"/>
      <c r="D94" s="995"/>
      <c r="E94" s="995"/>
      <c r="F94" s="385" t="s">
        <v>659</v>
      </c>
      <c r="G94" s="386"/>
      <c r="H94" s="70" t="s">
        <v>722</v>
      </c>
      <c r="I94" s="387" t="str">
        <f t="shared" si="10"/>
        <v>A</v>
      </c>
      <c r="J94" s="78" t="s">
        <v>1935</v>
      </c>
      <c r="K94" s="388"/>
      <c r="M94" s="361" t="str">
        <f t="shared" si="6"/>
        <v>○</v>
      </c>
      <c r="O94" s="171"/>
    </row>
    <row r="95" spans="1:15" ht="27.75" thickBot="1">
      <c r="A95" s="341">
        <v>95</v>
      </c>
      <c r="C95" s="995"/>
      <c r="D95" s="995"/>
      <c r="E95" s="995"/>
      <c r="F95" s="995" t="s">
        <v>664</v>
      </c>
      <c r="H95" s="434" t="s">
        <v>723</v>
      </c>
      <c r="I95" s="435" t="str">
        <f t="shared" si="10"/>
        <v>A</v>
      </c>
      <c r="J95" s="78" t="s">
        <v>1935</v>
      </c>
      <c r="K95" s="406"/>
      <c r="M95" s="361" t="str">
        <f t="shared" si="6"/>
        <v>○</v>
      </c>
      <c r="O95" s="171"/>
    </row>
    <row r="96" spans="1:15" ht="27.75" thickBot="1">
      <c r="A96" s="341">
        <v>96</v>
      </c>
      <c r="C96" s="995"/>
      <c r="D96" s="995"/>
      <c r="E96" s="995"/>
      <c r="F96" s="995"/>
      <c r="H96" s="364" t="s">
        <v>724</v>
      </c>
      <c r="I96" s="368" t="str">
        <f t="shared" si="10"/>
        <v>A</v>
      </c>
      <c r="J96" s="78" t="s">
        <v>1935</v>
      </c>
      <c r="K96" s="366"/>
      <c r="M96" s="361" t="str">
        <f t="shared" si="6"/>
        <v>○</v>
      </c>
      <c r="O96" s="171"/>
    </row>
    <row r="97" spans="1:21" ht="27.75" thickBot="1">
      <c r="A97" s="341">
        <v>97</v>
      </c>
      <c r="C97" s="995"/>
      <c r="D97" s="995"/>
      <c r="E97" s="367"/>
      <c r="F97" s="385" t="s">
        <v>666</v>
      </c>
      <c r="G97" s="386"/>
      <c r="H97" s="70" t="s">
        <v>725</v>
      </c>
      <c r="I97" s="387" t="str">
        <f t="shared" si="10"/>
        <v>A</v>
      </c>
      <c r="J97" s="78" t="s">
        <v>1935</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1935</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1935</v>
      </c>
      <c r="K100" s="415"/>
      <c r="M100" s="361" t="str">
        <f t="shared" si="6"/>
        <v>○</v>
      </c>
      <c r="O100" s="171"/>
    </row>
    <row r="101" spans="1:21">
      <c r="A101" s="341">
        <v>101</v>
      </c>
      <c r="C101" s="995"/>
      <c r="D101" s="995"/>
      <c r="E101" s="995"/>
      <c r="F101" s="367"/>
      <c r="G101" s="384"/>
      <c r="H101" s="437" t="s">
        <v>731</v>
      </c>
      <c r="I101" s="438" t="s">
        <v>645</v>
      </c>
      <c r="J101" s="340">
        <v>12</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1935</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1935</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1935</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1935</v>
      </c>
      <c r="K106" s="388"/>
      <c r="M106" s="361" t="str">
        <f t="shared" si="6"/>
        <v>○</v>
      </c>
      <c r="O106" s="171"/>
    </row>
    <row r="107" spans="1:21" ht="27.75" thickBot="1">
      <c r="A107" s="341">
        <v>107</v>
      </c>
      <c r="C107" s="995"/>
      <c r="D107" s="995"/>
      <c r="E107" s="995"/>
      <c r="F107" s="995" t="s">
        <v>627</v>
      </c>
      <c r="H107" s="434" t="s">
        <v>740</v>
      </c>
      <c r="I107" s="435" t="str">
        <f t="shared" si="11"/>
        <v>A</v>
      </c>
      <c r="J107" s="78" t="s">
        <v>1935</v>
      </c>
      <c r="K107" s="406"/>
      <c r="M107" s="361" t="str">
        <f t="shared" si="6"/>
        <v>○</v>
      </c>
      <c r="O107" s="171"/>
    </row>
    <row r="108" spans="1:21" ht="27.75" thickBot="1">
      <c r="A108" s="341">
        <v>108</v>
      </c>
      <c r="C108" s="995"/>
      <c r="D108" s="995"/>
      <c r="E108" s="995"/>
      <c r="F108" s="995"/>
      <c r="H108" s="413" t="s">
        <v>741</v>
      </c>
      <c r="I108" s="436" t="str">
        <f t="shared" si="11"/>
        <v>A</v>
      </c>
      <c r="J108" s="78" t="s">
        <v>1935</v>
      </c>
      <c r="K108" s="415"/>
      <c r="M108" s="361" t="str">
        <f t="shared" si="6"/>
        <v>○</v>
      </c>
      <c r="O108" s="171"/>
    </row>
    <row r="109" spans="1:21" ht="14.25" thickBot="1">
      <c r="A109" s="341">
        <v>109</v>
      </c>
      <c r="C109" s="995"/>
      <c r="D109" s="995"/>
      <c r="E109" s="995"/>
      <c r="F109" s="995"/>
      <c r="H109" s="434" t="s">
        <v>742</v>
      </c>
      <c r="I109" s="435" t="str">
        <f t="shared" si="11"/>
        <v>A</v>
      </c>
      <c r="J109" s="78" t="s">
        <v>1935</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1935</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1933</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0</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1935</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1935</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1935</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1935</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49</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10</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2</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1</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1</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1</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1</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1</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3</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6</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3</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3</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3</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3</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1</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0</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2</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2</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7</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1</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1</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1</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1</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1</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1</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1</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0</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1</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1</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7</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7</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38</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24</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9</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5</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1933</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1935</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1933</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1935</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1935</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1935</v>
      </c>
      <c r="K162" s="415"/>
      <c r="M162" s="361" t="str">
        <f t="shared" si="17"/>
        <v>○</v>
      </c>
      <c r="O162" s="171"/>
    </row>
    <row r="163" spans="1:21" ht="14.25" thickBot="1">
      <c r="A163" s="341">
        <v>163</v>
      </c>
      <c r="C163" s="995"/>
      <c r="D163" s="995"/>
      <c r="E163" s="996"/>
      <c r="F163" s="455"/>
      <c r="G163" s="455"/>
      <c r="H163" s="454" t="s">
        <v>814</v>
      </c>
      <c r="I163" s="414" t="s">
        <v>645</v>
      </c>
      <c r="J163" s="78" t="s">
        <v>1935</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1935</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t="s">
        <v>1935</v>
      </c>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1935</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1824</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1560</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2217</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1907</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208</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254</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t="s">
        <v>1935</v>
      </c>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5.9</v>
      </c>
      <c r="K179" s="366" t="s">
        <v>840</v>
      </c>
      <c r="M179" s="361" t="str">
        <f t="shared" si="19"/>
        <v/>
      </c>
      <c r="O179" s="172"/>
    </row>
    <row r="180" spans="1:21" ht="27.75" hidden="1" thickBot="1">
      <c r="A180" s="341">
        <v>180</v>
      </c>
      <c r="C180" s="518"/>
      <c r="D180" s="1086"/>
      <c r="E180" s="1080"/>
      <c r="F180" s="1082"/>
      <c r="G180" s="1095"/>
      <c r="H180" s="997" t="s">
        <v>841</v>
      </c>
      <c r="I180" s="998"/>
      <c r="J180" s="999" t="str">
        <f>+IF(AND(ISBLANK(J172),ISBLANK(J173),ISBLANK(J174),ISBLANK(J176),ISBLANK(J177)),"",IF(AND(J172&gt;=450,J173&gt;=360,J174&gt;=900,J176&gt;=180,J177&gt;=45),"はい","いいえ "))</f>
        <v>はい</v>
      </c>
      <c r="K180" s="1000" t="s">
        <v>842</v>
      </c>
      <c r="M180" s="361"/>
      <c r="O180" s="172"/>
    </row>
    <row r="181" spans="1:21" ht="27.75" hidden="1" thickBot="1">
      <c r="A181" s="341">
        <v>181</v>
      </c>
      <c r="C181" s="995"/>
      <c r="D181" s="995"/>
      <c r="E181" s="996"/>
      <c r="F181" s="455"/>
      <c r="G181" s="528"/>
      <c r="H181" s="997" t="s">
        <v>843</v>
      </c>
      <c r="I181" s="998"/>
      <c r="J181" s="999" t="str">
        <f>+IF(AND(ISBLANK(J179)),"",IF(AND(J179&gt;=18),"はい","いいえ "))</f>
        <v xml:space="preserve">いいえ </v>
      </c>
      <c r="K181" s="1000" t="s">
        <v>844</v>
      </c>
      <c r="M181" s="361"/>
      <c r="O181" s="172"/>
    </row>
    <row r="182" spans="1:21" ht="14.25" hidden="1" thickBot="1">
      <c r="A182" s="341">
        <v>182</v>
      </c>
      <c r="C182" s="995"/>
      <c r="D182" s="995"/>
      <c r="E182" s="996"/>
      <c r="F182" s="455"/>
      <c r="G182" s="528"/>
      <c r="H182" s="997" t="s">
        <v>845</v>
      </c>
      <c r="I182" s="998"/>
      <c r="J182" s="999" t="str">
        <f>+IF(AND(ISBLANK(J180),ISBLANK(J181)),"",IF(OR(J180="はい",J181="はい"),"はい","いいえ "))</f>
        <v>はい</v>
      </c>
      <c r="K182" s="1000"/>
      <c r="M182" s="361"/>
      <c r="O182" s="172"/>
    </row>
    <row r="183" spans="1:21" ht="41.25" hidden="1" thickBot="1">
      <c r="A183" s="341">
        <v>183</v>
      </c>
      <c r="C183" s="995"/>
      <c r="D183" s="995"/>
      <c r="E183" s="996"/>
      <c r="F183" s="455"/>
      <c r="G183" s="528"/>
      <c r="H183" s="997" t="s">
        <v>846</v>
      </c>
      <c r="I183" s="998"/>
      <c r="J183" s="999" t="str">
        <f>+IF(AND(ISBLANK(J172),ISBLANK(J173),ISBLANK(J174),ISBLANK(J176),ISBLANK(J177)),"",IF(AND(J172&gt;=500,J173&gt;=400,J174&gt;=1000,J176&gt;=200,J177&gt;=50),"はい","いいえ "))</f>
        <v>はい</v>
      </c>
      <c r="K183" s="1000" t="s">
        <v>823</v>
      </c>
      <c r="M183" s="361"/>
      <c r="O183" s="172"/>
    </row>
    <row r="184" spans="1:21" ht="14.25" hidden="1" thickBot="1">
      <c r="A184" s="341">
        <v>184</v>
      </c>
      <c r="C184" s="995"/>
      <c r="D184" s="995"/>
      <c r="E184" s="996"/>
      <c r="F184" s="455"/>
      <c r="G184" s="528"/>
      <c r="H184" s="997" t="s">
        <v>847</v>
      </c>
      <c r="I184" s="998"/>
      <c r="J184" s="999" t="str">
        <f>+IF(J170="はい",IF(ISBLANK(J183),"未入力あり",IF(J183="はい","○","×")),"")</f>
        <v>○</v>
      </c>
      <c r="K184" s="1000"/>
      <c r="M184" s="361"/>
      <c r="O184" s="172"/>
    </row>
    <row r="185" spans="1:21" ht="14.25" hidden="1" thickBot="1">
      <c r="A185" s="341">
        <v>185</v>
      </c>
      <c r="C185" s="995"/>
      <c r="D185" s="995"/>
      <c r="E185" s="996"/>
      <c r="F185" s="455"/>
      <c r="G185" s="528"/>
      <c r="H185" s="997" t="s">
        <v>848</v>
      </c>
      <c r="I185" s="998"/>
      <c r="J185" s="999" t="str">
        <f>+IF(J170="いいえ",IF(ISBLANK(J182),"未入力あり",IF(J182="はい","○","×")),"")</f>
        <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tr">
        <f>+IF(AND(J184="",J185=""),"",IF(OR(J184="○",J185="○"),"はい","いいえ "))</f>
        <v>はい</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1935</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1935</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1935</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1935</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1935</v>
      </c>
      <c r="K192" s="1073"/>
      <c r="M192" s="361" t="str">
        <f t="shared" si="21"/>
        <v>○</v>
      </c>
      <c r="O192" s="171"/>
    </row>
    <row r="193" spans="1:21" ht="27.75" thickBot="1">
      <c r="A193" s="341">
        <v>193</v>
      </c>
      <c r="C193" s="995"/>
      <c r="D193" s="1013"/>
      <c r="E193" s="463"/>
      <c r="F193" s="463"/>
      <c r="G193" s="463"/>
      <c r="H193" s="413" t="s">
        <v>861</v>
      </c>
      <c r="I193" s="414" t="str">
        <f t="shared" si="20"/>
        <v>A</v>
      </c>
      <c r="J193" s="78" t="s">
        <v>1935</v>
      </c>
      <c r="K193" s="415"/>
      <c r="M193" s="361" t="str">
        <f t="shared" si="21"/>
        <v>○</v>
      </c>
      <c r="O193" s="171"/>
    </row>
    <row r="194" spans="1:21" ht="14.25" thickBot="1">
      <c r="A194" s="341">
        <v>194</v>
      </c>
      <c r="C194" s="995"/>
      <c r="D194" s="1013"/>
      <c r="E194" s="463"/>
      <c r="F194" s="463"/>
      <c r="G194" s="463"/>
      <c r="H194" s="434" t="s">
        <v>862</v>
      </c>
      <c r="I194" s="435" t="str">
        <f t="shared" si="20"/>
        <v>A</v>
      </c>
      <c r="J194" s="78" t="s">
        <v>1935</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25</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25</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1</v>
      </c>
      <c r="K197" s="425"/>
      <c r="O197" s="171"/>
      <c r="T197" s="380">
        <v>0</v>
      </c>
      <c r="U197" s="380">
        <v>100</v>
      </c>
    </row>
    <row r="198" spans="1:21" ht="14.25" thickBot="1">
      <c r="A198" s="341">
        <v>198</v>
      </c>
      <c r="C198" s="995"/>
      <c r="D198" s="1013"/>
      <c r="E198" s="463"/>
      <c r="F198" s="463"/>
      <c r="G198" s="463"/>
      <c r="H198" s="464" t="s">
        <v>865</v>
      </c>
      <c r="I198" s="465" t="s">
        <v>645</v>
      </c>
      <c r="J198" s="340">
        <v>134</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114</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0.85074626865671643</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1935</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1935</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1935</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1935</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1935</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1935</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3</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1938</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1935</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6</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1939</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1935</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1935</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1935</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1935</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1935</v>
      </c>
      <c r="K218" s="397"/>
      <c r="M218" s="361" t="str">
        <f t="shared" si="28"/>
        <v>○</v>
      </c>
      <c r="O218" s="171"/>
    </row>
    <row r="219" spans="1:21" ht="14.25" thickBot="1">
      <c r="A219" s="341">
        <v>219</v>
      </c>
      <c r="C219" s="995"/>
      <c r="D219" s="995"/>
      <c r="E219" s="363"/>
      <c r="H219" s="389" t="s">
        <v>889</v>
      </c>
      <c r="I219" s="401" t="s">
        <v>645</v>
      </c>
      <c r="J219" s="78" t="s">
        <v>1933</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1935</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2</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v>
      </c>
      <c r="J222" s="340">
        <v>6</v>
      </c>
      <c r="K222" s="400" t="s">
        <v>894</v>
      </c>
      <c r="M222" s="361" t="str">
        <f t="shared" si="30"/>
        <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1935</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5</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1935</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1935</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1935</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1935</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1935</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1935</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1935</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1935</v>
      </c>
      <c r="K232" s="406"/>
      <c r="M232" s="361" t="str">
        <f t="shared" si="32"/>
        <v>○</v>
      </c>
      <c r="O232" s="171"/>
    </row>
    <row r="233" spans="1:15" ht="14.25" thickBot="1">
      <c r="A233" s="341">
        <v>233</v>
      </c>
      <c r="C233" s="995"/>
      <c r="D233" s="995"/>
      <c r="E233" s="996"/>
      <c r="F233" s="367"/>
      <c r="G233" s="384"/>
      <c r="H233" s="364" t="s">
        <v>909</v>
      </c>
      <c r="I233" s="368" t="str">
        <f t="shared" si="33"/>
        <v>A</v>
      </c>
      <c r="J233" s="78" t="s">
        <v>1935</v>
      </c>
      <c r="K233" s="366"/>
      <c r="M233" s="361" t="str">
        <f t="shared" si="32"/>
        <v>○</v>
      </c>
      <c r="O233" s="171"/>
    </row>
    <row r="234" spans="1:15" ht="14.25" thickBot="1">
      <c r="A234" s="341">
        <v>234</v>
      </c>
      <c r="C234" s="995"/>
      <c r="D234" s="995"/>
      <c r="E234" s="996"/>
      <c r="F234" s="995" t="s">
        <v>642</v>
      </c>
      <c r="H234" s="434" t="s">
        <v>910</v>
      </c>
      <c r="I234" s="435" t="str">
        <f t="shared" si="33"/>
        <v>A</v>
      </c>
      <c r="J234" s="78" t="s">
        <v>1935</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1935</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1935</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1935</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1935</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1935</v>
      </c>
      <c r="K239" s="406"/>
      <c r="M239" s="361" t="str">
        <f t="shared" si="34"/>
        <v>○</v>
      </c>
      <c r="O239" s="171"/>
    </row>
    <row r="240" spans="1:15" ht="14.25" thickBot="1">
      <c r="A240" s="341">
        <v>240</v>
      </c>
      <c r="C240" s="995"/>
      <c r="D240" s="995"/>
      <c r="E240" s="996"/>
      <c r="F240" s="455"/>
      <c r="G240" s="455"/>
      <c r="H240" s="413" t="s">
        <v>920</v>
      </c>
      <c r="I240" s="436" t="str">
        <f t="shared" si="33"/>
        <v>A</v>
      </c>
      <c r="J240" s="78" t="s">
        <v>1935</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1933</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1935</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1935</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2</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1935</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1935</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1935</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1935</v>
      </c>
      <c r="K250" s="415"/>
      <c r="M250" s="361" t="str">
        <f t="shared" si="37"/>
        <v>○</v>
      </c>
      <c r="O250" s="171"/>
    </row>
    <row r="251" spans="1:21" ht="14.25" thickBot="1">
      <c r="A251" s="341">
        <v>251</v>
      </c>
      <c r="B251" s="995"/>
      <c r="C251" s="995"/>
      <c r="D251" s="995"/>
      <c r="E251" s="996"/>
      <c r="F251" s="455"/>
      <c r="G251" s="455"/>
      <c r="H251" s="449" t="s">
        <v>936</v>
      </c>
      <c r="I251" s="479" t="s">
        <v>645</v>
      </c>
      <c r="J251" s="78" t="s">
        <v>1935</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1935</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1935</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A</v>
      </c>
      <c r="J254" s="78" t="s">
        <v>1935</v>
      </c>
      <c r="K254" s="425"/>
      <c r="M254" s="361" t="str">
        <f t="shared" si="37"/>
        <v>○</v>
      </c>
      <c r="O254" s="171"/>
    </row>
    <row r="255" spans="1:21" ht="14.25" thickBot="1">
      <c r="A255" s="341">
        <v>255</v>
      </c>
      <c r="B255" s="995"/>
      <c r="C255" s="995"/>
      <c r="D255" s="995"/>
      <c r="E255" s="996"/>
      <c r="F255" s="455"/>
      <c r="G255" s="455"/>
      <c r="H255" s="449" t="s">
        <v>939</v>
      </c>
      <c r="I255" s="479" t="s">
        <v>645</v>
      </c>
      <c r="J255" s="78" t="s">
        <v>1935</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1935</v>
      </c>
      <c r="K256" s="425"/>
      <c r="M256" s="361" t="str">
        <f t="shared" si="37"/>
        <v>○</v>
      </c>
      <c r="O256" s="171"/>
    </row>
    <row r="257" spans="1:21" ht="14.25" thickBot="1">
      <c r="A257" s="341">
        <v>257</v>
      </c>
      <c r="B257" s="995"/>
      <c r="C257" s="995"/>
      <c r="D257" s="995"/>
      <c r="E257" s="996"/>
      <c r="F257" s="455"/>
      <c r="G257" s="455"/>
      <c r="H257" s="449" t="s">
        <v>940</v>
      </c>
      <c r="I257" s="479" t="s">
        <v>645</v>
      </c>
      <c r="J257" s="78" t="s">
        <v>1935</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1935</v>
      </c>
      <c r="K258" s="425"/>
      <c r="M258" s="361" t="str">
        <f t="shared" si="37"/>
        <v>○</v>
      </c>
      <c r="O258" s="171"/>
    </row>
    <row r="259" spans="1:21" ht="14.25" thickBot="1">
      <c r="A259" s="341">
        <v>259</v>
      </c>
      <c r="B259" s="995"/>
      <c r="C259" s="995"/>
      <c r="D259" s="995"/>
      <c r="E259" s="996"/>
      <c r="F259" s="455"/>
      <c r="G259" s="455"/>
      <c r="H259" s="449" t="s">
        <v>941</v>
      </c>
      <c r="I259" s="479" t="s">
        <v>645</v>
      </c>
      <c r="J259" s="78" t="s">
        <v>1935</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1935</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1935</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1935</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1935</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1935</v>
      </c>
      <c r="K264" s="388"/>
      <c r="M264" s="361" t="str">
        <f t="shared" si="37"/>
        <v>○</v>
      </c>
      <c r="O264" s="171"/>
    </row>
    <row r="265" spans="1:21" ht="14.25" thickBot="1">
      <c r="A265" s="341">
        <v>265</v>
      </c>
      <c r="C265" s="995"/>
      <c r="D265" s="995"/>
      <c r="E265" s="461"/>
      <c r="F265" s="462"/>
      <c r="G265" s="477"/>
      <c r="H265" s="389" t="s">
        <v>946</v>
      </c>
      <c r="I265" s="484" t="s">
        <v>645</v>
      </c>
      <c r="J265" s="340">
        <v>1</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1935</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1935</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1935</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1935</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1935</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1935</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1935</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1935</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7</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1935</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1935</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1935</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1935</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1935</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1935</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1935</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1940</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1147">
        <v>43525</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1933</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v>
      </c>
      <c r="J300" s="78"/>
      <c r="K300" s="443"/>
      <c r="M300" s="361" t="str">
        <f t="shared" ref="M300:M301" si="52">+IF(I300="A",IF(ISBLANK(J300),"未入力あり",IF(J300="はい","○","×")),"")</f>
        <v/>
      </c>
      <c r="O300" s="171"/>
    </row>
    <row r="301" spans="1:15" ht="14.25" thickBot="1">
      <c r="A301" s="341">
        <v>301</v>
      </c>
      <c r="B301" s="363"/>
      <c r="C301" s="367"/>
      <c r="D301" s="363"/>
      <c r="E301" s="363"/>
      <c r="F301" s="363"/>
      <c r="G301" s="384"/>
      <c r="H301" s="448" t="s">
        <v>995</v>
      </c>
      <c r="I301" s="365" t="str">
        <f>+IF('様式4（全般事項）'!$G$7="承認あり","A","-")</f>
        <v>-</v>
      </c>
      <c r="J301" s="78"/>
      <c r="K301" s="366"/>
      <c r="M301" s="361" t="str">
        <f t="shared" si="52"/>
        <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c r="C4" t="s">
        <v>1206</v>
      </c>
    </row>
    <row r="5" spans="1:11">
      <c r="A5" t="s">
        <v>489</v>
      </c>
      <c r="B5" s="535"/>
      <c r="C5" t="s">
        <v>1207</v>
      </c>
    </row>
    <row r="6" spans="1:11" ht="14.25" thickBot="1">
      <c r="A6" t="s">
        <v>1208</v>
      </c>
      <c r="B6" s="97">
        <f>IFERROR(B5*12,"")</f>
        <v>0</v>
      </c>
      <c r="C6" t="s">
        <v>1209</v>
      </c>
    </row>
    <row r="7" spans="1:11" ht="14.25" thickBot="1">
      <c r="A7" t="s">
        <v>1210</v>
      </c>
      <c r="B7" s="98" t="str">
        <f>IFERROR(B4/B6,"")</f>
        <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topLeftCell="A13"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8" t="s">
        <v>1220</v>
      </c>
      <c r="B1" s="1229"/>
      <c r="C1" s="1229"/>
      <c r="D1" s="1229"/>
      <c r="E1" s="1229"/>
      <c r="F1" s="1229"/>
      <c r="I1" s="100"/>
      <c r="J1" s="102"/>
    </row>
    <row r="2" spans="1:10" ht="24.95" customHeight="1" thickTop="1" thickBot="1">
      <c r="A2" s="1230" t="s">
        <v>1221</v>
      </c>
      <c r="B2" s="1231"/>
      <c r="C2" s="1231"/>
      <c r="D2" s="1231"/>
      <c r="E2" s="1231"/>
      <c r="F2" s="538" t="str">
        <f>IF(COUNTIF(G:G,"未入力あり")&gt;=1,"未入力あり",IF(COUNTIF(G:G,"入力済")=0,"不要","入力済"))</f>
        <v>不要</v>
      </c>
      <c r="G2" s="1227"/>
      <c r="H2" s="1224"/>
      <c r="I2" s="122"/>
    </row>
    <row r="3" spans="1:10" ht="5.0999999999999996" customHeight="1" thickTop="1">
      <c r="G3" s="1227"/>
      <c r="H3" s="1224"/>
      <c r="I3" s="539"/>
      <c r="J3" s="540"/>
    </row>
    <row r="4" spans="1:10" ht="20.100000000000001" customHeight="1">
      <c r="D4" s="541" t="s">
        <v>1222</v>
      </c>
      <c r="E4" s="1232" t="str">
        <f>表紙!E2</f>
        <v>地方独立行政法人　大阪府立病院機構　大阪急性期・総合医療センター</v>
      </c>
      <c r="F4" s="1233"/>
      <c r="G4" s="1227"/>
      <c r="H4" s="1224"/>
      <c r="I4" s="542"/>
      <c r="J4" s="193" t="s">
        <v>268</v>
      </c>
    </row>
    <row r="5" spans="1:10" ht="20.100000000000001" customHeight="1">
      <c r="D5" s="541" t="s">
        <v>1223</v>
      </c>
      <c r="E5" t="str">
        <f>+'事務局使用（発出時は非表示にすること）'!B3</f>
        <v>令和６年９月１日時点</v>
      </c>
      <c r="F5"/>
      <c r="J5" s="90"/>
    </row>
    <row r="6" spans="1:10" ht="54" customHeight="1">
      <c r="A6" s="1234" t="s">
        <v>1224</v>
      </c>
      <c r="B6" s="1234"/>
      <c r="C6" s="1234"/>
      <c r="D6" s="1234"/>
      <c r="E6" s="1234"/>
      <c r="F6" s="1234"/>
      <c r="J6" s="90"/>
    </row>
    <row r="7" spans="1:10" ht="30" customHeight="1">
      <c r="A7" s="543"/>
      <c r="B7" s="544" t="s">
        <v>1225</v>
      </c>
      <c r="C7" s="1101" t="s">
        <v>100</v>
      </c>
      <c r="D7" s="1102" t="s">
        <v>1226</v>
      </c>
      <c r="E7" s="1235" t="s">
        <v>1227</v>
      </c>
      <c r="F7" s="1236"/>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25" t="s">
        <v>1230</v>
      </c>
      <c r="F8" s="1226"/>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25" t="s">
        <v>1232</v>
      </c>
      <c r="F9" s="1226"/>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25" t="s">
        <v>1234</v>
      </c>
      <c r="F10" s="1226"/>
      <c r="G10" s="549"/>
      <c r="I10" s="60"/>
      <c r="J10" s="90"/>
    </row>
    <row r="11" spans="1:10" ht="62.25" customHeight="1" thickBot="1">
      <c r="A11" s="550">
        <v>1</v>
      </c>
      <c r="B11" s="94"/>
      <c r="C11" s="548" t="str">
        <f>+IFERROR(VLOOKUP($B11,'様式４(機能別)'!$A:$K,8,0),"")</f>
        <v/>
      </c>
      <c r="D11" s="123"/>
      <c r="E11" s="1222"/>
      <c r="F11" s="1223"/>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2"/>
      <c r="F12" s="1223"/>
      <c r="G12" s="551" t="str">
        <f t="shared" si="0"/>
        <v>不要</v>
      </c>
      <c r="H12" s="552"/>
      <c r="J12" s="168"/>
    </row>
    <row r="13" spans="1:10" ht="62.25" customHeight="1" thickBot="1">
      <c r="A13" s="550">
        <v>3</v>
      </c>
      <c r="B13" s="94"/>
      <c r="C13" s="548" t="str">
        <f>+IFERROR(VLOOKUP($B13,'様式４(機能別)'!$A:$K,8,0),"")</f>
        <v/>
      </c>
      <c r="D13" s="123"/>
      <c r="E13" s="1222"/>
      <c r="F13" s="1223"/>
      <c r="G13" s="536" t="str">
        <f t="shared" si="0"/>
        <v>不要</v>
      </c>
      <c r="J13" s="90"/>
    </row>
    <row r="14" spans="1:10" ht="62.25" customHeight="1" thickBot="1">
      <c r="A14" s="550">
        <v>4</v>
      </c>
      <c r="B14" s="94"/>
      <c r="C14" s="548" t="str">
        <f>+IFERROR(VLOOKUP($B14,'様式４(機能別)'!$A:$K,8,0),"")</f>
        <v/>
      </c>
      <c r="D14" s="123"/>
      <c r="E14" s="1222"/>
      <c r="F14" s="1223"/>
      <c r="G14" s="536" t="str">
        <f t="shared" si="0"/>
        <v>不要</v>
      </c>
      <c r="J14" s="90"/>
    </row>
    <row r="15" spans="1:10" ht="62.25" customHeight="1" thickBot="1">
      <c r="A15" s="550">
        <v>5</v>
      </c>
      <c r="B15" s="94"/>
      <c r="C15" s="548" t="str">
        <f>+IFERROR(VLOOKUP($B15,'様式４(機能別)'!$A:$K,8,0),"")</f>
        <v/>
      </c>
      <c r="D15" s="123"/>
      <c r="E15" s="1222"/>
      <c r="F15" s="1223"/>
      <c r="G15" s="551" t="str">
        <f t="shared" si="0"/>
        <v>不要</v>
      </c>
      <c r="H15" s="554"/>
      <c r="I15" s="553"/>
      <c r="J15" s="90"/>
    </row>
    <row r="16" spans="1:10" ht="62.25" customHeight="1" thickBot="1">
      <c r="A16" s="550">
        <v>6</v>
      </c>
      <c r="B16" s="94"/>
      <c r="C16" s="548" t="str">
        <f>+IFERROR(VLOOKUP($B16,'様式４(機能別)'!$A:$K,8,0),"")</f>
        <v/>
      </c>
      <c r="D16" s="123"/>
      <c r="E16" s="1222"/>
      <c r="F16" s="1223"/>
      <c r="G16" s="551" t="str">
        <f t="shared" si="0"/>
        <v>不要</v>
      </c>
      <c r="H16" s="554"/>
      <c r="J16" s="90"/>
    </row>
    <row r="17" spans="1:10" ht="62.25" customHeight="1" thickBot="1">
      <c r="A17" s="550">
        <v>7</v>
      </c>
      <c r="B17" s="94"/>
      <c r="C17" s="548" t="str">
        <f>+IFERROR(VLOOKUP($B17,'様式４(機能別)'!$A:$K,8,0),"")</f>
        <v/>
      </c>
      <c r="D17" s="123"/>
      <c r="E17" s="1222"/>
      <c r="F17" s="1223"/>
      <c r="G17" s="536" t="str">
        <f t="shared" si="0"/>
        <v>不要</v>
      </c>
      <c r="J17" s="90"/>
    </row>
    <row r="18" spans="1:10" ht="62.25" customHeight="1" thickBot="1">
      <c r="A18" s="550">
        <v>8</v>
      </c>
      <c r="B18" s="94"/>
      <c r="C18" s="548" t="str">
        <f>+IFERROR(VLOOKUP($B18,'様式４(機能別)'!$A:$K,8,0),"")</f>
        <v/>
      </c>
      <c r="D18" s="123"/>
      <c r="E18" s="1222"/>
      <c r="F18" s="1223"/>
      <c r="G18" s="536" t="str">
        <f t="shared" si="0"/>
        <v>不要</v>
      </c>
      <c r="J18" s="90"/>
    </row>
    <row r="19" spans="1:10" ht="62.25" customHeight="1" thickBot="1">
      <c r="A19" s="550">
        <v>9</v>
      </c>
      <c r="B19" s="94"/>
      <c r="C19" s="548" t="str">
        <f>+IFERROR(VLOOKUP($B19,'様式４(機能別)'!$A:$K,8,0),"")</f>
        <v/>
      </c>
      <c r="D19" s="123"/>
      <c r="E19" s="1222"/>
      <c r="F19" s="1223"/>
      <c r="G19" s="536" t="str">
        <f t="shared" si="0"/>
        <v>不要</v>
      </c>
      <c r="J19" s="90"/>
    </row>
    <row r="20" spans="1:10" ht="62.25" customHeight="1" thickBot="1">
      <c r="A20" s="550">
        <v>10</v>
      </c>
      <c r="B20" s="94"/>
      <c r="C20" s="548" t="str">
        <f>+IFERROR(VLOOKUP($B20,'様式４(機能別)'!$A:$K,8,0),"")</f>
        <v/>
      </c>
      <c r="D20" s="123"/>
      <c r="E20" s="1222"/>
      <c r="F20" s="1223"/>
      <c r="G20" s="536" t="str">
        <f t="shared" si="0"/>
        <v>不要</v>
      </c>
      <c r="J20" s="90"/>
    </row>
    <row r="21" spans="1:10" ht="62.25" customHeight="1" thickBot="1">
      <c r="A21" s="550">
        <v>11</v>
      </c>
      <c r="B21" s="94"/>
      <c r="C21" s="548" t="str">
        <f>+IFERROR(VLOOKUP($B21,'様式４(機能別)'!$A:$K,8,0),"")</f>
        <v/>
      </c>
      <c r="D21" s="123"/>
      <c r="E21" s="1222"/>
      <c r="F21" s="1223"/>
      <c r="G21" s="536" t="str">
        <f t="shared" si="0"/>
        <v>不要</v>
      </c>
      <c r="J21" s="90"/>
    </row>
    <row r="22" spans="1:10" ht="62.25" customHeight="1" thickBot="1">
      <c r="A22" s="550">
        <v>12</v>
      </c>
      <c r="B22" s="94"/>
      <c r="C22" s="548" t="str">
        <f>+IFERROR(VLOOKUP($B22,'様式４(機能別)'!$A:$K,8,0),"")</f>
        <v/>
      </c>
      <c r="D22" s="123"/>
      <c r="E22" s="1222"/>
      <c r="F22" s="1223"/>
      <c r="G22" s="536" t="str">
        <f t="shared" si="0"/>
        <v>不要</v>
      </c>
      <c r="J22" s="90"/>
    </row>
    <row r="23" spans="1:10" ht="62.25" customHeight="1" thickBot="1">
      <c r="A23" s="550">
        <v>13</v>
      </c>
      <c r="B23" s="94"/>
      <c r="C23" s="548" t="str">
        <f>+IFERROR(VLOOKUP($B23,'様式４(機能別)'!$A:$K,8,0),"")</f>
        <v/>
      </c>
      <c r="D23" s="123"/>
      <c r="E23" s="1222"/>
      <c r="F23" s="1223"/>
      <c r="G23" s="536" t="str">
        <f t="shared" si="0"/>
        <v>不要</v>
      </c>
      <c r="J23" s="90"/>
    </row>
    <row r="24" spans="1:10" ht="62.25" customHeight="1" thickBot="1">
      <c r="A24" s="550">
        <v>14</v>
      </c>
      <c r="B24" s="94"/>
      <c r="C24" s="548" t="str">
        <f>+IFERROR(VLOOKUP($B24,'様式４(機能別)'!$A:$K,8,0),"")</f>
        <v/>
      </c>
      <c r="D24" s="123"/>
      <c r="E24" s="1222"/>
      <c r="F24" s="1223"/>
      <c r="G24" s="536" t="str">
        <f t="shared" si="0"/>
        <v>不要</v>
      </c>
      <c r="J24" s="90"/>
    </row>
    <row r="25" spans="1:10" ht="62.25" customHeight="1" thickBot="1">
      <c r="A25" s="550">
        <v>15</v>
      </c>
      <c r="B25" s="94"/>
      <c r="C25" s="548" t="str">
        <f>+IFERROR(VLOOKUP($B25,'様式４(機能別)'!$A:$K,8,0),"")</f>
        <v/>
      </c>
      <c r="D25" s="123"/>
      <c r="E25" s="1222"/>
      <c r="F25" s="1223"/>
      <c r="G25" s="536" t="str">
        <f t="shared" si="0"/>
        <v>不要</v>
      </c>
      <c r="I25" s="555"/>
      <c r="J25" s="978"/>
    </row>
    <row r="26" spans="1:10" ht="62.25" customHeight="1" thickBot="1">
      <c r="A26" s="550">
        <v>16</v>
      </c>
      <c r="B26" s="94"/>
      <c r="C26" s="548" t="str">
        <f>+IFERROR(VLOOKUP($B26,'様式４(機能別)'!$A:$K,8,0),"")</f>
        <v/>
      </c>
      <c r="D26" s="123"/>
      <c r="E26" s="1222"/>
      <c r="F26" s="1223"/>
      <c r="G26" s="536" t="str">
        <f t="shared" si="0"/>
        <v>不要</v>
      </c>
      <c r="J26" s="978"/>
    </row>
    <row r="27" spans="1:10" ht="62.25" customHeight="1" thickBot="1">
      <c r="A27" s="550">
        <v>17</v>
      </c>
      <c r="B27" s="94"/>
      <c r="C27" s="548" t="str">
        <f>+IFERROR(VLOOKUP($B27,'様式４(機能別)'!$A:$K,8,0),"")</f>
        <v/>
      </c>
      <c r="D27" s="123"/>
      <c r="E27" s="1222"/>
      <c r="F27" s="1223"/>
      <c r="G27" s="536" t="str">
        <f t="shared" si="0"/>
        <v>不要</v>
      </c>
      <c r="J27" s="978"/>
    </row>
    <row r="28" spans="1:10" ht="62.25" customHeight="1" thickBot="1">
      <c r="A28" s="550">
        <v>18</v>
      </c>
      <c r="B28" s="94"/>
      <c r="C28" s="548" t="str">
        <f>+IFERROR(VLOOKUP($B28,'様式４(機能別)'!$A:$K,8,0),"")</f>
        <v/>
      </c>
      <c r="D28" s="123"/>
      <c r="E28" s="1222"/>
      <c r="F28" s="1223"/>
      <c r="G28" s="536" t="str">
        <f t="shared" si="0"/>
        <v>不要</v>
      </c>
      <c r="J28" s="978"/>
    </row>
    <row r="29" spans="1:10" ht="62.25" customHeight="1" thickBot="1">
      <c r="A29" s="550">
        <v>19</v>
      </c>
      <c r="B29" s="94"/>
      <c r="C29" s="548" t="str">
        <f>+IFERROR(VLOOKUP($B29,'様式４(機能別)'!$A:$K,8,0),"")</f>
        <v/>
      </c>
      <c r="D29" s="123"/>
      <c r="E29" s="1222"/>
      <c r="F29" s="1223"/>
      <c r="G29" s="536" t="str">
        <f t="shared" si="0"/>
        <v>不要</v>
      </c>
      <c r="J29" s="978"/>
    </row>
    <row r="30" spans="1:10" ht="62.25" customHeight="1" thickBot="1">
      <c r="A30" s="550">
        <v>20</v>
      </c>
      <c r="B30" s="94"/>
      <c r="C30" s="548" t="str">
        <f>+IFERROR(VLOOKUP($B30,'様式４(機能別)'!$A:$K,8,0),"")</f>
        <v/>
      </c>
      <c r="D30" s="123"/>
      <c r="E30" s="1222"/>
      <c r="F30" s="1223"/>
      <c r="G30" s="536" t="str">
        <f t="shared" si="0"/>
        <v>不要</v>
      </c>
      <c r="J30" s="978"/>
    </row>
    <row r="31" spans="1:10" ht="62.25" customHeight="1" thickBot="1">
      <c r="A31" s="550">
        <v>21</v>
      </c>
      <c r="B31" s="94"/>
      <c r="C31" s="548" t="str">
        <f>+IFERROR(VLOOKUP($B31,'様式４(機能別)'!$A:$K,8,0),"")</f>
        <v/>
      </c>
      <c r="D31" s="123"/>
      <c r="E31" s="1222"/>
      <c r="F31" s="1223"/>
      <c r="G31" s="536" t="str">
        <f t="shared" si="0"/>
        <v>不要</v>
      </c>
      <c r="J31" s="978"/>
    </row>
    <row r="32" spans="1:10" ht="62.25" customHeight="1" thickBot="1">
      <c r="A32" s="550">
        <v>22</v>
      </c>
      <c r="B32" s="94"/>
      <c r="C32" s="548" t="str">
        <f>+IFERROR(VLOOKUP($B32,'様式４(機能別)'!$A:$K,8,0),"")</f>
        <v/>
      </c>
      <c r="D32" s="123"/>
      <c r="E32" s="1222"/>
      <c r="F32" s="1223"/>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2"/>
      <c r="F33" s="1223"/>
      <c r="G33" s="536" t="str">
        <f t="shared" si="1"/>
        <v>不要</v>
      </c>
      <c r="J33" s="978"/>
    </row>
    <row r="34" spans="1:10" ht="62.25" customHeight="1" thickBot="1">
      <c r="A34" s="550">
        <v>24</v>
      </c>
      <c r="B34" s="94"/>
      <c r="C34" s="548" t="str">
        <f>+IFERROR(VLOOKUP($B34,'様式４(機能別)'!$A:$K,8,0),"")</f>
        <v/>
      </c>
      <c r="D34" s="123"/>
      <c r="E34" s="1222"/>
      <c r="F34" s="1223"/>
      <c r="G34" s="536" t="str">
        <f t="shared" si="1"/>
        <v>不要</v>
      </c>
      <c r="J34" s="978"/>
    </row>
    <row r="35" spans="1:10" ht="62.25" customHeight="1" thickBot="1">
      <c r="A35" s="550">
        <v>25</v>
      </c>
      <c r="B35" s="94"/>
      <c r="C35" s="548" t="str">
        <f>+IFERROR(VLOOKUP($B35,'様式４(機能別)'!$A:$K,8,0),"")</f>
        <v/>
      </c>
      <c r="D35" s="123"/>
      <c r="E35" s="1222"/>
      <c r="F35" s="1223"/>
      <c r="G35" s="536" t="str">
        <f t="shared" si="1"/>
        <v>不要</v>
      </c>
      <c r="J35" s="978"/>
    </row>
    <row r="36" spans="1:10" ht="62.25" customHeight="1" thickBot="1">
      <c r="A36" s="550">
        <v>26</v>
      </c>
      <c r="B36" s="94"/>
      <c r="C36" s="548" t="str">
        <f>+IFERROR(VLOOKUP($B36,'様式４(機能別)'!$A:$K,8,0),"")</f>
        <v/>
      </c>
      <c r="D36" s="123"/>
      <c r="E36" s="1222"/>
      <c r="F36" s="1223"/>
      <c r="G36" s="536" t="str">
        <f t="shared" si="1"/>
        <v>不要</v>
      </c>
      <c r="J36" s="978"/>
    </row>
    <row r="37" spans="1:10" ht="62.25" customHeight="1" thickBot="1">
      <c r="A37" s="550">
        <v>27</v>
      </c>
      <c r="B37" s="94"/>
      <c r="C37" s="548" t="str">
        <f>+IFERROR(VLOOKUP($B37,'様式４(機能別)'!$A:$K,8,0),"")</f>
        <v/>
      </c>
      <c r="D37" s="123"/>
      <c r="E37" s="1222"/>
      <c r="F37" s="1223"/>
      <c r="G37" s="536" t="str">
        <f t="shared" si="1"/>
        <v>不要</v>
      </c>
      <c r="J37" s="978"/>
    </row>
    <row r="38" spans="1:10" ht="62.25" customHeight="1" thickBot="1">
      <c r="A38" s="550">
        <v>28</v>
      </c>
      <c r="B38" s="94"/>
      <c r="C38" s="548" t="str">
        <f>+IFERROR(VLOOKUP($B38,'様式４(機能別)'!$A:$K,8,0),"")</f>
        <v/>
      </c>
      <c r="D38" s="123"/>
      <c r="E38" s="1222"/>
      <c r="F38" s="1223"/>
      <c r="G38" s="536" t="str">
        <f t="shared" si="1"/>
        <v>不要</v>
      </c>
      <c r="J38" s="978"/>
    </row>
    <row r="39" spans="1:10" ht="62.25" customHeight="1" thickBot="1">
      <c r="A39" s="550">
        <v>29</v>
      </c>
      <c r="B39" s="94"/>
      <c r="C39" s="548" t="str">
        <f>+IFERROR(VLOOKUP($B39,'様式４(機能別)'!$A:$K,8,0),"")</f>
        <v/>
      </c>
      <c r="D39" s="123"/>
      <c r="E39" s="1222"/>
      <c r="F39" s="1223"/>
      <c r="G39" s="536" t="str">
        <f t="shared" si="1"/>
        <v>不要</v>
      </c>
      <c r="J39" s="978"/>
    </row>
    <row r="40" spans="1:10" ht="62.25" customHeight="1" thickBot="1">
      <c r="A40" s="550">
        <v>30</v>
      </c>
      <c r="B40" s="94"/>
      <c r="C40" s="548" t="str">
        <f>+IFERROR(VLOOKUP($B40,'様式４(機能別)'!$A:$K,8,0),"")</f>
        <v/>
      </c>
      <c r="D40" s="123"/>
      <c r="E40" s="1222"/>
      <c r="F40" s="1223"/>
      <c r="G40" s="536" t="str">
        <f t="shared" si="1"/>
        <v>不要</v>
      </c>
      <c r="J40" s="978"/>
    </row>
    <row r="41" spans="1:10" ht="62.25" customHeight="1" thickBot="1">
      <c r="A41" s="550">
        <v>31</v>
      </c>
      <c r="B41" s="94"/>
      <c r="C41" s="548" t="str">
        <f>+IFERROR(VLOOKUP($B41,'様式４(機能別)'!$A:$K,8,0),"")</f>
        <v/>
      </c>
      <c r="D41" s="123"/>
      <c r="E41" s="1222"/>
      <c r="F41" s="1223"/>
      <c r="G41" s="536" t="str">
        <f>IF(B41&lt;&gt;"",IF(AND(D41&lt;&gt;"",E41&lt;&gt;""),"入力済","未入力あり"),"不要")</f>
        <v>不要</v>
      </c>
      <c r="J41" s="978"/>
    </row>
    <row r="42" spans="1:10" ht="62.25" customHeight="1" thickBot="1">
      <c r="A42" s="550">
        <v>32</v>
      </c>
      <c r="B42" s="94"/>
      <c r="C42" s="548" t="str">
        <f>+IFERROR(VLOOKUP($B42,'様式４(機能別)'!$A:$K,8,0),"")</f>
        <v/>
      </c>
      <c r="D42" s="123"/>
      <c r="E42" s="1222"/>
      <c r="F42" s="1223"/>
      <c r="G42" s="536" t="str">
        <f>IF(B42&lt;&gt;"",IF(AND(D42&lt;&gt;"",E42&lt;&gt;""),"入力済","未入力あり"),"不要")</f>
        <v>不要</v>
      </c>
      <c r="J42" s="978"/>
    </row>
    <row r="43" spans="1:10" ht="62.25" customHeight="1" thickBot="1">
      <c r="A43" s="550">
        <v>33</v>
      </c>
      <c r="B43" s="94"/>
      <c r="C43" s="548" t="str">
        <f>+IFERROR(VLOOKUP($B43,'様式４(機能別)'!$A:$K,8,0),"")</f>
        <v/>
      </c>
      <c r="D43" s="123"/>
      <c r="E43" s="1222"/>
      <c r="F43" s="1223"/>
      <c r="G43" s="536" t="str">
        <f t="shared" si="1"/>
        <v>不要</v>
      </c>
      <c r="J43" s="978"/>
    </row>
    <row r="44" spans="1:10" ht="62.25" customHeight="1" thickBot="1">
      <c r="A44" s="550">
        <v>34</v>
      </c>
      <c r="B44" s="94"/>
      <c r="C44" s="548" t="str">
        <f>+IFERROR(VLOOKUP($B44,'様式４(機能別)'!$A:$K,8,0),"")</f>
        <v/>
      </c>
      <c r="D44" s="123"/>
      <c r="E44" s="1222"/>
      <c r="F44" s="1223"/>
      <c r="G44" s="536" t="str">
        <f t="shared" si="1"/>
        <v>不要</v>
      </c>
      <c r="J44" s="978"/>
    </row>
    <row r="45" spans="1:10" ht="62.25" customHeight="1" thickBot="1">
      <c r="A45" s="550">
        <v>35</v>
      </c>
      <c r="B45" s="94"/>
      <c r="C45" s="548" t="str">
        <f>+IFERROR(VLOOKUP($B45,'様式４(機能別)'!$A:$K,8,0),"")</f>
        <v/>
      </c>
      <c r="D45" s="123"/>
      <c r="E45" s="1222"/>
      <c r="F45" s="1223"/>
      <c r="G45" s="536" t="str">
        <f t="shared" si="1"/>
        <v>不要</v>
      </c>
      <c r="J45" s="978"/>
    </row>
    <row r="46" spans="1:10" ht="62.25" customHeight="1" thickBot="1">
      <c r="A46" s="550">
        <v>36</v>
      </c>
      <c r="B46" s="94"/>
      <c r="C46" s="548" t="str">
        <f>+IFERROR(VLOOKUP($B46,'様式４(機能別)'!$A:$K,8,0),"")</f>
        <v/>
      </c>
      <c r="D46" s="123"/>
      <c r="E46" s="1222"/>
      <c r="F46" s="1223"/>
      <c r="G46" s="536" t="str">
        <f t="shared" si="1"/>
        <v>不要</v>
      </c>
      <c r="J46" s="978"/>
    </row>
    <row r="47" spans="1:10" ht="62.25" customHeight="1" thickBot="1">
      <c r="A47" s="550">
        <v>37</v>
      </c>
      <c r="B47" s="94"/>
      <c r="C47" s="548" t="str">
        <f>+IFERROR(VLOOKUP($B47,'様式４(機能別)'!$A:$K,8,0),"")</f>
        <v/>
      </c>
      <c r="D47" s="123"/>
      <c r="E47" s="1222"/>
      <c r="F47" s="1223"/>
      <c r="G47" s="536" t="str">
        <f t="shared" si="1"/>
        <v>不要</v>
      </c>
      <c r="J47" s="978"/>
    </row>
    <row r="48" spans="1:10" ht="62.25" customHeight="1" thickBot="1">
      <c r="A48" s="550">
        <v>38</v>
      </c>
      <c r="B48" s="94"/>
      <c r="C48" s="548" t="str">
        <f>+IFERROR(VLOOKUP($B48,'様式４(機能別)'!$A:$K,8,0),"")</f>
        <v/>
      </c>
      <c r="D48" s="123"/>
      <c r="E48" s="1222"/>
      <c r="F48" s="1223"/>
      <c r="G48" s="536" t="str">
        <f t="shared" si="1"/>
        <v>不要</v>
      </c>
      <c r="J48" s="978"/>
    </row>
    <row r="49" spans="1:10" ht="62.25" customHeight="1" thickBot="1">
      <c r="A49" s="550">
        <v>39</v>
      </c>
      <c r="B49" s="94"/>
      <c r="C49" s="548" t="str">
        <f>+IFERROR(VLOOKUP($B49,'様式４(機能別)'!$A:$K,8,0),"")</f>
        <v/>
      </c>
      <c r="D49" s="123"/>
      <c r="E49" s="1222"/>
      <c r="F49" s="1223"/>
      <c r="G49" s="536" t="str">
        <f t="shared" si="1"/>
        <v>不要</v>
      </c>
      <c r="J49" s="978"/>
    </row>
    <row r="50" spans="1:10" ht="62.25" customHeight="1" thickBot="1">
      <c r="A50" s="550">
        <v>40</v>
      </c>
      <c r="B50" s="94"/>
      <c r="C50" s="548" t="str">
        <f>+IFERROR(VLOOKUP($B50,'様式４(機能別)'!$A:$K,8,0),"")</f>
        <v/>
      </c>
      <c r="D50" s="123"/>
      <c r="E50" s="1222"/>
      <c r="F50" s="1223"/>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64" zoomScaleNormal="85" zoomScaleSheetLayoutView="100" workbookViewId="0">
      <selection activeCell="D62" sqref="D62:D72"/>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49" t="s">
        <v>209</v>
      </c>
      <c r="B1" s="1249"/>
      <c r="C1" s="1249"/>
      <c r="D1" s="1249"/>
      <c r="E1" s="1249"/>
      <c r="F1" s="1249"/>
      <c r="G1" s="1249"/>
      <c r="H1" s="1249"/>
      <c r="I1" s="1249"/>
      <c r="J1" s="1249"/>
      <c r="K1" s="1249"/>
      <c r="N1" s="65"/>
      <c r="O1" s="100"/>
      <c r="P1" s="102"/>
      <c r="Q1" s="345"/>
      <c r="R1" s="345"/>
      <c r="S1" s="345"/>
      <c r="T1" s="345"/>
      <c r="U1" s="345"/>
      <c r="V1" s="345"/>
      <c r="W1" s="345"/>
      <c r="X1" s="345"/>
    </row>
    <row r="2" spans="1:24" customFormat="1" ht="24.95" customHeight="1" thickTop="1" thickBot="1">
      <c r="A2" s="557"/>
      <c r="B2" s="1231" t="s">
        <v>1235</v>
      </c>
      <c r="C2" s="1231"/>
      <c r="D2" s="1231"/>
      <c r="E2" s="1231"/>
      <c r="F2" s="1231"/>
      <c r="G2" s="1231"/>
      <c r="H2" s="1231"/>
      <c r="I2" s="1231"/>
      <c r="J2" s="1250"/>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51" t="str">
        <f>+表紙!E2</f>
        <v>地方独立行政法人　大阪府立病院機構　大阪急性期・総合医療センター</v>
      </c>
      <c r="H4" s="1252"/>
      <c r="I4" s="1252"/>
      <c r="J4" s="1252"/>
      <c r="K4" s="1253"/>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4" t="s">
        <v>1238</v>
      </c>
      <c r="B6" s="1255"/>
      <c r="C6" s="1255"/>
      <c r="D6" s="1255"/>
      <c r="E6" s="1255"/>
      <c r="F6" s="1255"/>
      <c r="G6" s="1255"/>
      <c r="H6" s="1255"/>
      <c r="I6" s="1255"/>
      <c r="J6" s="1255"/>
      <c r="K6" s="1255"/>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6" t="s">
        <v>1245</v>
      </c>
      <c r="C11" s="1257"/>
      <c r="D11" s="1257"/>
      <c r="E11" s="1257"/>
      <c r="F11" s="1257"/>
      <c r="G11" s="1258"/>
      <c r="H11" s="1259" t="s">
        <v>1246</v>
      </c>
      <c r="I11" s="1259"/>
      <c r="J11" s="1259"/>
      <c r="P11" s="175"/>
      <c r="Q11" s="982"/>
    </row>
    <row r="12" spans="1:24">
      <c r="A12" s="568"/>
      <c r="B12" s="1237" t="s">
        <v>1247</v>
      </c>
      <c r="C12" s="1238"/>
      <c r="D12" s="1238"/>
      <c r="E12" s="1238"/>
      <c r="F12" s="1239"/>
      <c r="G12" s="1240" t="s">
        <v>1248</v>
      </c>
      <c r="H12" s="1243" t="s">
        <v>1249</v>
      </c>
      <c r="I12" s="1244"/>
      <c r="J12" s="1243" t="s">
        <v>1250</v>
      </c>
      <c r="K12" s="1103" t="s">
        <v>1251</v>
      </c>
      <c r="P12" s="175"/>
      <c r="Q12" s="982"/>
    </row>
    <row r="13" spans="1:24" ht="13.5" customHeight="1">
      <c r="A13" s="1247" t="s">
        <v>1252</v>
      </c>
      <c r="B13" s="1240" t="s">
        <v>1253</v>
      </c>
      <c r="C13" s="1237" t="s">
        <v>1254</v>
      </c>
      <c r="D13" s="1238"/>
      <c r="E13" s="1239"/>
      <c r="F13" s="1240" t="s">
        <v>1255</v>
      </c>
      <c r="G13" s="1241"/>
      <c r="H13" s="1246" t="s">
        <v>1256</v>
      </c>
      <c r="I13" s="1246" t="s">
        <v>1257</v>
      </c>
      <c r="J13" s="1242"/>
      <c r="K13" s="569"/>
      <c r="P13" s="175"/>
      <c r="Q13" s="982"/>
    </row>
    <row r="14" spans="1:24" ht="57.75" customHeight="1">
      <c r="A14" s="1248"/>
      <c r="B14" s="1242"/>
      <c r="C14" s="570" t="s">
        <v>1258</v>
      </c>
      <c r="D14" s="570" t="s">
        <v>1259</v>
      </c>
      <c r="E14" s="570" t="s">
        <v>1260</v>
      </c>
      <c r="F14" s="1242"/>
      <c r="G14" s="1242"/>
      <c r="H14" s="1245"/>
      <c r="I14" s="1245"/>
      <c r="J14" s="1245"/>
      <c r="K14" s="571" t="s">
        <v>1261</v>
      </c>
      <c r="P14" s="175"/>
      <c r="Q14" s="982"/>
    </row>
    <row r="15" spans="1:24">
      <c r="A15" s="572" t="s">
        <v>1262</v>
      </c>
      <c r="B15" s="93" t="s">
        <v>1941</v>
      </c>
      <c r="C15" s="93" t="s">
        <v>1941</v>
      </c>
      <c r="D15" s="93" t="s">
        <v>1343</v>
      </c>
      <c r="E15" s="93" t="s">
        <v>1343</v>
      </c>
      <c r="F15" s="93" t="s">
        <v>1941</v>
      </c>
      <c r="G15" s="93" t="s">
        <v>1943</v>
      </c>
      <c r="H15" s="573" t="s">
        <v>1263</v>
      </c>
      <c r="I15" s="573"/>
      <c r="J15" s="984" t="s">
        <v>1944</v>
      </c>
      <c r="K15" s="985"/>
      <c r="M15" s="558" t="str">
        <f>IF(COUNTBLANK(B15:G15)=0,"○","×")</f>
        <v>○</v>
      </c>
      <c r="N15" s="558" t="str">
        <f>IF(AND(COUNTIF(B15:F15,"◎")&gt;=1,J15=""),"×","○")</f>
        <v>○</v>
      </c>
      <c r="P15" s="175"/>
      <c r="Q15" s="982"/>
    </row>
    <row r="16" spans="1:24">
      <c r="A16" s="572" t="s">
        <v>1264</v>
      </c>
      <c r="B16" s="93" t="s">
        <v>1941</v>
      </c>
      <c r="C16" s="574"/>
      <c r="D16" s="93" t="s">
        <v>1343</v>
      </c>
      <c r="E16" s="93" t="s">
        <v>1942</v>
      </c>
      <c r="F16" s="93" t="s">
        <v>1941</v>
      </c>
      <c r="G16" s="93" t="s">
        <v>1943</v>
      </c>
      <c r="H16" s="573"/>
      <c r="I16" s="573"/>
      <c r="J16" s="984" t="s">
        <v>1944</v>
      </c>
      <c r="K16" s="985"/>
      <c r="M16" s="575" t="str">
        <f>IF(OR(B16="",D16="",E16="",F16="",G16=""),"×","○")</f>
        <v>○</v>
      </c>
      <c r="N16" s="558" t="str">
        <f>IF(AND(COUNTIF(B16:F16,"◎")&gt;=1,J16=""),"×","○")</f>
        <v>○</v>
      </c>
      <c r="P16" s="175"/>
      <c r="Q16" s="982"/>
    </row>
    <row r="17" spans="1:17">
      <c r="A17" s="572" t="s">
        <v>1265</v>
      </c>
      <c r="B17" s="93" t="s">
        <v>1941</v>
      </c>
      <c r="C17" s="93" t="s">
        <v>1941</v>
      </c>
      <c r="D17" s="93" t="s">
        <v>1343</v>
      </c>
      <c r="E17" s="93" t="s">
        <v>1343</v>
      </c>
      <c r="F17" s="93" t="s">
        <v>1941</v>
      </c>
      <c r="G17" s="93" t="s">
        <v>1943</v>
      </c>
      <c r="H17" s="573"/>
      <c r="I17" s="573"/>
      <c r="J17" s="984" t="s">
        <v>1944</v>
      </c>
      <c r="K17" s="985"/>
      <c r="M17" s="558" t="str">
        <f t="shared" ref="M17:M80" si="0">IF(COUNTBLANK(B17:G17)=0,"○","×")</f>
        <v>○</v>
      </c>
      <c r="N17" s="558" t="str">
        <f t="shared" ref="N17:N80" si="1">IF(AND(COUNTIF(B17:F17,"◎")&gt;=1,J17=""),"×","○")</f>
        <v>○</v>
      </c>
      <c r="P17" s="175"/>
      <c r="Q17" s="982"/>
    </row>
    <row r="18" spans="1:17">
      <c r="A18" s="572" t="s">
        <v>1266</v>
      </c>
      <c r="B18" s="93" t="s">
        <v>1942</v>
      </c>
      <c r="C18" s="93" t="s">
        <v>1942</v>
      </c>
      <c r="D18" s="93" t="s">
        <v>1942</v>
      </c>
      <c r="E18" s="93" t="s">
        <v>1942</v>
      </c>
      <c r="F18" s="93" t="s">
        <v>1942</v>
      </c>
      <c r="G18" s="93" t="s">
        <v>1943</v>
      </c>
      <c r="H18" s="573"/>
      <c r="I18" s="573"/>
      <c r="J18" s="984" t="s">
        <v>1945</v>
      </c>
      <c r="K18" s="985"/>
      <c r="M18" s="558" t="str">
        <f t="shared" si="0"/>
        <v>○</v>
      </c>
      <c r="N18" s="558" t="str">
        <f t="shared" si="1"/>
        <v>○</v>
      </c>
      <c r="P18" s="175"/>
      <c r="Q18" s="982"/>
    </row>
    <row r="19" spans="1:17">
      <c r="A19" s="572" t="s">
        <v>1267</v>
      </c>
      <c r="B19" s="93" t="s">
        <v>1941</v>
      </c>
      <c r="C19" s="93" t="s">
        <v>1941</v>
      </c>
      <c r="D19" s="93" t="s">
        <v>1941</v>
      </c>
      <c r="E19" s="93" t="s">
        <v>1941</v>
      </c>
      <c r="F19" s="93" t="s">
        <v>1941</v>
      </c>
      <c r="G19" s="93" t="s">
        <v>1943</v>
      </c>
      <c r="H19" s="573"/>
      <c r="I19" s="573"/>
      <c r="J19" s="984" t="s">
        <v>1945</v>
      </c>
      <c r="K19" s="985"/>
      <c r="M19" s="558" t="str">
        <f t="shared" si="0"/>
        <v>○</v>
      </c>
      <c r="N19" s="558" t="str">
        <f t="shared" si="1"/>
        <v>○</v>
      </c>
      <c r="P19" s="175"/>
      <c r="Q19" s="982"/>
    </row>
    <row r="20" spans="1:17" ht="27">
      <c r="A20" s="572" t="s">
        <v>1268</v>
      </c>
      <c r="B20" s="93" t="s">
        <v>1941</v>
      </c>
      <c r="C20" s="93" t="s">
        <v>1941</v>
      </c>
      <c r="D20" s="93" t="s">
        <v>1941</v>
      </c>
      <c r="E20" s="93" t="s">
        <v>1941</v>
      </c>
      <c r="F20" s="93" t="s">
        <v>1941</v>
      </c>
      <c r="G20" s="93" t="s">
        <v>1957</v>
      </c>
      <c r="H20" s="573"/>
      <c r="I20" s="573"/>
      <c r="J20" s="984" t="s">
        <v>1946</v>
      </c>
      <c r="K20" s="985"/>
      <c r="M20" s="558" t="str">
        <f t="shared" si="0"/>
        <v>○</v>
      </c>
      <c r="N20" s="558" t="str">
        <f t="shared" si="1"/>
        <v>○</v>
      </c>
      <c r="P20" s="175"/>
      <c r="Q20" s="982"/>
    </row>
    <row r="21" spans="1:17">
      <c r="A21" s="572" t="s">
        <v>1269</v>
      </c>
      <c r="B21" s="93" t="s">
        <v>1941</v>
      </c>
      <c r="C21" s="93" t="s">
        <v>1941</v>
      </c>
      <c r="D21" s="93" t="s">
        <v>1941</v>
      </c>
      <c r="E21" s="93" t="s">
        <v>1941</v>
      </c>
      <c r="F21" s="93" t="s">
        <v>1941</v>
      </c>
      <c r="G21" s="93" t="s">
        <v>1957</v>
      </c>
      <c r="H21" s="573" t="s">
        <v>1270</v>
      </c>
      <c r="I21" s="573"/>
      <c r="J21" s="984" t="s">
        <v>1945</v>
      </c>
      <c r="K21" s="985"/>
      <c r="M21" s="558" t="str">
        <f t="shared" si="0"/>
        <v>○</v>
      </c>
      <c r="N21" s="558" t="str">
        <f t="shared" si="1"/>
        <v>○</v>
      </c>
      <c r="P21" s="175"/>
      <c r="Q21" s="982"/>
    </row>
    <row r="22" spans="1:17">
      <c r="A22" s="572" t="s">
        <v>1271</v>
      </c>
      <c r="B22" s="93" t="s">
        <v>1941</v>
      </c>
      <c r="C22" s="93" t="s">
        <v>1941</v>
      </c>
      <c r="D22" s="93" t="s">
        <v>1941</v>
      </c>
      <c r="E22" s="93" t="s">
        <v>1941</v>
      </c>
      <c r="F22" s="93" t="s">
        <v>1941</v>
      </c>
      <c r="G22" s="93" t="s">
        <v>1957</v>
      </c>
      <c r="H22" s="573"/>
      <c r="I22" s="573"/>
      <c r="J22" s="984" t="s">
        <v>1945</v>
      </c>
      <c r="K22" s="985"/>
      <c r="M22" s="558" t="str">
        <f t="shared" si="0"/>
        <v>○</v>
      </c>
      <c r="N22" s="558" t="str">
        <f t="shared" si="1"/>
        <v>○</v>
      </c>
      <c r="P22" s="175"/>
      <c r="Q22" s="982"/>
    </row>
    <row r="23" spans="1:17" ht="27">
      <c r="A23" s="572" t="s">
        <v>1272</v>
      </c>
      <c r="B23" s="93" t="s">
        <v>1941</v>
      </c>
      <c r="C23" s="93" t="s">
        <v>1941</v>
      </c>
      <c r="D23" s="93" t="s">
        <v>1941</v>
      </c>
      <c r="E23" s="93" t="s">
        <v>1941</v>
      </c>
      <c r="F23" s="93" t="s">
        <v>1941</v>
      </c>
      <c r="G23" s="93" t="s">
        <v>1943</v>
      </c>
      <c r="H23" s="573"/>
      <c r="I23" s="573"/>
      <c r="J23" s="984" t="s">
        <v>1946</v>
      </c>
      <c r="K23" s="985"/>
      <c r="M23" s="558" t="str">
        <f t="shared" si="0"/>
        <v>○</v>
      </c>
      <c r="N23" s="558" t="str">
        <f t="shared" si="1"/>
        <v>○</v>
      </c>
      <c r="P23" s="175"/>
      <c r="Q23" s="982"/>
    </row>
    <row r="24" spans="1:17">
      <c r="A24" s="572" t="s">
        <v>1273</v>
      </c>
      <c r="B24" s="93" t="s">
        <v>1941</v>
      </c>
      <c r="C24" s="93" t="s">
        <v>1941</v>
      </c>
      <c r="D24" s="93" t="s">
        <v>1941</v>
      </c>
      <c r="E24" s="93" t="s">
        <v>1941</v>
      </c>
      <c r="F24" s="93" t="s">
        <v>1941</v>
      </c>
      <c r="G24" s="93" t="s">
        <v>1943</v>
      </c>
      <c r="H24" s="573"/>
      <c r="I24" s="573"/>
      <c r="J24" s="984" t="s">
        <v>1945</v>
      </c>
      <c r="K24" s="985"/>
      <c r="M24" s="558" t="str">
        <f t="shared" si="0"/>
        <v>○</v>
      </c>
      <c r="N24" s="558" t="str">
        <f t="shared" si="1"/>
        <v>○</v>
      </c>
      <c r="P24" s="175"/>
      <c r="Q24" s="982"/>
    </row>
    <row r="25" spans="1:17">
      <c r="A25" s="572" t="s">
        <v>1274</v>
      </c>
      <c r="B25" s="93" t="s">
        <v>1941</v>
      </c>
      <c r="C25" s="93" t="s">
        <v>1941</v>
      </c>
      <c r="D25" s="93" t="s">
        <v>1941</v>
      </c>
      <c r="E25" s="93" t="s">
        <v>1941</v>
      </c>
      <c r="F25" s="93" t="s">
        <v>1941</v>
      </c>
      <c r="G25" s="93" t="s">
        <v>1943</v>
      </c>
      <c r="H25" s="573"/>
      <c r="I25" s="573"/>
      <c r="J25" s="984" t="s">
        <v>1945</v>
      </c>
      <c r="K25" s="985"/>
      <c r="M25" s="558" t="str">
        <f t="shared" si="0"/>
        <v>○</v>
      </c>
      <c r="N25" s="558" t="str">
        <f t="shared" si="1"/>
        <v>○</v>
      </c>
      <c r="P25" s="175"/>
      <c r="Q25" s="982"/>
    </row>
    <row r="26" spans="1:17">
      <c r="A26" s="572" t="s">
        <v>1275</v>
      </c>
      <c r="B26" s="93" t="s">
        <v>1941</v>
      </c>
      <c r="C26" s="93" t="s">
        <v>1941</v>
      </c>
      <c r="D26" s="93" t="s">
        <v>1941</v>
      </c>
      <c r="E26" s="93" t="s">
        <v>1941</v>
      </c>
      <c r="F26" s="93" t="s">
        <v>1941</v>
      </c>
      <c r="G26" s="93" t="s">
        <v>1957</v>
      </c>
      <c r="H26" s="573"/>
      <c r="I26" s="573"/>
      <c r="J26" s="984" t="s">
        <v>1945</v>
      </c>
      <c r="K26" s="985"/>
      <c r="M26" s="558" t="str">
        <f t="shared" si="0"/>
        <v>○</v>
      </c>
      <c r="N26" s="558" t="str">
        <f t="shared" si="1"/>
        <v>○</v>
      </c>
      <c r="P26" s="175"/>
      <c r="Q26" s="982"/>
    </row>
    <row r="27" spans="1:17">
      <c r="A27" s="572" t="s">
        <v>1276</v>
      </c>
      <c r="B27" s="93" t="s">
        <v>1941</v>
      </c>
      <c r="C27" s="93" t="s">
        <v>1941</v>
      </c>
      <c r="D27" s="93" t="s">
        <v>1941</v>
      </c>
      <c r="E27" s="93" t="s">
        <v>1941</v>
      </c>
      <c r="F27" s="93" t="s">
        <v>1343</v>
      </c>
      <c r="G27" s="93" t="s">
        <v>1943</v>
      </c>
      <c r="H27" s="573"/>
      <c r="I27" s="573"/>
      <c r="J27" s="984" t="s">
        <v>1947</v>
      </c>
      <c r="K27" s="985"/>
      <c r="M27" s="558" t="str">
        <f t="shared" si="0"/>
        <v>○</v>
      </c>
      <c r="N27" s="558" t="str">
        <f t="shared" si="1"/>
        <v>○</v>
      </c>
      <c r="P27" s="175"/>
      <c r="Q27" s="982"/>
    </row>
    <row r="28" spans="1:17" ht="27">
      <c r="A28" s="572" t="s">
        <v>1277</v>
      </c>
      <c r="B28" s="93" t="s">
        <v>1942</v>
      </c>
      <c r="C28" s="93" t="s">
        <v>1942</v>
      </c>
      <c r="D28" s="93" t="s">
        <v>1942</v>
      </c>
      <c r="E28" s="93" t="s">
        <v>1942</v>
      </c>
      <c r="F28" s="93" t="s">
        <v>1942</v>
      </c>
      <c r="G28" s="93" t="s">
        <v>1943</v>
      </c>
      <c r="H28" s="573"/>
      <c r="I28" s="573"/>
      <c r="J28" s="984" t="s">
        <v>1948</v>
      </c>
      <c r="K28" s="985"/>
      <c r="M28" s="558" t="str">
        <f t="shared" si="0"/>
        <v>○</v>
      </c>
      <c r="N28" s="558" t="str">
        <f t="shared" si="1"/>
        <v>○</v>
      </c>
      <c r="P28" s="175"/>
      <c r="Q28" s="982"/>
    </row>
    <row r="29" spans="1:17" ht="27">
      <c r="A29" s="572" t="s">
        <v>1278</v>
      </c>
      <c r="B29" s="93" t="s">
        <v>1941</v>
      </c>
      <c r="C29" s="93" t="s">
        <v>1942</v>
      </c>
      <c r="D29" s="93" t="s">
        <v>1942</v>
      </c>
      <c r="E29" s="93" t="s">
        <v>1941</v>
      </c>
      <c r="F29" s="93" t="s">
        <v>1941</v>
      </c>
      <c r="G29" s="93" t="s">
        <v>1943</v>
      </c>
      <c r="H29" s="573"/>
      <c r="I29" s="573"/>
      <c r="J29" s="984" t="s">
        <v>1948</v>
      </c>
      <c r="K29" s="985"/>
      <c r="M29" s="558" t="str">
        <f t="shared" si="0"/>
        <v>○</v>
      </c>
      <c r="N29" s="558" t="str">
        <f t="shared" si="1"/>
        <v>○</v>
      </c>
      <c r="P29" s="175"/>
      <c r="Q29" s="982"/>
    </row>
    <row r="30" spans="1:17" ht="27">
      <c r="A30" s="572" t="s">
        <v>1279</v>
      </c>
      <c r="B30" s="93" t="s">
        <v>1941</v>
      </c>
      <c r="C30" s="93" t="s">
        <v>1942</v>
      </c>
      <c r="D30" s="93" t="s">
        <v>1942</v>
      </c>
      <c r="E30" s="93" t="s">
        <v>1941</v>
      </c>
      <c r="F30" s="93" t="s">
        <v>1941</v>
      </c>
      <c r="G30" s="93" t="s">
        <v>1943</v>
      </c>
      <c r="H30" s="573"/>
      <c r="I30" s="573"/>
      <c r="J30" s="984" t="s">
        <v>1948</v>
      </c>
      <c r="K30" s="985"/>
      <c r="M30" s="558" t="str">
        <f t="shared" si="0"/>
        <v>○</v>
      </c>
      <c r="N30" s="558" t="str">
        <f t="shared" si="1"/>
        <v>○</v>
      </c>
      <c r="P30" s="175"/>
      <c r="Q30" s="982"/>
    </row>
    <row r="31" spans="1:17" ht="27">
      <c r="A31" s="572" t="s">
        <v>1280</v>
      </c>
      <c r="B31" s="93" t="s">
        <v>1942</v>
      </c>
      <c r="C31" s="93" t="s">
        <v>1942</v>
      </c>
      <c r="D31" s="93" t="s">
        <v>1942</v>
      </c>
      <c r="E31" s="93" t="s">
        <v>1343</v>
      </c>
      <c r="F31" s="93" t="s">
        <v>1343</v>
      </c>
      <c r="G31" s="93" t="s">
        <v>1943</v>
      </c>
      <c r="H31" s="573"/>
      <c r="I31" s="573"/>
      <c r="J31" s="984" t="s">
        <v>1948</v>
      </c>
      <c r="K31" s="985"/>
      <c r="M31" s="558" t="str">
        <f>IF(COUNTBLANK(B31:G31)=0,"○","×")</f>
        <v>○</v>
      </c>
      <c r="N31" s="558" t="str">
        <f t="shared" ref="N31" si="2">IF(AND(COUNTIF(B31:F31,"◎")&gt;=1,J31=""),"×","○")</f>
        <v>○</v>
      </c>
      <c r="P31" s="175"/>
      <c r="Q31" s="982"/>
    </row>
    <row r="32" spans="1:17" ht="27">
      <c r="A32" s="572" t="s">
        <v>1281</v>
      </c>
      <c r="B32" s="93" t="s">
        <v>1942</v>
      </c>
      <c r="C32" s="93" t="s">
        <v>1942</v>
      </c>
      <c r="D32" s="93" t="s">
        <v>1942</v>
      </c>
      <c r="E32" s="93" t="s">
        <v>1343</v>
      </c>
      <c r="F32" s="93" t="s">
        <v>1343</v>
      </c>
      <c r="G32" s="93" t="s">
        <v>1943</v>
      </c>
      <c r="H32" s="573"/>
      <c r="I32" s="573"/>
      <c r="J32" s="984" t="s">
        <v>1948</v>
      </c>
      <c r="K32" s="985"/>
      <c r="M32" s="558" t="str">
        <f t="shared" si="0"/>
        <v>○</v>
      </c>
      <c r="N32" s="558" t="str">
        <f t="shared" si="1"/>
        <v>○</v>
      </c>
      <c r="P32" s="175"/>
      <c r="Q32" s="982"/>
    </row>
    <row r="33" spans="1:17" ht="27">
      <c r="A33" s="572" t="s">
        <v>1282</v>
      </c>
      <c r="B33" s="93" t="s">
        <v>1942</v>
      </c>
      <c r="C33" s="93" t="s">
        <v>1942</v>
      </c>
      <c r="D33" s="574"/>
      <c r="E33" s="93" t="s">
        <v>1942</v>
      </c>
      <c r="F33" s="93" t="s">
        <v>1942</v>
      </c>
      <c r="G33" s="93" t="s">
        <v>1943</v>
      </c>
      <c r="H33" s="573"/>
      <c r="I33" s="573"/>
      <c r="J33" s="984" t="s">
        <v>1948</v>
      </c>
      <c r="K33" s="985"/>
      <c r="M33" s="575" t="str">
        <f>IF(OR(B33="",C33="",E33="",F33="",G33=""),"×","○")</f>
        <v>○</v>
      </c>
      <c r="N33" s="558" t="str">
        <f t="shared" si="1"/>
        <v>○</v>
      </c>
      <c r="P33" s="175"/>
      <c r="Q33" s="982"/>
    </row>
    <row r="34" spans="1:17" ht="27">
      <c r="A34" s="572" t="s">
        <v>1283</v>
      </c>
      <c r="B34" s="93" t="s">
        <v>1942</v>
      </c>
      <c r="C34" s="93" t="s">
        <v>1942</v>
      </c>
      <c r="D34" s="93" t="s">
        <v>1942</v>
      </c>
      <c r="E34" s="93" t="s">
        <v>1942</v>
      </c>
      <c r="F34" s="93" t="s">
        <v>1942</v>
      </c>
      <c r="G34" s="93" t="s">
        <v>1943</v>
      </c>
      <c r="H34" s="573"/>
      <c r="I34" s="573"/>
      <c r="J34" s="984" t="s">
        <v>1948</v>
      </c>
      <c r="K34" s="985"/>
      <c r="M34" s="558" t="str">
        <f t="shared" si="0"/>
        <v>○</v>
      </c>
      <c r="N34" s="558" t="str">
        <f t="shared" si="1"/>
        <v>○</v>
      </c>
      <c r="P34" s="175"/>
      <c r="Q34" s="982"/>
    </row>
    <row r="35" spans="1:17" ht="27">
      <c r="A35" s="572" t="s">
        <v>1284</v>
      </c>
      <c r="B35" s="93" t="s">
        <v>1942</v>
      </c>
      <c r="C35" s="93" t="s">
        <v>1942</v>
      </c>
      <c r="D35" s="93" t="s">
        <v>1942</v>
      </c>
      <c r="E35" s="93" t="s">
        <v>1343</v>
      </c>
      <c r="F35" s="93" t="s">
        <v>1343</v>
      </c>
      <c r="G35" s="93" t="s">
        <v>1943</v>
      </c>
      <c r="H35" s="573"/>
      <c r="I35" s="573"/>
      <c r="J35" s="984" t="s">
        <v>1948</v>
      </c>
      <c r="K35" s="985"/>
      <c r="M35" s="558" t="str">
        <f t="shared" si="0"/>
        <v>○</v>
      </c>
      <c r="N35" s="558" t="str">
        <f t="shared" si="1"/>
        <v>○</v>
      </c>
      <c r="P35" s="175"/>
      <c r="Q35" s="982"/>
    </row>
    <row r="36" spans="1:17" ht="27">
      <c r="A36" s="572" t="s">
        <v>1285</v>
      </c>
      <c r="B36" s="93" t="s">
        <v>1942</v>
      </c>
      <c r="C36" s="93" t="s">
        <v>1942</v>
      </c>
      <c r="D36" s="93" t="s">
        <v>1942</v>
      </c>
      <c r="E36" s="93" t="s">
        <v>1942</v>
      </c>
      <c r="F36" s="93" t="s">
        <v>1942</v>
      </c>
      <c r="G36" s="93" t="s">
        <v>1943</v>
      </c>
      <c r="H36" s="573"/>
      <c r="I36" s="573"/>
      <c r="J36" s="984" t="s">
        <v>1948</v>
      </c>
      <c r="K36" s="985"/>
      <c r="M36" s="558" t="str">
        <f t="shared" si="0"/>
        <v>○</v>
      </c>
      <c r="N36" s="558" t="str">
        <f t="shared" si="1"/>
        <v>○</v>
      </c>
      <c r="P36" s="175"/>
      <c r="Q36" s="982"/>
    </row>
    <row r="37" spans="1:17" ht="27">
      <c r="A37" s="572" t="s">
        <v>1286</v>
      </c>
      <c r="B37" s="93" t="s">
        <v>1941</v>
      </c>
      <c r="C37" s="93" t="s">
        <v>1941</v>
      </c>
      <c r="D37" s="93" t="s">
        <v>1941</v>
      </c>
      <c r="E37" s="93" t="s">
        <v>1941</v>
      </c>
      <c r="F37" s="93" t="s">
        <v>1941</v>
      </c>
      <c r="G37" s="93" t="s">
        <v>1957</v>
      </c>
      <c r="H37" s="573"/>
      <c r="I37" s="573"/>
      <c r="J37" s="984" t="s">
        <v>1949</v>
      </c>
      <c r="K37" s="985"/>
      <c r="M37" s="558" t="str">
        <f t="shared" si="0"/>
        <v>○</v>
      </c>
      <c r="N37" s="558" t="str">
        <f t="shared" si="1"/>
        <v>○</v>
      </c>
      <c r="P37" s="175"/>
      <c r="Q37" s="982"/>
    </row>
    <row r="38" spans="1:17" ht="27">
      <c r="A38" s="572" t="s">
        <v>1287</v>
      </c>
      <c r="B38" s="93" t="s">
        <v>1941</v>
      </c>
      <c r="C38" s="93" t="s">
        <v>1941</v>
      </c>
      <c r="D38" s="93" t="s">
        <v>1941</v>
      </c>
      <c r="E38" s="93" t="s">
        <v>1941</v>
      </c>
      <c r="F38" s="93" t="s">
        <v>1941</v>
      </c>
      <c r="G38" s="93" t="s">
        <v>1957</v>
      </c>
      <c r="H38" s="573"/>
      <c r="I38" s="573"/>
      <c r="J38" s="984" t="s">
        <v>1949</v>
      </c>
      <c r="K38" s="985"/>
      <c r="M38" s="558" t="str">
        <f t="shared" si="0"/>
        <v>○</v>
      </c>
      <c r="N38" s="558" t="str">
        <f t="shared" si="1"/>
        <v>○</v>
      </c>
      <c r="P38" s="175"/>
      <c r="Q38" s="982"/>
    </row>
    <row r="39" spans="1:17" ht="27">
      <c r="A39" s="572" t="s">
        <v>1288</v>
      </c>
      <c r="B39" s="93" t="s">
        <v>1941</v>
      </c>
      <c r="C39" s="93" t="s">
        <v>1941</v>
      </c>
      <c r="D39" s="93" t="s">
        <v>1941</v>
      </c>
      <c r="E39" s="93" t="s">
        <v>1941</v>
      </c>
      <c r="F39" s="93" t="s">
        <v>1941</v>
      </c>
      <c r="G39" s="93" t="s">
        <v>1943</v>
      </c>
      <c r="H39" s="573"/>
      <c r="I39" s="573"/>
      <c r="J39" s="984" t="s">
        <v>1949</v>
      </c>
      <c r="K39" s="985"/>
      <c r="M39" s="558" t="str">
        <f t="shared" si="0"/>
        <v>○</v>
      </c>
      <c r="N39" s="558" t="str">
        <f t="shared" si="1"/>
        <v>○</v>
      </c>
      <c r="P39" s="175"/>
      <c r="Q39" s="982"/>
    </row>
    <row r="40" spans="1:17" ht="27">
      <c r="A40" s="572" t="s">
        <v>1289</v>
      </c>
      <c r="B40" s="93" t="s">
        <v>1941</v>
      </c>
      <c r="C40" s="93" t="s">
        <v>1941</v>
      </c>
      <c r="D40" s="93" t="s">
        <v>1941</v>
      </c>
      <c r="E40" s="93" t="s">
        <v>1941</v>
      </c>
      <c r="F40" s="93" t="s">
        <v>1941</v>
      </c>
      <c r="G40" s="93" t="s">
        <v>1957</v>
      </c>
      <c r="H40" s="573"/>
      <c r="I40" s="573"/>
      <c r="J40" s="984" t="s">
        <v>1949</v>
      </c>
      <c r="K40" s="985"/>
      <c r="M40" s="558" t="str">
        <f t="shared" si="0"/>
        <v>○</v>
      </c>
      <c r="N40" s="558" t="str">
        <f t="shared" si="1"/>
        <v>○</v>
      </c>
      <c r="P40" s="175"/>
      <c r="Q40" s="982"/>
    </row>
    <row r="41" spans="1:17" ht="27">
      <c r="A41" s="572" t="s">
        <v>1290</v>
      </c>
      <c r="B41" s="93" t="s">
        <v>1942</v>
      </c>
      <c r="C41" s="93" t="s">
        <v>1941</v>
      </c>
      <c r="D41" s="93" t="s">
        <v>1941</v>
      </c>
      <c r="E41" s="93" t="s">
        <v>1941</v>
      </c>
      <c r="F41" s="93" t="s">
        <v>1941</v>
      </c>
      <c r="G41" s="93" t="s">
        <v>1957</v>
      </c>
      <c r="H41" s="573"/>
      <c r="I41" s="573"/>
      <c r="J41" s="984" t="s">
        <v>1949</v>
      </c>
      <c r="K41" s="985"/>
      <c r="M41" s="558" t="str">
        <f>IF(COUNTBLANK(B41:G41)=0,"○","×")</f>
        <v>○</v>
      </c>
      <c r="N41" s="558" t="str">
        <f t="shared" si="1"/>
        <v>○</v>
      </c>
      <c r="P41" s="175"/>
      <c r="Q41" s="982"/>
    </row>
    <row r="42" spans="1:17" ht="27">
      <c r="A42" s="572" t="s">
        <v>1291</v>
      </c>
      <c r="B42" s="93" t="s">
        <v>1941</v>
      </c>
      <c r="C42" s="93" t="s">
        <v>1941</v>
      </c>
      <c r="D42" s="574"/>
      <c r="E42" s="93" t="s">
        <v>1941</v>
      </c>
      <c r="F42" s="93" t="s">
        <v>1941</v>
      </c>
      <c r="G42" s="93" t="s">
        <v>1957</v>
      </c>
      <c r="H42" s="573"/>
      <c r="I42" s="573"/>
      <c r="J42" s="984" t="s">
        <v>1949</v>
      </c>
      <c r="K42" s="985"/>
      <c r="M42" s="575" t="str">
        <f>IF(OR(B42="",C42="",E42="",F42="",G42=""),"×","○")</f>
        <v>○</v>
      </c>
      <c r="N42" s="558" t="str">
        <f t="shared" si="1"/>
        <v>○</v>
      </c>
      <c r="P42" s="175"/>
      <c r="Q42" s="982"/>
    </row>
    <row r="43" spans="1:17" ht="27">
      <c r="A43" s="572" t="s">
        <v>1292</v>
      </c>
      <c r="B43" s="93" t="s">
        <v>1941</v>
      </c>
      <c r="C43" s="93" t="s">
        <v>1941</v>
      </c>
      <c r="D43" s="93" t="s">
        <v>1941</v>
      </c>
      <c r="E43" s="93" t="s">
        <v>1941</v>
      </c>
      <c r="F43" s="93" t="s">
        <v>1941</v>
      </c>
      <c r="G43" s="93" t="s">
        <v>1957</v>
      </c>
      <c r="H43" s="573" t="s">
        <v>1293</v>
      </c>
      <c r="I43" s="573"/>
      <c r="J43" s="984" t="s">
        <v>1949</v>
      </c>
      <c r="K43" s="985"/>
      <c r="M43" s="558" t="str">
        <f t="shared" si="0"/>
        <v>○</v>
      </c>
      <c r="N43" s="558" t="str">
        <f t="shared" si="1"/>
        <v>○</v>
      </c>
      <c r="P43" s="175"/>
      <c r="Q43" s="982"/>
    </row>
    <row r="44" spans="1:17" ht="27">
      <c r="A44" s="572" t="s">
        <v>1294</v>
      </c>
      <c r="B44" s="93" t="s">
        <v>1941</v>
      </c>
      <c r="C44" s="93" t="s">
        <v>1941</v>
      </c>
      <c r="D44" s="93" t="s">
        <v>1941</v>
      </c>
      <c r="E44" s="93" t="s">
        <v>1941</v>
      </c>
      <c r="F44" s="93" t="s">
        <v>1941</v>
      </c>
      <c r="G44" s="93" t="s">
        <v>1957</v>
      </c>
      <c r="H44" s="573"/>
      <c r="I44" s="573"/>
      <c r="J44" s="984" t="s">
        <v>1949</v>
      </c>
      <c r="K44" s="985"/>
      <c r="M44" s="558" t="str">
        <f t="shared" si="0"/>
        <v>○</v>
      </c>
      <c r="N44" s="558" t="str">
        <f t="shared" si="1"/>
        <v>○</v>
      </c>
      <c r="P44" s="175"/>
      <c r="Q44" s="982"/>
    </row>
    <row r="45" spans="1:17" ht="27">
      <c r="A45" s="572" t="s">
        <v>1295</v>
      </c>
      <c r="B45" s="93" t="s">
        <v>1941</v>
      </c>
      <c r="C45" s="93" t="s">
        <v>1941</v>
      </c>
      <c r="D45" s="93" t="s">
        <v>1941</v>
      </c>
      <c r="E45" s="93" t="s">
        <v>1941</v>
      </c>
      <c r="F45" s="93" t="s">
        <v>1941</v>
      </c>
      <c r="G45" s="93" t="s">
        <v>1957</v>
      </c>
      <c r="H45" s="573" t="s">
        <v>1296</v>
      </c>
      <c r="I45" s="573"/>
      <c r="J45" s="984" t="s">
        <v>1949</v>
      </c>
      <c r="K45" s="985"/>
      <c r="M45" s="558" t="str">
        <f t="shared" si="0"/>
        <v>○</v>
      </c>
      <c r="N45" s="558" t="str">
        <f t="shared" si="1"/>
        <v>○</v>
      </c>
      <c r="P45" s="175"/>
      <c r="Q45" s="982"/>
    </row>
    <row r="46" spans="1:17" ht="27">
      <c r="A46" s="572" t="s">
        <v>1297</v>
      </c>
      <c r="B46" s="93" t="s">
        <v>1941</v>
      </c>
      <c r="C46" s="93" t="s">
        <v>1941</v>
      </c>
      <c r="D46" s="93" t="s">
        <v>1941</v>
      </c>
      <c r="E46" s="93" t="s">
        <v>1941</v>
      </c>
      <c r="F46" s="93" t="s">
        <v>1941</v>
      </c>
      <c r="G46" s="93" t="s">
        <v>1957</v>
      </c>
      <c r="H46" s="573"/>
      <c r="I46" s="573"/>
      <c r="J46" s="984" t="s">
        <v>1949</v>
      </c>
      <c r="K46" s="985"/>
      <c r="M46" s="558" t="str">
        <f t="shared" si="0"/>
        <v>○</v>
      </c>
      <c r="N46" s="558" t="str">
        <f t="shared" si="1"/>
        <v>○</v>
      </c>
      <c r="P46" s="175"/>
      <c r="Q46" s="982"/>
    </row>
    <row r="47" spans="1:17" ht="27">
      <c r="A47" s="572" t="s">
        <v>1298</v>
      </c>
      <c r="B47" s="93" t="s">
        <v>1941</v>
      </c>
      <c r="C47" s="93" t="s">
        <v>1941</v>
      </c>
      <c r="D47" s="93" t="s">
        <v>1941</v>
      </c>
      <c r="E47" s="93" t="s">
        <v>1941</v>
      </c>
      <c r="F47" s="93" t="s">
        <v>1941</v>
      </c>
      <c r="G47" s="93" t="s">
        <v>1957</v>
      </c>
      <c r="H47" s="573" t="s">
        <v>1293</v>
      </c>
      <c r="I47" s="573"/>
      <c r="J47" s="984" t="s">
        <v>1949</v>
      </c>
      <c r="K47" s="985"/>
      <c r="M47" s="558" t="str">
        <f t="shared" si="0"/>
        <v>○</v>
      </c>
      <c r="N47" s="558" t="str">
        <f t="shared" si="1"/>
        <v>○</v>
      </c>
      <c r="P47" s="175"/>
      <c r="Q47" s="982"/>
    </row>
    <row r="48" spans="1:17" ht="27">
      <c r="A48" s="572" t="s">
        <v>1299</v>
      </c>
      <c r="B48" s="93" t="s">
        <v>1941</v>
      </c>
      <c r="C48" s="93" t="s">
        <v>1942</v>
      </c>
      <c r="D48" s="574"/>
      <c r="E48" s="93" t="s">
        <v>1942</v>
      </c>
      <c r="F48" s="93" t="s">
        <v>1942</v>
      </c>
      <c r="G48" s="93" t="s">
        <v>1943</v>
      </c>
      <c r="H48" s="576"/>
      <c r="I48" s="576"/>
      <c r="J48" s="984" t="s">
        <v>1949</v>
      </c>
      <c r="K48" s="985"/>
      <c r="M48" s="575" t="str">
        <f>IF(OR(B48="",C48="",E48="",F48="",G48=""),"×","○")</f>
        <v>○</v>
      </c>
      <c r="N48" s="558" t="str">
        <f t="shared" si="1"/>
        <v>○</v>
      </c>
      <c r="P48" s="175"/>
      <c r="Q48" s="982"/>
    </row>
    <row r="49" spans="1:17">
      <c r="A49" s="572" t="s">
        <v>1300</v>
      </c>
      <c r="B49" s="93" t="s">
        <v>1942</v>
      </c>
      <c r="C49" s="93" t="s">
        <v>1942</v>
      </c>
      <c r="D49" s="93" t="s">
        <v>1942</v>
      </c>
      <c r="E49" s="93" t="s">
        <v>1942</v>
      </c>
      <c r="F49" s="93" t="s">
        <v>1942</v>
      </c>
      <c r="G49" s="93" t="s">
        <v>1943</v>
      </c>
      <c r="H49" s="576"/>
      <c r="I49" s="576"/>
      <c r="J49" s="984" t="s">
        <v>1950</v>
      </c>
      <c r="K49" s="985"/>
      <c r="M49" s="558" t="str">
        <f t="shared" si="0"/>
        <v>○</v>
      </c>
      <c r="N49" s="558" t="str">
        <f t="shared" si="1"/>
        <v>○</v>
      </c>
      <c r="P49" s="175"/>
      <c r="Q49" s="982"/>
    </row>
    <row r="50" spans="1:17">
      <c r="A50" s="572" t="s">
        <v>1301</v>
      </c>
      <c r="B50" s="93" t="s">
        <v>1941</v>
      </c>
      <c r="C50" s="93" t="s">
        <v>1941</v>
      </c>
      <c r="D50" s="93" t="s">
        <v>1941</v>
      </c>
      <c r="E50" s="93" t="s">
        <v>1941</v>
      </c>
      <c r="F50" s="93" t="s">
        <v>1941</v>
      </c>
      <c r="G50" s="93" t="s">
        <v>1943</v>
      </c>
      <c r="H50" s="573"/>
      <c r="I50" s="573"/>
      <c r="J50" s="984" t="s">
        <v>1951</v>
      </c>
      <c r="K50" s="985"/>
      <c r="M50" s="558" t="str">
        <f t="shared" si="0"/>
        <v>○</v>
      </c>
      <c r="N50" s="558" t="str">
        <f t="shared" si="1"/>
        <v>○</v>
      </c>
      <c r="P50" s="175"/>
      <c r="Q50" s="982"/>
    </row>
    <row r="51" spans="1:17">
      <c r="A51" s="572" t="s">
        <v>1302</v>
      </c>
      <c r="B51" s="93" t="s">
        <v>1941</v>
      </c>
      <c r="C51" s="93" t="s">
        <v>1941</v>
      </c>
      <c r="D51" s="574"/>
      <c r="E51" s="93" t="s">
        <v>1941</v>
      </c>
      <c r="F51" s="93" t="s">
        <v>1941</v>
      </c>
      <c r="G51" s="93" t="s">
        <v>1943</v>
      </c>
      <c r="H51" s="573"/>
      <c r="I51" s="573"/>
      <c r="J51" s="984" t="s">
        <v>1951</v>
      </c>
      <c r="K51" s="985"/>
      <c r="M51" s="575" t="str">
        <f>IF(OR(B51="",C51="",E51="",F51="",G51=""),"×","○")</f>
        <v>○</v>
      </c>
      <c r="N51" s="558" t="str">
        <f t="shared" si="1"/>
        <v>○</v>
      </c>
      <c r="P51" s="175"/>
      <c r="Q51" s="982"/>
    </row>
    <row r="52" spans="1:17">
      <c r="A52" s="572" t="s">
        <v>1303</v>
      </c>
      <c r="B52" s="93" t="s">
        <v>1941</v>
      </c>
      <c r="C52" s="93" t="s">
        <v>1941</v>
      </c>
      <c r="D52" s="93" t="s">
        <v>1941</v>
      </c>
      <c r="E52" s="93" t="s">
        <v>1941</v>
      </c>
      <c r="F52" s="93" t="s">
        <v>1941</v>
      </c>
      <c r="G52" s="93" t="s">
        <v>1943</v>
      </c>
      <c r="H52" s="573"/>
      <c r="I52" s="573"/>
      <c r="J52" s="984" t="s">
        <v>1951</v>
      </c>
      <c r="K52" s="985"/>
      <c r="M52" s="558" t="str">
        <f>IF(COUNTBLANK(B52:G52)=0,"○","×")</f>
        <v>○</v>
      </c>
      <c r="N52" s="558" t="str">
        <f t="shared" si="1"/>
        <v>○</v>
      </c>
      <c r="P52" s="175"/>
      <c r="Q52" s="982"/>
    </row>
    <row r="53" spans="1:17">
      <c r="A53" s="572" t="s">
        <v>1304</v>
      </c>
      <c r="B53" s="93" t="s">
        <v>1941</v>
      </c>
      <c r="C53" s="93" t="s">
        <v>1941</v>
      </c>
      <c r="D53" s="93" t="s">
        <v>1941</v>
      </c>
      <c r="E53" s="93" t="s">
        <v>1941</v>
      </c>
      <c r="F53" s="93" t="s">
        <v>1941</v>
      </c>
      <c r="G53" s="93" t="s">
        <v>1943</v>
      </c>
      <c r="H53" s="573"/>
      <c r="I53" s="573"/>
      <c r="J53" s="984" t="s">
        <v>1951</v>
      </c>
      <c r="K53" s="985"/>
      <c r="M53" s="558" t="str">
        <f t="shared" si="0"/>
        <v>○</v>
      </c>
      <c r="N53" s="558" t="str">
        <f t="shared" si="1"/>
        <v>○</v>
      </c>
      <c r="P53" s="175"/>
      <c r="Q53" s="982"/>
    </row>
    <row r="54" spans="1:17">
      <c r="A54" s="572" t="s">
        <v>1305</v>
      </c>
      <c r="B54" s="93" t="s">
        <v>1941</v>
      </c>
      <c r="C54" s="93" t="s">
        <v>1941</v>
      </c>
      <c r="D54" s="93" t="s">
        <v>1941</v>
      </c>
      <c r="E54" s="93" t="s">
        <v>1941</v>
      </c>
      <c r="F54" s="93" t="s">
        <v>1941</v>
      </c>
      <c r="G54" s="93" t="s">
        <v>1943</v>
      </c>
      <c r="H54" s="573" t="s">
        <v>1306</v>
      </c>
      <c r="I54" s="573"/>
      <c r="J54" s="984" t="s">
        <v>1951</v>
      </c>
      <c r="K54" s="985"/>
      <c r="M54" s="558" t="str">
        <f t="shared" si="0"/>
        <v>○</v>
      </c>
      <c r="N54" s="558" t="str">
        <f t="shared" si="1"/>
        <v>○</v>
      </c>
      <c r="P54" s="175"/>
      <c r="Q54" s="982"/>
    </row>
    <row r="55" spans="1:17">
      <c r="A55" s="572" t="s">
        <v>1307</v>
      </c>
      <c r="B55" s="93" t="s">
        <v>1941</v>
      </c>
      <c r="C55" s="93" t="s">
        <v>1941</v>
      </c>
      <c r="D55" s="93" t="s">
        <v>1941</v>
      </c>
      <c r="E55" s="93" t="s">
        <v>1941</v>
      </c>
      <c r="F55" s="93" t="s">
        <v>1941</v>
      </c>
      <c r="G55" s="93" t="s">
        <v>1943</v>
      </c>
      <c r="H55" s="573"/>
      <c r="I55" s="573"/>
      <c r="J55" s="984" t="s">
        <v>1951</v>
      </c>
      <c r="K55" s="985"/>
      <c r="M55" s="558" t="str">
        <f t="shared" si="0"/>
        <v>○</v>
      </c>
      <c r="N55" s="558" t="str">
        <f t="shared" si="1"/>
        <v>○</v>
      </c>
      <c r="P55" s="175"/>
      <c r="Q55" s="982"/>
    </row>
    <row r="56" spans="1:17">
      <c r="A56" s="572" t="s">
        <v>1308</v>
      </c>
      <c r="B56" s="93" t="s">
        <v>1941</v>
      </c>
      <c r="C56" s="93" t="s">
        <v>1941</v>
      </c>
      <c r="D56" s="93" t="s">
        <v>1941</v>
      </c>
      <c r="E56" s="93" t="s">
        <v>1941</v>
      </c>
      <c r="F56" s="93" t="s">
        <v>1941</v>
      </c>
      <c r="G56" s="93" t="s">
        <v>1943</v>
      </c>
      <c r="H56" s="573"/>
      <c r="I56" s="573"/>
      <c r="J56" s="984" t="s">
        <v>1951</v>
      </c>
      <c r="K56" s="985"/>
      <c r="M56" s="558" t="str">
        <f t="shared" si="0"/>
        <v>○</v>
      </c>
      <c r="N56" s="558" t="str">
        <f t="shared" si="1"/>
        <v>○</v>
      </c>
      <c r="P56" s="175"/>
      <c r="Q56" s="982"/>
    </row>
    <row r="57" spans="1:17">
      <c r="A57" s="572" t="s">
        <v>1309</v>
      </c>
      <c r="B57" s="93" t="s">
        <v>1941</v>
      </c>
      <c r="C57" s="93" t="s">
        <v>1941</v>
      </c>
      <c r="D57" s="93" t="s">
        <v>1941</v>
      </c>
      <c r="E57" s="93" t="s">
        <v>1941</v>
      </c>
      <c r="F57" s="93" t="s">
        <v>1941</v>
      </c>
      <c r="G57" s="93" t="s">
        <v>1957</v>
      </c>
      <c r="H57" s="573"/>
      <c r="I57" s="573"/>
      <c r="J57" s="984" t="s">
        <v>1952</v>
      </c>
      <c r="K57" s="985"/>
      <c r="M57" s="558" t="str">
        <f t="shared" si="0"/>
        <v>○</v>
      </c>
      <c r="N57" s="558" t="str">
        <f t="shared" si="1"/>
        <v>○</v>
      </c>
      <c r="P57" s="175"/>
      <c r="Q57" s="982"/>
    </row>
    <row r="58" spans="1:17">
      <c r="A58" s="572" t="s">
        <v>1310</v>
      </c>
      <c r="B58" s="93" t="s">
        <v>1941</v>
      </c>
      <c r="C58" s="93" t="s">
        <v>1941</v>
      </c>
      <c r="D58" s="93" t="s">
        <v>1941</v>
      </c>
      <c r="E58" s="93" t="s">
        <v>1941</v>
      </c>
      <c r="F58" s="93" t="s">
        <v>1941</v>
      </c>
      <c r="G58" s="93" t="s">
        <v>1957</v>
      </c>
      <c r="H58" s="573"/>
      <c r="I58" s="573"/>
      <c r="J58" s="984" t="s">
        <v>1952</v>
      </c>
      <c r="K58" s="985"/>
      <c r="M58" s="558" t="str">
        <f t="shared" si="0"/>
        <v>○</v>
      </c>
      <c r="N58" s="558" t="str">
        <f t="shared" si="1"/>
        <v>○</v>
      </c>
      <c r="P58" s="175"/>
      <c r="Q58" s="982"/>
    </row>
    <row r="59" spans="1:17">
      <c r="A59" s="572" t="s">
        <v>1311</v>
      </c>
      <c r="B59" s="93" t="s">
        <v>1343</v>
      </c>
      <c r="C59" s="93" t="s">
        <v>1343</v>
      </c>
      <c r="D59" s="93" t="s">
        <v>1343</v>
      </c>
      <c r="E59" s="93" t="s">
        <v>1343</v>
      </c>
      <c r="F59" s="93" t="s">
        <v>1343</v>
      </c>
      <c r="G59" s="93" t="s">
        <v>1943</v>
      </c>
      <c r="H59" s="573"/>
      <c r="I59" s="573"/>
      <c r="J59" s="984" t="s">
        <v>1952</v>
      </c>
      <c r="K59" s="985"/>
      <c r="M59" s="558" t="str">
        <f t="shared" si="0"/>
        <v>○</v>
      </c>
      <c r="N59" s="558" t="str">
        <f t="shared" si="1"/>
        <v>○</v>
      </c>
      <c r="P59" s="175"/>
      <c r="Q59" s="982"/>
    </row>
    <row r="60" spans="1:17">
      <c r="A60" s="572" t="s">
        <v>1312</v>
      </c>
      <c r="B60" s="93" t="s">
        <v>1941</v>
      </c>
      <c r="C60" s="93" t="s">
        <v>1941</v>
      </c>
      <c r="D60" s="574"/>
      <c r="E60" s="93" t="s">
        <v>1941</v>
      </c>
      <c r="F60" s="93" t="s">
        <v>1941</v>
      </c>
      <c r="G60" s="93" t="s">
        <v>1957</v>
      </c>
      <c r="H60" s="573"/>
      <c r="I60" s="573"/>
      <c r="J60" s="984" t="s">
        <v>1952</v>
      </c>
      <c r="K60" s="985"/>
      <c r="M60" s="575" t="str">
        <f>IF(OR(B60="",C60="",E60="",F60="",G60=""),"×","○")</f>
        <v>○</v>
      </c>
      <c r="N60" s="558" t="str">
        <f t="shared" si="1"/>
        <v>○</v>
      </c>
      <c r="P60" s="175"/>
      <c r="Q60" s="982"/>
    </row>
    <row r="61" spans="1:17">
      <c r="A61" s="577" t="s">
        <v>1313</v>
      </c>
      <c r="B61" s="93" t="s">
        <v>1941</v>
      </c>
      <c r="C61" s="93" t="s">
        <v>1941</v>
      </c>
      <c r="D61" s="574"/>
      <c r="E61" s="93" t="s">
        <v>1941</v>
      </c>
      <c r="F61" s="93" t="s">
        <v>1941</v>
      </c>
      <c r="G61" s="93" t="s">
        <v>1943</v>
      </c>
      <c r="H61" s="573"/>
      <c r="I61" s="573"/>
      <c r="J61" s="984" t="s">
        <v>1952</v>
      </c>
      <c r="K61" s="985"/>
      <c r="L61" s="578"/>
      <c r="M61" s="575" t="str">
        <f>IF(OR(B61="",C61="",E61="",F61="",G61=""),"×","○")</f>
        <v>○</v>
      </c>
      <c r="N61" s="558" t="str">
        <f t="shared" si="1"/>
        <v>○</v>
      </c>
      <c r="P61" s="175"/>
      <c r="Q61" s="982"/>
    </row>
    <row r="62" spans="1:17">
      <c r="A62" s="572" t="s">
        <v>1314</v>
      </c>
      <c r="B62" s="93" t="s">
        <v>1343</v>
      </c>
      <c r="C62" s="93" t="s">
        <v>1343</v>
      </c>
      <c r="D62" s="93" t="s">
        <v>1343</v>
      </c>
      <c r="E62" s="93" t="s">
        <v>1343</v>
      </c>
      <c r="F62" s="93" t="s">
        <v>1343</v>
      </c>
      <c r="G62" s="93" t="s">
        <v>1943</v>
      </c>
      <c r="H62" s="573"/>
      <c r="I62" s="573"/>
      <c r="J62" s="984" t="s">
        <v>1952</v>
      </c>
      <c r="K62" s="985"/>
      <c r="L62" s="578"/>
      <c r="M62" s="558" t="str">
        <f t="shared" si="0"/>
        <v>○</v>
      </c>
      <c r="N62" s="558" t="str">
        <f t="shared" si="1"/>
        <v>○</v>
      </c>
      <c r="P62" s="175"/>
      <c r="Q62" s="982"/>
    </row>
    <row r="63" spans="1:17">
      <c r="A63" s="572" t="s">
        <v>1315</v>
      </c>
      <c r="B63" s="93" t="s">
        <v>1942</v>
      </c>
      <c r="C63" s="93" t="s">
        <v>1942</v>
      </c>
      <c r="D63" s="93" t="s">
        <v>1942</v>
      </c>
      <c r="E63" s="93" t="s">
        <v>1942</v>
      </c>
      <c r="F63" s="93" t="s">
        <v>1942</v>
      </c>
      <c r="G63" s="93" t="s">
        <v>1943</v>
      </c>
      <c r="H63" s="573"/>
      <c r="I63" s="573"/>
      <c r="J63" s="984" t="s">
        <v>1950</v>
      </c>
      <c r="K63" s="985"/>
      <c r="L63" s="578"/>
      <c r="M63" s="558" t="str">
        <f t="shared" si="0"/>
        <v>○</v>
      </c>
      <c r="N63" s="558" t="str">
        <f t="shared" si="1"/>
        <v>○</v>
      </c>
      <c r="P63" s="175"/>
      <c r="Q63" s="982"/>
    </row>
    <row r="64" spans="1:17">
      <c r="A64" s="572" t="s">
        <v>1316</v>
      </c>
      <c r="B64" s="93" t="s">
        <v>1942</v>
      </c>
      <c r="C64" s="93" t="s">
        <v>1942</v>
      </c>
      <c r="D64" s="93" t="s">
        <v>1942</v>
      </c>
      <c r="E64" s="93" t="s">
        <v>1942</v>
      </c>
      <c r="F64" s="93" t="s">
        <v>1942</v>
      </c>
      <c r="G64" s="93" t="s">
        <v>1943</v>
      </c>
      <c r="H64" s="573"/>
      <c r="I64" s="573"/>
      <c r="J64" s="984" t="s">
        <v>1950</v>
      </c>
      <c r="K64" s="985"/>
      <c r="L64" s="578"/>
      <c r="M64" s="558" t="str">
        <f t="shared" si="0"/>
        <v>○</v>
      </c>
      <c r="N64" s="558" t="str">
        <f t="shared" si="1"/>
        <v>○</v>
      </c>
      <c r="P64" s="175"/>
      <c r="Q64" s="982"/>
    </row>
    <row r="65" spans="1:17">
      <c r="A65" s="572" t="s">
        <v>1317</v>
      </c>
      <c r="B65" s="93" t="s">
        <v>1942</v>
      </c>
      <c r="C65" s="93" t="s">
        <v>1942</v>
      </c>
      <c r="D65" s="93" t="s">
        <v>1942</v>
      </c>
      <c r="E65" s="93" t="s">
        <v>1942</v>
      </c>
      <c r="F65" s="93" t="s">
        <v>1942</v>
      </c>
      <c r="G65" s="93" t="s">
        <v>1943</v>
      </c>
      <c r="H65" s="573"/>
      <c r="I65" s="573"/>
      <c r="J65" s="984" t="s">
        <v>1950</v>
      </c>
      <c r="K65" s="985"/>
      <c r="L65" s="578"/>
      <c r="M65" s="558" t="str">
        <f>IF(COUNTBLANK(B65:G65)=0,"○","×")</f>
        <v>○</v>
      </c>
      <c r="N65" s="558" t="str">
        <f t="shared" ref="N65" si="3">IF(AND(COUNTIF(B65:F65,"◎")&gt;=1,J65=""),"×","○")</f>
        <v>○</v>
      </c>
      <c r="P65" s="175"/>
      <c r="Q65" s="982"/>
    </row>
    <row r="66" spans="1:17">
      <c r="A66" s="572" t="s">
        <v>1318</v>
      </c>
      <c r="B66" s="93" t="s">
        <v>1343</v>
      </c>
      <c r="C66" s="93" t="s">
        <v>1942</v>
      </c>
      <c r="D66" s="93" t="s">
        <v>1942</v>
      </c>
      <c r="E66" s="93" t="s">
        <v>1942</v>
      </c>
      <c r="F66" s="93" t="s">
        <v>1942</v>
      </c>
      <c r="G66" s="93" t="s">
        <v>1943</v>
      </c>
      <c r="H66" s="573"/>
      <c r="I66" s="573"/>
      <c r="J66" s="984" t="s">
        <v>1953</v>
      </c>
      <c r="K66" s="985"/>
      <c r="L66" s="578"/>
      <c r="M66" s="558" t="str">
        <f t="shared" si="0"/>
        <v>○</v>
      </c>
      <c r="N66" s="558" t="str">
        <f t="shared" si="1"/>
        <v>○</v>
      </c>
      <c r="P66" s="175"/>
      <c r="Q66" s="982"/>
    </row>
    <row r="67" spans="1:17">
      <c r="A67" s="572" t="s">
        <v>1319</v>
      </c>
      <c r="B67" s="93" t="s">
        <v>1343</v>
      </c>
      <c r="C67" s="93" t="s">
        <v>1343</v>
      </c>
      <c r="D67" s="93" t="s">
        <v>1343</v>
      </c>
      <c r="E67" s="93" t="s">
        <v>1343</v>
      </c>
      <c r="F67" s="93" t="s">
        <v>1343</v>
      </c>
      <c r="G67" s="93" t="s">
        <v>1943</v>
      </c>
      <c r="H67" s="573"/>
      <c r="I67" s="573"/>
      <c r="J67" s="984" t="s">
        <v>1953</v>
      </c>
      <c r="K67" s="985"/>
      <c r="L67" s="578"/>
      <c r="M67" s="558" t="str">
        <f t="shared" si="0"/>
        <v>○</v>
      </c>
      <c r="N67" s="558" t="str">
        <f t="shared" si="1"/>
        <v>○</v>
      </c>
      <c r="P67" s="175"/>
      <c r="Q67" s="982"/>
    </row>
    <row r="68" spans="1:17">
      <c r="A68" s="572" t="s">
        <v>1320</v>
      </c>
      <c r="B68" s="93" t="s">
        <v>1343</v>
      </c>
      <c r="C68" s="574"/>
      <c r="D68" s="93" t="s">
        <v>1343</v>
      </c>
      <c r="E68" s="93" t="s">
        <v>1343</v>
      </c>
      <c r="F68" s="93" t="s">
        <v>1343</v>
      </c>
      <c r="G68" s="93" t="s">
        <v>1943</v>
      </c>
      <c r="H68" s="573"/>
      <c r="I68" s="573"/>
      <c r="J68" s="985" t="s">
        <v>1954</v>
      </c>
      <c r="K68" s="985"/>
      <c r="L68" s="578"/>
      <c r="M68" s="575" t="str">
        <f>IF(OR(B68="",D68="",E68="",F68="",G68=""),"×","○")</f>
        <v>○</v>
      </c>
      <c r="N68" s="558" t="str">
        <f t="shared" si="1"/>
        <v>○</v>
      </c>
      <c r="P68" s="175"/>
      <c r="Q68" s="982"/>
    </row>
    <row r="69" spans="1:17">
      <c r="A69" s="572" t="s">
        <v>1321</v>
      </c>
      <c r="B69" s="93" t="s">
        <v>1343</v>
      </c>
      <c r="C69" s="574"/>
      <c r="D69" s="93" t="s">
        <v>1343</v>
      </c>
      <c r="E69" s="93" t="s">
        <v>1343</v>
      </c>
      <c r="F69" s="93" t="s">
        <v>1343</v>
      </c>
      <c r="G69" s="93" t="s">
        <v>1943</v>
      </c>
      <c r="H69" s="573"/>
      <c r="I69" s="573"/>
      <c r="J69" s="984" t="s">
        <v>1954</v>
      </c>
      <c r="K69" s="985"/>
      <c r="L69" s="578"/>
      <c r="M69" s="575" t="str">
        <f>IF(OR(B69="",D69="",E69="",F69="",G69=""),"×","○")</f>
        <v>○</v>
      </c>
      <c r="N69" s="558" t="str">
        <f t="shared" si="1"/>
        <v>○</v>
      </c>
      <c r="P69" s="175"/>
      <c r="Q69" s="982"/>
    </row>
    <row r="70" spans="1:17">
      <c r="A70" s="572" t="s">
        <v>1322</v>
      </c>
      <c r="B70" s="93" t="s">
        <v>1343</v>
      </c>
      <c r="C70" s="574"/>
      <c r="D70" s="93" t="s">
        <v>1343</v>
      </c>
      <c r="E70" s="93" t="s">
        <v>1343</v>
      </c>
      <c r="F70" s="93" t="s">
        <v>1343</v>
      </c>
      <c r="G70" s="93" t="s">
        <v>1943</v>
      </c>
      <c r="H70" s="573"/>
      <c r="I70" s="573"/>
      <c r="J70" s="984" t="s">
        <v>1954</v>
      </c>
      <c r="K70" s="985"/>
      <c r="L70" s="578"/>
      <c r="M70" s="575" t="str">
        <f>IF(OR(B70="",D70="",E70="",F70="",G70=""),"×","○")</f>
        <v>○</v>
      </c>
      <c r="N70" s="558" t="str">
        <f t="shared" si="1"/>
        <v>○</v>
      </c>
      <c r="P70" s="175"/>
      <c r="Q70" s="982"/>
    </row>
    <row r="71" spans="1:17">
      <c r="A71" s="572" t="s">
        <v>1323</v>
      </c>
      <c r="B71" s="93" t="s">
        <v>1942</v>
      </c>
      <c r="C71" s="574"/>
      <c r="D71" s="93" t="s">
        <v>1343</v>
      </c>
      <c r="E71" s="93" t="s">
        <v>1343</v>
      </c>
      <c r="F71" s="93" t="s">
        <v>1343</v>
      </c>
      <c r="G71" s="93" t="s">
        <v>1943</v>
      </c>
      <c r="H71" s="573"/>
      <c r="I71" s="573"/>
      <c r="J71" s="984" t="s">
        <v>1954</v>
      </c>
      <c r="K71" s="985"/>
      <c r="L71" s="578"/>
      <c r="M71" s="575" t="str">
        <f>IF(OR(B71="",D71="",E71="",F71="",G71=""),"×","○")</f>
        <v>○</v>
      </c>
      <c r="N71" s="558" t="str">
        <f t="shared" si="1"/>
        <v>○</v>
      </c>
      <c r="P71" s="175"/>
      <c r="Q71" s="982"/>
    </row>
    <row r="72" spans="1:17">
      <c r="A72" s="572" t="s">
        <v>1324</v>
      </c>
      <c r="B72" s="93" t="s">
        <v>1942</v>
      </c>
      <c r="C72" s="93" t="s">
        <v>1942</v>
      </c>
      <c r="D72" s="93" t="s">
        <v>1942</v>
      </c>
      <c r="E72" s="93" t="s">
        <v>1942</v>
      </c>
      <c r="F72" s="93" t="s">
        <v>1942</v>
      </c>
      <c r="G72" s="93" t="s">
        <v>1943</v>
      </c>
      <c r="H72" s="576"/>
      <c r="I72" s="576"/>
      <c r="J72" s="984"/>
      <c r="K72" s="985"/>
      <c r="L72" s="579"/>
      <c r="M72" s="558" t="str">
        <f t="shared" si="0"/>
        <v>○</v>
      </c>
      <c r="N72" s="558" t="str">
        <f t="shared" si="1"/>
        <v>○</v>
      </c>
      <c r="P72" s="175"/>
      <c r="Q72" s="982"/>
    </row>
    <row r="73" spans="1:17">
      <c r="A73" s="568"/>
      <c r="B73" s="1237" t="s">
        <v>1325</v>
      </c>
      <c r="C73" s="1238"/>
      <c r="D73" s="1238"/>
      <c r="E73" s="1238"/>
      <c r="F73" s="1239"/>
      <c r="G73" s="1240" t="s">
        <v>1326</v>
      </c>
      <c r="H73" s="1243" t="s">
        <v>1249</v>
      </c>
      <c r="I73" s="1244"/>
      <c r="J73" s="1243" t="s">
        <v>1250</v>
      </c>
      <c r="K73" s="1103" t="s">
        <v>1251</v>
      </c>
      <c r="P73" s="175"/>
      <c r="Q73" s="982"/>
    </row>
    <row r="74" spans="1:17" ht="13.5" customHeight="1">
      <c r="A74" s="1246" t="s">
        <v>1327</v>
      </c>
      <c r="B74" s="1240" t="s">
        <v>1253</v>
      </c>
      <c r="C74" s="1237" t="s">
        <v>1254</v>
      </c>
      <c r="D74" s="1238"/>
      <c r="E74" s="1239"/>
      <c r="F74" s="1240" t="s">
        <v>1255</v>
      </c>
      <c r="G74" s="1241"/>
      <c r="H74" s="1246" t="s">
        <v>1256</v>
      </c>
      <c r="I74" s="1246" t="s">
        <v>1257</v>
      </c>
      <c r="J74" s="1242"/>
      <c r="K74" s="569"/>
      <c r="P74" s="175"/>
      <c r="Q74" s="982"/>
    </row>
    <row r="75" spans="1:17" ht="57.75" customHeight="1">
      <c r="A75" s="1245"/>
      <c r="B75" s="1242"/>
      <c r="C75" s="570" t="s">
        <v>1258</v>
      </c>
      <c r="D75" s="570" t="s">
        <v>1259</v>
      </c>
      <c r="E75" s="570" t="s">
        <v>1260</v>
      </c>
      <c r="F75" s="1242"/>
      <c r="G75" s="1242"/>
      <c r="H75" s="1245"/>
      <c r="I75" s="1245"/>
      <c r="J75" s="1245"/>
      <c r="K75" s="571" t="s">
        <v>1261</v>
      </c>
      <c r="P75" s="175"/>
      <c r="Q75" s="982"/>
    </row>
    <row r="76" spans="1:17">
      <c r="A76" s="580" t="s">
        <v>1328</v>
      </c>
      <c r="B76" s="93" t="s">
        <v>1942</v>
      </c>
      <c r="C76" s="93" t="s">
        <v>1942</v>
      </c>
      <c r="D76" s="93" t="s">
        <v>1942</v>
      </c>
      <c r="E76" s="93" t="s">
        <v>1942</v>
      </c>
      <c r="F76" s="93" t="s">
        <v>1942</v>
      </c>
      <c r="G76" s="93" t="s">
        <v>1943</v>
      </c>
      <c r="H76" s="574"/>
      <c r="I76" s="574"/>
      <c r="J76" s="984" t="s">
        <v>1955</v>
      </c>
      <c r="K76" s="985"/>
      <c r="L76" s="578"/>
      <c r="M76" s="558" t="str">
        <f t="shared" si="0"/>
        <v>○</v>
      </c>
      <c r="N76" s="558" t="str">
        <f t="shared" si="1"/>
        <v>○</v>
      </c>
      <c r="P76" s="175"/>
      <c r="Q76" s="982"/>
    </row>
    <row r="77" spans="1:17">
      <c r="A77" s="580" t="s">
        <v>1329</v>
      </c>
      <c r="B77" s="93" t="s">
        <v>1942</v>
      </c>
      <c r="C77" s="93" t="s">
        <v>1942</v>
      </c>
      <c r="D77" s="93" t="s">
        <v>1942</v>
      </c>
      <c r="E77" s="93" t="s">
        <v>1942</v>
      </c>
      <c r="F77" s="93" t="s">
        <v>1942</v>
      </c>
      <c r="G77" s="93" t="s">
        <v>1943</v>
      </c>
      <c r="H77" s="574"/>
      <c r="I77" s="574"/>
      <c r="J77" s="984" t="s">
        <v>1955</v>
      </c>
      <c r="K77" s="985"/>
      <c r="L77" s="578"/>
      <c r="M77" s="558" t="str">
        <f t="shared" si="0"/>
        <v>○</v>
      </c>
      <c r="N77" s="558" t="str">
        <f t="shared" si="1"/>
        <v>○</v>
      </c>
      <c r="P77" s="175"/>
      <c r="Q77" s="982"/>
    </row>
    <row r="78" spans="1:17">
      <c r="A78" s="580" t="s">
        <v>1330</v>
      </c>
      <c r="B78" s="93" t="s">
        <v>1942</v>
      </c>
      <c r="C78" s="93" t="s">
        <v>1942</v>
      </c>
      <c r="D78" s="93" t="s">
        <v>1942</v>
      </c>
      <c r="E78" s="93" t="s">
        <v>1942</v>
      </c>
      <c r="F78" s="93" t="s">
        <v>1942</v>
      </c>
      <c r="G78" s="93" t="s">
        <v>1943</v>
      </c>
      <c r="H78" s="574"/>
      <c r="I78" s="574"/>
      <c r="J78" s="984" t="s">
        <v>1956</v>
      </c>
      <c r="K78" s="985"/>
      <c r="L78" s="578"/>
      <c r="M78" s="558" t="str">
        <f t="shared" si="0"/>
        <v>○</v>
      </c>
      <c r="N78" s="558" t="str">
        <f t="shared" si="1"/>
        <v>○</v>
      </c>
      <c r="P78" s="175"/>
      <c r="Q78" s="982"/>
    </row>
    <row r="79" spans="1:17">
      <c r="A79" s="580" t="s">
        <v>1331</v>
      </c>
      <c r="B79" s="93" t="s">
        <v>1942</v>
      </c>
      <c r="C79" s="574"/>
      <c r="D79" s="93" t="s">
        <v>1942</v>
      </c>
      <c r="E79" s="93" t="s">
        <v>1942</v>
      </c>
      <c r="F79" s="93" t="s">
        <v>1942</v>
      </c>
      <c r="G79" s="93" t="s">
        <v>1943</v>
      </c>
      <c r="H79" s="574"/>
      <c r="I79" s="574"/>
      <c r="J79" s="984" t="s">
        <v>1955</v>
      </c>
      <c r="K79" s="985"/>
      <c r="M79" s="575" t="str">
        <f>IF(OR(B79="",D79="",E79="",F79="",G79=""),"×","○")</f>
        <v>○</v>
      </c>
      <c r="N79" s="558" t="str">
        <f t="shared" si="1"/>
        <v>○</v>
      </c>
      <c r="P79" s="175"/>
      <c r="Q79" s="982"/>
    </row>
    <row r="80" spans="1:17">
      <c r="A80" s="580" t="s">
        <v>1332</v>
      </c>
      <c r="B80" s="93" t="s">
        <v>1942</v>
      </c>
      <c r="C80" s="93" t="s">
        <v>1942</v>
      </c>
      <c r="D80" s="93" t="s">
        <v>1942</v>
      </c>
      <c r="E80" s="93" t="s">
        <v>1942</v>
      </c>
      <c r="F80" s="93" t="s">
        <v>1942</v>
      </c>
      <c r="G80" s="93" t="s">
        <v>1943</v>
      </c>
      <c r="H80" s="574"/>
      <c r="I80" s="574"/>
      <c r="J80" s="984" t="s">
        <v>1955</v>
      </c>
      <c r="K80" s="985"/>
      <c r="M80" s="558" t="str">
        <f t="shared" si="0"/>
        <v>○</v>
      </c>
      <c r="N80" s="558" t="str">
        <f t="shared" si="1"/>
        <v>○</v>
      </c>
      <c r="P80" s="176"/>
      <c r="Q80" s="98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4"/>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B12" sqref="B12:D19"/>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49" t="s">
        <v>1333</v>
      </c>
      <c r="B1" s="1249"/>
      <c r="C1" s="1249"/>
      <c r="D1" s="1249"/>
      <c r="E1" s="1249"/>
      <c r="F1" s="1249"/>
      <c r="G1" s="1249"/>
      <c r="H1" s="1249"/>
      <c r="I1" s="1249"/>
      <c r="J1" s="1249"/>
      <c r="K1" s="1249"/>
      <c r="P1" s="100"/>
      <c r="Q1" s="102"/>
    </row>
    <row r="2" spans="1:17" ht="24.95" customHeight="1" thickTop="1" thickBot="1">
      <c r="A2" s="557"/>
      <c r="B2" s="1231" t="s">
        <v>1235</v>
      </c>
      <c r="C2" s="1231"/>
      <c r="D2" s="1231"/>
      <c r="E2" s="1231"/>
      <c r="F2" s="1231"/>
      <c r="G2" s="1231"/>
      <c r="H2" s="1231"/>
      <c r="I2" s="1231"/>
      <c r="J2" s="1250"/>
      <c r="K2" s="538" t="str">
        <f>IF(COUNTIF(N12:O19,"×")=0,"入力済","未入力あり")</f>
        <v>入力済</v>
      </c>
      <c r="L2" s="1260"/>
      <c r="M2" s="581"/>
      <c r="N2" s="581"/>
      <c r="O2" s="581"/>
      <c r="P2" s="100"/>
      <c r="Q2" s="102"/>
    </row>
    <row r="3" spans="1:17" ht="5.0999999999999996" customHeight="1" thickTop="1">
      <c r="A3" s="559"/>
      <c r="B3" s="559"/>
      <c r="C3" s="559"/>
      <c r="D3" s="559"/>
      <c r="E3" s="559"/>
      <c r="F3" s="559"/>
      <c r="G3" s="559"/>
      <c r="H3" s="559"/>
      <c r="I3" s="559"/>
      <c r="J3" s="559"/>
      <c r="K3" s="559"/>
      <c r="L3" s="1260"/>
      <c r="M3" s="581"/>
      <c r="N3" s="581"/>
      <c r="O3" s="581"/>
    </row>
    <row r="4" spans="1:17" ht="20.100000000000001" customHeight="1">
      <c r="A4" s="559"/>
      <c r="B4" s="559"/>
      <c r="C4" s="559"/>
      <c r="D4" s="559"/>
      <c r="E4" s="559"/>
      <c r="F4" s="562" t="s">
        <v>1236</v>
      </c>
      <c r="G4" s="1251" t="str">
        <f>+表紙!E2</f>
        <v>地方独立行政法人　大阪府立病院機構　大阪急性期・総合医療センター</v>
      </c>
      <c r="H4" s="1252"/>
      <c r="I4" s="1252"/>
      <c r="J4" s="1252"/>
      <c r="K4" s="1253"/>
      <c r="L4" s="1260"/>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60"/>
      <c r="M5" s="581"/>
      <c r="N5" s="581"/>
      <c r="O5" s="581"/>
      <c r="P5" s="563"/>
      <c r="Q5" s="193" t="s">
        <v>268</v>
      </c>
    </row>
    <row r="6" spans="1:17" s="585" customFormat="1" ht="28.9" customHeight="1">
      <c r="A6" s="582"/>
      <c r="B6" s="583"/>
      <c r="C6" s="583"/>
      <c r="D6" s="583"/>
      <c r="E6" s="583"/>
      <c r="F6" s="583"/>
      <c r="G6" s="583"/>
      <c r="H6" s="583"/>
      <c r="I6" s="583"/>
      <c r="J6" s="583"/>
      <c r="K6" s="583"/>
      <c r="L6" s="1260"/>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61" t="s">
        <v>1335</v>
      </c>
      <c r="B9" s="1269" t="s">
        <v>1336</v>
      </c>
      <c r="C9" s="1270"/>
      <c r="D9" s="1270"/>
      <c r="E9" s="1271" t="s">
        <v>1337</v>
      </c>
      <c r="F9" s="1272"/>
      <c r="G9" s="1272"/>
      <c r="H9" s="1272"/>
      <c r="I9" s="1272"/>
      <c r="J9" s="1272"/>
      <c r="K9" s="1272"/>
      <c r="L9" s="1273"/>
      <c r="M9" s="590"/>
      <c r="N9" s="591"/>
      <c r="O9" s="591"/>
      <c r="P9" s="62"/>
      <c r="Q9" s="168"/>
    </row>
    <row r="10" spans="1:17" s="9" customFormat="1" ht="22.5" customHeight="1">
      <c r="A10" s="1262"/>
      <c r="B10" s="1105" t="s">
        <v>1338</v>
      </c>
      <c r="C10" s="1105" t="s">
        <v>1339</v>
      </c>
      <c r="D10" s="1105" t="s">
        <v>1340</v>
      </c>
      <c r="E10" s="1262"/>
      <c r="F10" s="1274"/>
      <c r="G10" s="1274"/>
      <c r="H10" s="1274"/>
      <c r="I10" s="1274"/>
      <c r="J10" s="1274"/>
      <c r="K10" s="1274"/>
      <c r="L10" s="1275"/>
      <c r="M10" s="590"/>
      <c r="N10" s="591"/>
      <c r="O10" s="591"/>
      <c r="P10" s="62"/>
      <c r="Q10" s="90"/>
    </row>
    <row r="11" spans="1:17" s="9" customFormat="1" ht="42" customHeight="1" thickBot="1">
      <c r="A11" s="592" t="s">
        <v>1341</v>
      </c>
      <c r="B11" s="593" t="s">
        <v>1342</v>
      </c>
      <c r="C11" s="593" t="s">
        <v>1343</v>
      </c>
      <c r="D11" s="593" t="s">
        <v>1342</v>
      </c>
      <c r="E11" s="1276" t="s">
        <v>1344</v>
      </c>
      <c r="F11" s="1276"/>
      <c r="G11" s="1276"/>
      <c r="H11" s="1276"/>
      <c r="I11" s="1276"/>
      <c r="J11" s="1276"/>
      <c r="K11" s="1276"/>
      <c r="L11" s="1276"/>
      <c r="M11" s="594"/>
      <c r="N11" s="595"/>
      <c r="O11" s="595"/>
      <c r="P11" s="62"/>
      <c r="Q11" s="90"/>
    </row>
    <row r="12" spans="1:17" s="9" customFormat="1" ht="42" customHeight="1" thickTop="1" thickBot="1">
      <c r="A12" s="596" t="s">
        <v>43</v>
      </c>
      <c r="B12" s="76" t="s">
        <v>1343</v>
      </c>
      <c r="C12" s="76" t="s">
        <v>1343</v>
      </c>
      <c r="D12" s="76" t="s">
        <v>1343</v>
      </c>
      <c r="E12" s="1266"/>
      <c r="F12" s="1267"/>
      <c r="G12" s="1267"/>
      <c r="H12" s="1267"/>
      <c r="I12" s="1267"/>
      <c r="J12" s="1267"/>
      <c r="K12" s="1267"/>
      <c r="L12" s="1268"/>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63"/>
      <c r="F13" s="1264"/>
      <c r="G13" s="1264"/>
      <c r="H13" s="1264"/>
      <c r="I13" s="1264"/>
      <c r="J13" s="1264"/>
      <c r="K13" s="1264"/>
      <c r="L13" s="1265"/>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63"/>
      <c r="F14" s="1264"/>
      <c r="G14" s="1264"/>
      <c r="H14" s="1264"/>
      <c r="I14" s="1264"/>
      <c r="J14" s="1264"/>
      <c r="K14" s="1264"/>
      <c r="L14" s="1265"/>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63"/>
      <c r="F15" s="1264"/>
      <c r="G15" s="1264"/>
      <c r="H15" s="1264"/>
      <c r="I15" s="1264"/>
      <c r="J15" s="1264"/>
      <c r="K15" s="1264"/>
      <c r="L15" s="1265"/>
      <c r="M15" s="594"/>
      <c r="N15" s="597" t="str">
        <f t="shared" si="0"/>
        <v>○</v>
      </c>
      <c r="O15" s="597" t="str">
        <f t="shared" si="1"/>
        <v>○</v>
      </c>
      <c r="P15" s="62"/>
      <c r="Q15" s="90"/>
    </row>
    <row r="16" spans="1:17" s="9" customFormat="1" ht="42" customHeight="1" thickBot="1">
      <c r="A16" s="598" t="s">
        <v>46</v>
      </c>
      <c r="B16" s="67" t="s">
        <v>1343</v>
      </c>
      <c r="C16" s="67" t="s">
        <v>1343</v>
      </c>
      <c r="D16" s="67" t="s">
        <v>1343</v>
      </c>
      <c r="E16" s="1263"/>
      <c r="F16" s="1264"/>
      <c r="G16" s="1264"/>
      <c r="H16" s="1264"/>
      <c r="I16" s="1264"/>
      <c r="J16" s="1264"/>
      <c r="K16" s="1264"/>
      <c r="L16" s="1265"/>
      <c r="M16" s="594"/>
      <c r="N16" s="597" t="str">
        <f t="shared" si="0"/>
        <v>○</v>
      </c>
      <c r="O16" s="597" t="str">
        <f t="shared" si="1"/>
        <v>○</v>
      </c>
      <c r="P16" s="62"/>
      <c r="Q16" s="90"/>
    </row>
    <row r="17" spans="1:17" s="9" customFormat="1" ht="42" customHeight="1" thickBot="1">
      <c r="A17" s="598" t="s">
        <v>558</v>
      </c>
      <c r="B17" s="67" t="s">
        <v>1343</v>
      </c>
      <c r="C17" s="67" t="s">
        <v>1343</v>
      </c>
      <c r="D17" s="67" t="s">
        <v>1343</v>
      </c>
      <c r="E17" s="1263"/>
      <c r="F17" s="1264"/>
      <c r="G17" s="1264"/>
      <c r="H17" s="1264"/>
      <c r="I17" s="1264"/>
      <c r="J17" s="1264"/>
      <c r="K17" s="1264"/>
      <c r="L17" s="1265"/>
      <c r="M17" s="594"/>
      <c r="N17" s="597" t="str">
        <f t="shared" si="0"/>
        <v>○</v>
      </c>
      <c r="O17" s="597" t="str">
        <f t="shared" si="1"/>
        <v>○</v>
      </c>
      <c r="P17" s="62"/>
      <c r="Q17" s="90"/>
    </row>
    <row r="18" spans="1:17" s="9" customFormat="1" ht="42" customHeight="1" thickBot="1">
      <c r="A18" s="598" t="s">
        <v>1346</v>
      </c>
      <c r="B18" s="67" t="s">
        <v>1343</v>
      </c>
      <c r="C18" s="67" t="s">
        <v>1343</v>
      </c>
      <c r="D18" s="67" t="s">
        <v>1343</v>
      </c>
      <c r="E18" s="1263"/>
      <c r="F18" s="1264"/>
      <c r="G18" s="1264"/>
      <c r="H18" s="1264"/>
      <c r="I18" s="1264"/>
      <c r="J18" s="1264"/>
      <c r="K18" s="1264"/>
      <c r="L18" s="1265"/>
      <c r="M18" s="594"/>
      <c r="N18" s="597" t="str">
        <f t="shared" si="0"/>
        <v>○</v>
      </c>
      <c r="O18" s="597" t="str">
        <f t="shared" si="1"/>
        <v>○</v>
      </c>
      <c r="P18" s="62"/>
      <c r="Q18" s="90"/>
    </row>
    <row r="19" spans="1:17" s="9" customFormat="1" ht="42" customHeight="1" thickBot="1">
      <c r="A19" s="598" t="s">
        <v>49</v>
      </c>
      <c r="B19" s="67" t="s">
        <v>1343</v>
      </c>
      <c r="C19" s="67" t="s">
        <v>1343</v>
      </c>
      <c r="D19" s="67" t="s">
        <v>1343</v>
      </c>
      <c r="E19" s="1263"/>
      <c r="F19" s="1264"/>
      <c r="G19" s="1264"/>
      <c r="H19" s="1264"/>
      <c r="I19" s="1264"/>
      <c r="J19" s="1264"/>
      <c r="K19" s="1264"/>
      <c r="L19" s="1265"/>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dcterms:created xsi:type="dcterms:W3CDTF">2016-08-30T05:01:01Z</dcterms:created>
  <dcterms:modified xsi:type="dcterms:W3CDTF">2025-03-11T06:44:26Z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